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dmitriy/Programming/analyticsDM/full_files/"/>
    </mc:Choice>
  </mc:AlternateContent>
  <xr:revisionPtr revIDLastSave="0" documentId="13_ncr:1_{2476CED2-0E2E-1246-ACE3-A810A2BEF258}" xr6:coauthVersionLast="47" xr6:coauthVersionMax="47" xr10:uidLastSave="{00000000-0000-0000-0000-000000000000}"/>
  <bookViews>
    <workbookView xWindow="0" yWindow="740" windowWidth="29400" windowHeight="17220" tabRatio="870" xr2:uid="{00000000-000D-0000-FFFF-FFFF00000000}"/>
  </bookViews>
  <sheets>
    <sheet name="База кл." sheetId="1" r:id="rId1"/>
    <sheet name="2023" sheetId="27" r:id="rId2"/>
    <sheet name="до 30(1)" sheetId="3" r:id="rId3"/>
    <sheet name="до 30(2)" sheetId="4" r:id="rId4"/>
    <sheet name=" до 30(Ж)" sheetId="5" r:id="rId5"/>
    <sheet name="до 30(4)" sheetId="6" r:id="rId6"/>
    <sheet name="31(1)" sheetId="7" r:id="rId7"/>
    <sheet name="31(2)" sheetId="8" r:id="rId8"/>
    <sheet name="31(Ж)" sheetId="9" r:id="rId9"/>
    <sheet name="31(4)" sheetId="10" r:id="rId10"/>
    <sheet name="Корпоративы" sheetId="11" r:id="rId11"/>
    <sheet name="2022" sheetId="2" r:id="rId12"/>
    <sheet name="2021" sheetId="12" r:id="rId13"/>
    <sheet name="2020" sheetId="13" r:id="rId14"/>
    <sheet name="Заказы факт" sheetId="14" r:id="rId15"/>
    <sheet name="Отчет факт" sheetId="15" r:id="rId16"/>
    <sheet name="Расход" sheetId="16" r:id="rId17"/>
    <sheet name="Дох.акт." sheetId="17" r:id="rId18"/>
    <sheet name="Бензин" sheetId="18" r:id="rId19"/>
    <sheet name="Прогноз пар." sheetId="19" r:id="rId20"/>
    <sheet name="Отчет прогноз" sheetId="20" r:id="rId21"/>
    <sheet name="Архив кл." sheetId="21" r:id="rId22"/>
    <sheet name="2019" sheetId="22" r:id="rId23"/>
    <sheet name="2018" sheetId="23" r:id="rId24"/>
    <sheet name="2017" sheetId="24" r:id="rId25"/>
    <sheet name="Заметки" sheetId="25" r:id="rId26"/>
    <sheet name="Сервис" sheetId="26" r:id="rId27"/>
  </sheets>
  <definedNames>
    <definedName name="_xlnm._FilterDatabase" localSheetId="24" hidden="1">'2017'!$A$4:$M$217</definedName>
    <definedName name="_xlnm._FilterDatabase" localSheetId="13" hidden="1">'2020'!$A$4:$N$190</definedName>
    <definedName name="_xlnm._FilterDatabase" localSheetId="12" hidden="1">'2021'!$A$4:$N$191</definedName>
    <definedName name="_xlnm._FilterDatabase" localSheetId="11" hidden="1">'2022'!$A$4:$N$125</definedName>
    <definedName name="_xlnm._FilterDatabase" localSheetId="1" hidden="1">'2023'!$A$4:$N$116</definedName>
    <definedName name="_xlnm._FilterDatabase" localSheetId="0" hidden="1">'База кл.'!$A$5:$N$580</definedName>
    <definedName name="_xlnm._FilterDatabase" localSheetId="14" hidden="1">'Заказы факт'!$A$1:$O$315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1">
      <go:sheetsCustomData xmlns:go="http://customooxmlschemas.google.com/" r:id="rId30" roundtripDataSignature="AMtx7mhRE0JdWioDJ1u1qabgfebo/nRZNA=="/>
    </ext>
  </extLst>
</workbook>
</file>

<file path=xl/calcChain.xml><?xml version="1.0" encoding="utf-8"?>
<calcChain xmlns="http://schemas.openxmlformats.org/spreadsheetml/2006/main">
  <c r="G143" i="17" l="1"/>
  <c r="G144" i="17"/>
  <c r="G145" i="17"/>
  <c r="D62" i="14" l="1"/>
  <c r="E9" i="16" l="1"/>
  <c r="H5" i="20"/>
  <c r="H4" i="20"/>
  <c r="I20" i="20"/>
  <c r="I40" i="15" l="1"/>
  <c r="H32" i="14"/>
  <c r="G114" i="17"/>
  <c r="G115" i="17"/>
  <c r="G116" i="17"/>
  <c r="G117" i="17"/>
  <c r="G118" i="17"/>
  <c r="G119" i="17"/>
  <c r="G120" i="17"/>
  <c r="G121" i="17"/>
  <c r="G122" i="17"/>
  <c r="G113" i="17"/>
  <c r="G68" i="17"/>
  <c r="G69" i="17"/>
  <c r="G70" i="17"/>
  <c r="G71" i="17"/>
  <c r="G72" i="17"/>
  <c r="G73" i="17"/>
  <c r="G74" i="17"/>
  <c r="G75" i="17"/>
  <c r="G76" i="17"/>
  <c r="G67" i="17"/>
  <c r="G45" i="17"/>
  <c r="G46" i="17"/>
  <c r="G47" i="17"/>
  <c r="G48" i="17"/>
  <c r="G49" i="17"/>
  <c r="G50" i="17"/>
  <c r="G51" i="17"/>
  <c r="G52" i="17"/>
  <c r="G53" i="17"/>
  <c r="G44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21" i="17"/>
  <c r="H33" i="20" l="1"/>
  <c r="H32" i="20"/>
  <c r="H31" i="20"/>
  <c r="B11" i="16" l="1"/>
  <c r="C4" i="19" l="1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" i="19"/>
  <c r="E4" i="19"/>
  <c r="H4" i="19" s="1"/>
  <c r="E5" i="19"/>
  <c r="H5" i="19" s="1"/>
  <c r="E6" i="19"/>
  <c r="H6" i="19" s="1"/>
  <c r="E7" i="19"/>
  <c r="H7" i="19" s="1"/>
  <c r="E8" i="19"/>
  <c r="H8" i="19" s="1"/>
  <c r="E9" i="19"/>
  <c r="H9" i="19" s="1"/>
  <c r="E10" i="19"/>
  <c r="H10" i="19" s="1"/>
  <c r="E11" i="19"/>
  <c r="H11" i="19" s="1"/>
  <c r="E12" i="19"/>
  <c r="H12" i="19" s="1"/>
  <c r="E13" i="19"/>
  <c r="H13" i="19" s="1"/>
  <c r="E14" i="19"/>
  <c r="H14" i="19" s="1"/>
  <c r="E15" i="19"/>
  <c r="H15" i="19" s="1"/>
  <c r="E16" i="19"/>
  <c r="H16" i="19" s="1"/>
  <c r="I16" i="19" s="1"/>
  <c r="E17" i="19"/>
  <c r="H17" i="19" s="1"/>
  <c r="E18" i="19"/>
  <c r="H18" i="19" s="1"/>
  <c r="E19" i="19"/>
  <c r="H19" i="19" s="1"/>
  <c r="I19" i="19" s="1"/>
  <c r="E20" i="19"/>
  <c r="H20" i="19" s="1"/>
  <c r="I20" i="19" s="1"/>
  <c r="E21" i="19"/>
  <c r="E22" i="19"/>
  <c r="H22" i="19" s="1"/>
  <c r="I22" i="19" s="1"/>
  <c r="E23" i="19"/>
  <c r="H23" i="19" s="1"/>
  <c r="E24" i="19"/>
  <c r="H24" i="19" s="1"/>
  <c r="I24" i="19" s="1"/>
  <c r="E25" i="19"/>
  <c r="H25" i="19" s="1"/>
  <c r="I25" i="19" s="1"/>
  <c r="E26" i="19"/>
  <c r="E27" i="19"/>
  <c r="H27" i="19" s="1"/>
  <c r="I27" i="19" s="1"/>
  <c r="E28" i="19"/>
  <c r="H28" i="19" s="1"/>
  <c r="I28" i="19" s="1"/>
  <c r="E29" i="19"/>
  <c r="H29" i="19" s="1"/>
  <c r="E30" i="19"/>
  <c r="H30" i="19" s="1"/>
  <c r="I30" i="19" s="1"/>
  <c r="E31" i="19"/>
  <c r="E32" i="19"/>
  <c r="H32" i="19" s="1"/>
  <c r="I32" i="19" s="1"/>
  <c r="E33" i="19"/>
  <c r="H33" i="19" s="1"/>
  <c r="I33" i="19" s="1"/>
  <c r="E34" i="19"/>
  <c r="H34" i="19" s="1"/>
  <c r="E35" i="19"/>
  <c r="H35" i="19" s="1"/>
  <c r="I35" i="19" s="1"/>
  <c r="E36" i="19"/>
  <c r="H36" i="19" s="1"/>
  <c r="I36" i="19" s="1"/>
  <c r="E37" i="19"/>
  <c r="H37" i="19" s="1"/>
  <c r="E38" i="19"/>
  <c r="H38" i="19" s="1"/>
  <c r="I38" i="19" s="1"/>
  <c r="E39" i="19"/>
  <c r="E40" i="19"/>
  <c r="H40" i="19" s="1"/>
  <c r="I40" i="19" s="1"/>
  <c r="E41" i="19"/>
  <c r="H41" i="19" s="1"/>
  <c r="I41" i="19" s="1"/>
  <c r="E42" i="19"/>
  <c r="H42" i="19" s="1"/>
  <c r="E43" i="19"/>
  <c r="H43" i="19" s="1"/>
  <c r="I43" i="19" s="1"/>
  <c r="E44" i="19"/>
  <c r="H44" i="19" s="1"/>
  <c r="I44" i="19" s="1"/>
  <c r="E45" i="19"/>
  <c r="H45" i="19" s="1"/>
  <c r="I45" i="19" s="1"/>
  <c r="E46" i="19"/>
  <c r="H46" i="19" s="1"/>
  <c r="I46" i="19" s="1"/>
  <c r="E47" i="19"/>
  <c r="H47" i="19" s="1"/>
  <c r="E48" i="19"/>
  <c r="H48" i="19" s="1"/>
  <c r="I48" i="19" s="1"/>
  <c r="E49" i="19"/>
  <c r="H49" i="19" s="1"/>
  <c r="I49" i="19" s="1"/>
  <c r="E50" i="19"/>
  <c r="E51" i="19"/>
  <c r="H51" i="19" s="1"/>
  <c r="I51" i="19" s="1"/>
  <c r="E52" i="19"/>
  <c r="H52" i="19" s="1"/>
  <c r="I52" i="19" s="1"/>
  <c r="E53" i="19"/>
  <c r="H53" i="19" s="1"/>
  <c r="I53" i="19" s="1"/>
  <c r="E54" i="19"/>
  <c r="E55" i="19"/>
  <c r="H55" i="19" s="1"/>
  <c r="E56" i="19"/>
  <c r="H56" i="19" s="1"/>
  <c r="I56" i="19" s="1"/>
  <c r="E57" i="19"/>
  <c r="H57" i="19" s="1"/>
  <c r="I57" i="19" s="1"/>
  <c r="E58" i="19"/>
  <c r="E59" i="19"/>
  <c r="H59" i="19" s="1"/>
  <c r="I59" i="19" s="1"/>
  <c r="E60" i="19"/>
  <c r="H60" i="19" s="1"/>
  <c r="I60" i="19" s="1"/>
  <c r="E61" i="19"/>
  <c r="H61" i="19" s="1"/>
  <c r="E62" i="19"/>
  <c r="E63" i="19"/>
  <c r="H63" i="19" s="1"/>
  <c r="E64" i="19"/>
  <c r="H64" i="19" s="1"/>
  <c r="I64" i="19" s="1"/>
  <c r="E65" i="19"/>
  <c r="H65" i="19" s="1"/>
  <c r="I65" i="19" s="1"/>
  <c r="E66" i="19"/>
  <c r="H66" i="19" s="1"/>
  <c r="I66" i="19" s="1"/>
  <c r="E67" i="19"/>
  <c r="H67" i="19" s="1"/>
  <c r="I67" i="19" s="1"/>
  <c r="E68" i="19"/>
  <c r="E69" i="19"/>
  <c r="H69" i="19" s="1"/>
  <c r="I69" i="19" s="1"/>
  <c r="E70" i="19"/>
  <c r="H70" i="19" s="1"/>
  <c r="I70" i="19" s="1"/>
  <c r="E71" i="19"/>
  <c r="H71" i="19" s="1"/>
  <c r="E72" i="19"/>
  <c r="H72" i="19" s="1"/>
  <c r="I72" i="19" s="1"/>
  <c r="E73" i="19"/>
  <c r="H73" i="19" s="1"/>
  <c r="E74" i="19"/>
  <c r="E75" i="19"/>
  <c r="H75" i="19" s="1"/>
  <c r="I75" i="19" s="1"/>
  <c r="E76" i="19"/>
  <c r="H76" i="19" s="1"/>
  <c r="I76" i="19" s="1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" i="19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D3" i="14"/>
  <c r="I3" i="14" s="1"/>
  <c r="J3" i="14" s="1"/>
  <c r="D4" i="14"/>
  <c r="I4" i="14" s="1"/>
  <c r="J4" i="14" s="1"/>
  <c r="D5" i="14"/>
  <c r="D6" i="14"/>
  <c r="D7" i="14"/>
  <c r="I7" i="14" s="1"/>
  <c r="J7" i="14" s="1"/>
  <c r="D8" i="14"/>
  <c r="I8" i="14" s="1"/>
  <c r="J8" i="14" s="1"/>
  <c r="D9" i="14"/>
  <c r="D10" i="14"/>
  <c r="D11" i="14"/>
  <c r="I11" i="14" s="1"/>
  <c r="J11" i="14" s="1"/>
  <c r="D12" i="14"/>
  <c r="I12" i="14" s="1"/>
  <c r="J12" i="14" s="1"/>
  <c r="D13" i="14"/>
  <c r="D14" i="14"/>
  <c r="D15" i="14"/>
  <c r="I15" i="14" s="1"/>
  <c r="J15" i="14" s="1"/>
  <c r="D16" i="14"/>
  <c r="I16" i="14" s="1"/>
  <c r="J16" i="14" s="1"/>
  <c r="D17" i="14"/>
  <c r="D18" i="14"/>
  <c r="D19" i="14"/>
  <c r="I19" i="14" s="1"/>
  <c r="J19" i="14" s="1"/>
  <c r="D20" i="14"/>
  <c r="I20" i="14" s="1"/>
  <c r="J20" i="14" s="1"/>
  <c r="D21" i="14"/>
  <c r="D22" i="14"/>
  <c r="D23" i="14"/>
  <c r="I23" i="14" s="1"/>
  <c r="J23" i="14" s="1"/>
  <c r="D24" i="14"/>
  <c r="I24" i="14" s="1"/>
  <c r="J24" i="14" s="1"/>
  <c r="D25" i="14"/>
  <c r="D26" i="14"/>
  <c r="D27" i="14"/>
  <c r="I27" i="14" s="1"/>
  <c r="J27" i="14" s="1"/>
  <c r="D28" i="14"/>
  <c r="I28" i="14" s="1"/>
  <c r="J28" i="14" s="1"/>
  <c r="D29" i="14"/>
  <c r="D30" i="14"/>
  <c r="D31" i="14"/>
  <c r="I31" i="14" s="1"/>
  <c r="J31" i="14" s="1"/>
  <c r="D32" i="14"/>
  <c r="I32" i="14" s="1"/>
  <c r="J32" i="14" s="1"/>
  <c r="D33" i="14"/>
  <c r="D34" i="14"/>
  <c r="D35" i="14"/>
  <c r="D36" i="14"/>
  <c r="I36" i="14" s="1"/>
  <c r="J36" i="14" s="1"/>
  <c r="D37" i="14"/>
  <c r="D38" i="14"/>
  <c r="D39" i="14"/>
  <c r="D40" i="14"/>
  <c r="I40" i="14" s="1"/>
  <c r="J40" i="14" s="1"/>
  <c r="D41" i="14"/>
  <c r="D42" i="14"/>
  <c r="D43" i="14"/>
  <c r="D44" i="14"/>
  <c r="I44" i="14" s="1"/>
  <c r="J44" i="14" s="1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I105" i="14" s="1"/>
  <c r="D106" i="14"/>
  <c r="I106" i="14" s="1"/>
  <c r="D107" i="14"/>
  <c r="I107" i="14" s="1"/>
  <c r="D108" i="14"/>
  <c r="I108" i="14" s="1"/>
  <c r="D109" i="14"/>
  <c r="I109" i="14" s="1"/>
  <c r="D110" i="14"/>
  <c r="I110" i="14" s="1"/>
  <c r="D111" i="14"/>
  <c r="I111" i="14" s="1"/>
  <c r="D112" i="14"/>
  <c r="I112" i="14" s="1"/>
  <c r="D113" i="14"/>
  <c r="I113" i="14" s="1"/>
  <c r="D114" i="14"/>
  <c r="I114" i="14" s="1"/>
  <c r="D115" i="14"/>
  <c r="I115" i="14" s="1"/>
  <c r="D116" i="14"/>
  <c r="I116" i="14" s="1"/>
  <c r="D117" i="14"/>
  <c r="I117" i="14" s="1"/>
  <c r="D118" i="14"/>
  <c r="I118" i="14" s="1"/>
  <c r="D119" i="14"/>
  <c r="I119" i="14" s="1"/>
  <c r="D120" i="14"/>
  <c r="I120" i="14" s="1"/>
  <c r="D121" i="14"/>
  <c r="I121" i="14" s="1"/>
  <c r="D122" i="14"/>
  <c r="I122" i="14" s="1"/>
  <c r="D123" i="14"/>
  <c r="I123" i="14" s="1"/>
  <c r="D124" i="14"/>
  <c r="I124" i="14" s="1"/>
  <c r="D125" i="14"/>
  <c r="I125" i="14" s="1"/>
  <c r="D126" i="14"/>
  <c r="I126" i="14" s="1"/>
  <c r="D127" i="14"/>
  <c r="I127" i="14" s="1"/>
  <c r="D128" i="14"/>
  <c r="I128" i="14" s="1"/>
  <c r="D129" i="14"/>
  <c r="I129" i="14" s="1"/>
  <c r="D130" i="14"/>
  <c r="I130" i="14" s="1"/>
  <c r="D131" i="14"/>
  <c r="I131" i="14" s="1"/>
  <c r="D132" i="14"/>
  <c r="I132" i="14" s="1"/>
  <c r="D133" i="14"/>
  <c r="I133" i="14" s="1"/>
  <c r="D134" i="14"/>
  <c r="I134" i="14" s="1"/>
  <c r="D135" i="14"/>
  <c r="I135" i="14" s="1"/>
  <c r="D136" i="14"/>
  <c r="I136" i="14" s="1"/>
  <c r="D137" i="14"/>
  <c r="I137" i="14" s="1"/>
  <c r="D138" i="14"/>
  <c r="I138" i="14" s="1"/>
  <c r="D139" i="14"/>
  <c r="I139" i="14" s="1"/>
  <c r="D140" i="14"/>
  <c r="I140" i="14" s="1"/>
  <c r="D141" i="14"/>
  <c r="I141" i="14" s="1"/>
  <c r="D142" i="14"/>
  <c r="I142" i="14" s="1"/>
  <c r="D143" i="14"/>
  <c r="I143" i="14" s="1"/>
  <c r="D144" i="14"/>
  <c r="I144" i="14" s="1"/>
  <c r="D145" i="14"/>
  <c r="I145" i="14" s="1"/>
  <c r="D146" i="14"/>
  <c r="I146" i="14" s="1"/>
  <c r="D147" i="14"/>
  <c r="I147" i="14" s="1"/>
  <c r="D148" i="14"/>
  <c r="I148" i="14" s="1"/>
  <c r="D149" i="14"/>
  <c r="I149" i="14" s="1"/>
  <c r="D150" i="14"/>
  <c r="I150" i="14" s="1"/>
  <c r="D151" i="14"/>
  <c r="I151" i="14" s="1"/>
  <c r="D152" i="14"/>
  <c r="I152" i="14" s="1"/>
  <c r="D153" i="14"/>
  <c r="I153" i="14" s="1"/>
  <c r="D154" i="14"/>
  <c r="I154" i="14" s="1"/>
  <c r="D155" i="14"/>
  <c r="I155" i="14" s="1"/>
  <c r="D156" i="14"/>
  <c r="I156" i="14" s="1"/>
  <c r="D157" i="14"/>
  <c r="I157" i="14" s="1"/>
  <c r="D158" i="14"/>
  <c r="I158" i="14" s="1"/>
  <c r="D159" i="14"/>
  <c r="I159" i="14" s="1"/>
  <c r="D160" i="14"/>
  <c r="I160" i="14" s="1"/>
  <c r="D161" i="14"/>
  <c r="I161" i="14" s="1"/>
  <c r="D162" i="14"/>
  <c r="I162" i="14" s="1"/>
  <c r="D163" i="14"/>
  <c r="I163" i="14" s="1"/>
  <c r="D164" i="14"/>
  <c r="I164" i="14" s="1"/>
  <c r="D165" i="14"/>
  <c r="I165" i="14" s="1"/>
  <c r="D166" i="14"/>
  <c r="I166" i="14" s="1"/>
  <c r="D167" i="14"/>
  <c r="I167" i="14" s="1"/>
  <c r="D168" i="14"/>
  <c r="I168" i="14" s="1"/>
  <c r="D169" i="14"/>
  <c r="I169" i="14" s="1"/>
  <c r="D170" i="14"/>
  <c r="I170" i="14" s="1"/>
  <c r="D171" i="14"/>
  <c r="I171" i="14" s="1"/>
  <c r="D172" i="14"/>
  <c r="I172" i="14" s="1"/>
  <c r="D173" i="14"/>
  <c r="I173" i="14" s="1"/>
  <c r="D174" i="14"/>
  <c r="I174" i="14" s="1"/>
  <c r="D175" i="14"/>
  <c r="I175" i="14" s="1"/>
  <c r="D176" i="14"/>
  <c r="I176" i="14" s="1"/>
  <c r="D177" i="14"/>
  <c r="I177" i="14" s="1"/>
  <c r="D178" i="14"/>
  <c r="I178" i="14" s="1"/>
  <c r="D179" i="14"/>
  <c r="I179" i="14" s="1"/>
  <c r="D180" i="14"/>
  <c r="I180" i="14" s="1"/>
  <c r="D181" i="14"/>
  <c r="I181" i="14" s="1"/>
  <c r="D182" i="14"/>
  <c r="I182" i="14" s="1"/>
  <c r="D183" i="14"/>
  <c r="I183" i="14" s="1"/>
  <c r="D184" i="14"/>
  <c r="I184" i="14" s="1"/>
  <c r="D185" i="14"/>
  <c r="I185" i="14" s="1"/>
  <c r="D186" i="14"/>
  <c r="I186" i="14" s="1"/>
  <c r="D187" i="14"/>
  <c r="I187" i="14" s="1"/>
  <c r="D188" i="14"/>
  <c r="I188" i="14" s="1"/>
  <c r="D189" i="14"/>
  <c r="I189" i="14" s="1"/>
  <c r="D190" i="14"/>
  <c r="I190" i="14" s="1"/>
  <c r="D191" i="14"/>
  <c r="I191" i="14" s="1"/>
  <c r="D192" i="14"/>
  <c r="I192" i="14" s="1"/>
  <c r="D193" i="14"/>
  <c r="I193" i="14" s="1"/>
  <c r="D194" i="14"/>
  <c r="I194" i="14" s="1"/>
  <c r="D195" i="14"/>
  <c r="I195" i="14" s="1"/>
  <c r="D196" i="14"/>
  <c r="I196" i="14" s="1"/>
  <c r="D197" i="14"/>
  <c r="I197" i="14" s="1"/>
  <c r="D198" i="14"/>
  <c r="I198" i="14" s="1"/>
  <c r="D199" i="14"/>
  <c r="I199" i="14" s="1"/>
  <c r="D200" i="14"/>
  <c r="I200" i="14" s="1"/>
  <c r="D201" i="14"/>
  <c r="I201" i="14" s="1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H2" i="14"/>
  <c r="D2" i="14"/>
  <c r="I2" i="14" s="1"/>
  <c r="J2" i="14" s="1"/>
  <c r="C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2" i="14"/>
  <c r="E12" i="16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" i="20"/>
  <c r="H30" i="20"/>
  <c r="B14" i="26"/>
  <c r="H20" i="20"/>
  <c r="H11" i="20"/>
  <c r="H12" i="20"/>
  <c r="H13" i="20"/>
  <c r="H14" i="20"/>
  <c r="H15" i="20"/>
  <c r="H16" i="20"/>
  <c r="H10" i="20"/>
  <c r="H31" i="19"/>
  <c r="I104" i="14" l="1"/>
  <c r="J104" i="14" s="1"/>
  <c r="I100" i="14"/>
  <c r="J100" i="14" s="1"/>
  <c r="I96" i="14"/>
  <c r="J96" i="14" s="1"/>
  <c r="I92" i="14"/>
  <c r="J92" i="14" s="1"/>
  <c r="I88" i="14"/>
  <c r="J88" i="14" s="1"/>
  <c r="I84" i="14"/>
  <c r="J84" i="14" s="1"/>
  <c r="I80" i="14"/>
  <c r="J80" i="14" s="1"/>
  <c r="I76" i="14"/>
  <c r="J76" i="14" s="1"/>
  <c r="I72" i="14"/>
  <c r="J72" i="14" s="1"/>
  <c r="I68" i="14"/>
  <c r="J68" i="14" s="1"/>
  <c r="I64" i="14"/>
  <c r="J64" i="14" s="1"/>
  <c r="I103" i="14"/>
  <c r="J103" i="14" s="1"/>
  <c r="I99" i="14"/>
  <c r="J99" i="14" s="1"/>
  <c r="I95" i="14"/>
  <c r="J95" i="14" s="1"/>
  <c r="I91" i="14"/>
  <c r="J91" i="14" s="1"/>
  <c r="I87" i="14"/>
  <c r="J87" i="14" s="1"/>
  <c r="I83" i="14"/>
  <c r="J83" i="14" s="1"/>
  <c r="I79" i="14"/>
  <c r="J79" i="14" s="1"/>
  <c r="I75" i="14"/>
  <c r="J75" i="14" s="1"/>
  <c r="I71" i="14"/>
  <c r="J71" i="14" s="1"/>
  <c r="I67" i="14"/>
  <c r="J67" i="14" s="1"/>
  <c r="I63" i="14"/>
  <c r="J63" i="14" s="1"/>
  <c r="I102" i="14"/>
  <c r="J102" i="14" s="1"/>
  <c r="I98" i="14"/>
  <c r="J98" i="14" s="1"/>
  <c r="I94" i="14"/>
  <c r="J94" i="14" s="1"/>
  <c r="I90" i="14"/>
  <c r="J90" i="14" s="1"/>
  <c r="I86" i="14"/>
  <c r="J86" i="14" s="1"/>
  <c r="I82" i="14"/>
  <c r="J82" i="14" s="1"/>
  <c r="I78" i="14"/>
  <c r="J78" i="14" s="1"/>
  <c r="I74" i="14"/>
  <c r="J74" i="14" s="1"/>
  <c r="I70" i="14"/>
  <c r="J70" i="14" s="1"/>
  <c r="I66" i="14"/>
  <c r="J66" i="14" s="1"/>
  <c r="I62" i="14"/>
  <c r="J62" i="14" s="1"/>
  <c r="I101" i="14"/>
  <c r="J101" i="14" s="1"/>
  <c r="I97" i="14"/>
  <c r="J97" i="14" s="1"/>
  <c r="I93" i="14"/>
  <c r="J93" i="14" s="1"/>
  <c r="I89" i="14"/>
  <c r="J89" i="14" s="1"/>
  <c r="I85" i="14"/>
  <c r="J85" i="14" s="1"/>
  <c r="I81" i="14"/>
  <c r="J81" i="14" s="1"/>
  <c r="I77" i="14"/>
  <c r="J77" i="14" s="1"/>
  <c r="I73" i="14"/>
  <c r="J73" i="14" s="1"/>
  <c r="I69" i="14"/>
  <c r="J69" i="14" s="1"/>
  <c r="I65" i="14"/>
  <c r="J65" i="14" s="1"/>
  <c r="I60" i="14"/>
  <c r="J60" i="14" s="1"/>
  <c r="I56" i="14"/>
  <c r="J56" i="14" s="1"/>
  <c r="I59" i="14"/>
  <c r="J59" i="14" s="1"/>
  <c r="I55" i="14"/>
  <c r="J55" i="14" s="1"/>
  <c r="I58" i="14"/>
  <c r="J58" i="14" s="1"/>
  <c r="I61" i="14"/>
  <c r="J61" i="14" s="1"/>
  <c r="I57" i="14"/>
  <c r="J57" i="14" s="1"/>
  <c r="I52" i="14"/>
  <c r="J52" i="14" s="1"/>
  <c r="I48" i="14"/>
  <c r="J48" i="14" s="1"/>
  <c r="I51" i="14"/>
  <c r="J51" i="14" s="1"/>
  <c r="I47" i="14"/>
  <c r="J47" i="14" s="1"/>
  <c r="I54" i="14"/>
  <c r="J54" i="14" s="1"/>
  <c r="I50" i="14"/>
  <c r="J50" i="14" s="1"/>
  <c r="I46" i="14"/>
  <c r="J46" i="14" s="1"/>
  <c r="I53" i="14"/>
  <c r="J53" i="14" s="1"/>
  <c r="I49" i="14"/>
  <c r="J49" i="14" s="1"/>
  <c r="H17" i="20"/>
  <c r="I39" i="14"/>
  <c r="J39" i="14" s="1"/>
  <c r="I38" i="14"/>
  <c r="J38" i="14" s="1"/>
  <c r="I30" i="14"/>
  <c r="J30" i="14" s="1"/>
  <c r="I22" i="14"/>
  <c r="J22" i="14" s="1"/>
  <c r="I14" i="14"/>
  <c r="J14" i="14" s="1"/>
  <c r="I6" i="14"/>
  <c r="J6" i="14" s="1"/>
  <c r="I45" i="14"/>
  <c r="J45" i="14" s="1"/>
  <c r="I37" i="14"/>
  <c r="J37" i="14" s="1"/>
  <c r="I29" i="14"/>
  <c r="J29" i="14" s="1"/>
  <c r="I21" i="14"/>
  <c r="J21" i="14" s="1"/>
  <c r="I13" i="14"/>
  <c r="J13" i="14" s="1"/>
  <c r="I5" i="14"/>
  <c r="J5" i="14" s="1"/>
  <c r="I43" i="14"/>
  <c r="J43" i="14" s="1"/>
  <c r="I35" i="14"/>
  <c r="J35" i="14" s="1"/>
  <c r="I42" i="14"/>
  <c r="J42" i="14" s="1"/>
  <c r="I34" i="14"/>
  <c r="J34" i="14" s="1"/>
  <c r="I26" i="14"/>
  <c r="J26" i="14" s="1"/>
  <c r="I18" i="14"/>
  <c r="J18" i="14" s="1"/>
  <c r="I10" i="14"/>
  <c r="J10" i="14" s="1"/>
  <c r="I41" i="14"/>
  <c r="J41" i="14" s="1"/>
  <c r="I33" i="14"/>
  <c r="J33" i="14" s="1"/>
  <c r="I25" i="14"/>
  <c r="J25" i="14" s="1"/>
  <c r="I17" i="14"/>
  <c r="J17" i="14" s="1"/>
  <c r="I9" i="14"/>
  <c r="J9" i="14" s="1"/>
  <c r="F13" i="15"/>
  <c r="C21" i="17"/>
  <c r="B113" i="17"/>
  <c r="B139" i="17"/>
  <c r="B143" i="17"/>
  <c r="B147" i="17"/>
  <c r="B151" i="17"/>
  <c r="B114" i="17"/>
  <c r="B118" i="17"/>
  <c r="B122" i="17"/>
  <c r="B126" i="17"/>
  <c r="B130" i="17"/>
  <c r="C139" i="17"/>
  <c r="F139" i="17" s="1"/>
  <c r="C143" i="17"/>
  <c r="F143" i="17" s="1"/>
  <c r="C147" i="17"/>
  <c r="F147" i="17" s="1"/>
  <c r="C114" i="17"/>
  <c r="F114" i="17" s="1"/>
  <c r="C118" i="17"/>
  <c r="F118" i="17" s="1"/>
  <c r="C126" i="17"/>
  <c r="F126" i="17" s="1"/>
  <c r="B141" i="17"/>
  <c r="B149" i="17"/>
  <c r="B120" i="17"/>
  <c r="B140" i="17"/>
  <c r="B144" i="17"/>
  <c r="B148" i="17"/>
  <c r="B152" i="17"/>
  <c r="B115" i="17"/>
  <c r="B119" i="17"/>
  <c r="B123" i="17"/>
  <c r="B127" i="17"/>
  <c r="C113" i="17"/>
  <c r="B137" i="17"/>
  <c r="B153" i="17"/>
  <c r="B124" i="17"/>
  <c r="C140" i="17"/>
  <c r="F140" i="17" s="1"/>
  <c r="C144" i="17"/>
  <c r="F144" i="17" s="1"/>
  <c r="C148" i="17"/>
  <c r="F148" i="17" s="1"/>
  <c r="C115" i="17"/>
  <c r="F115" i="17" s="1"/>
  <c r="C119" i="17"/>
  <c r="F119" i="17" s="1"/>
  <c r="C127" i="17"/>
  <c r="F127" i="17" s="1"/>
  <c r="B145" i="17"/>
  <c r="B116" i="17"/>
  <c r="C137" i="17"/>
  <c r="F137" i="17" s="1"/>
  <c r="C141" i="17"/>
  <c r="F141" i="17" s="1"/>
  <c r="C145" i="17"/>
  <c r="F145" i="17" s="1"/>
  <c r="C149" i="17"/>
  <c r="F149" i="17" s="1"/>
  <c r="C116" i="17"/>
  <c r="F116" i="17" s="1"/>
  <c r="C120" i="17"/>
  <c r="F120" i="17" s="1"/>
  <c r="C124" i="17"/>
  <c r="F124" i="17" s="1"/>
  <c r="B138" i="17"/>
  <c r="B142" i="17"/>
  <c r="B146" i="17"/>
  <c r="B150" i="17"/>
  <c r="C136" i="17"/>
  <c r="B117" i="17"/>
  <c r="B121" i="17"/>
  <c r="B125" i="17"/>
  <c r="B129" i="17"/>
  <c r="B128" i="17"/>
  <c r="C138" i="17"/>
  <c r="F138" i="17" s="1"/>
  <c r="C142" i="17"/>
  <c r="F142" i="17" s="1"/>
  <c r="C150" i="17"/>
  <c r="F150" i="17" s="1"/>
  <c r="B136" i="17"/>
  <c r="C117" i="17"/>
  <c r="F117" i="17" s="1"/>
  <c r="C125" i="17"/>
  <c r="F125" i="17" s="1"/>
  <c r="B44" i="17"/>
  <c r="B23" i="17"/>
  <c r="B27" i="17"/>
  <c r="B31" i="17"/>
  <c r="B35" i="17"/>
  <c r="B45" i="17"/>
  <c r="B49" i="17"/>
  <c r="B51" i="17"/>
  <c r="C23" i="17"/>
  <c r="C27" i="17"/>
  <c r="F27" i="17" s="1"/>
  <c r="C45" i="17"/>
  <c r="F45" i="17" s="1"/>
  <c r="C49" i="17"/>
  <c r="F49" i="17" s="1"/>
  <c r="F9" i="15"/>
  <c r="B33" i="17"/>
  <c r="F12" i="15"/>
  <c r="B24" i="17"/>
  <c r="B28" i="17"/>
  <c r="B32" i="17"/>
  <c r="B36" i="17"/>
  <c r="B46" i="17"/>
  <c r="B50" i="17"/>
  <c r="B54" i="17"/>
  <c r="B58" i="17"/>
  <c r="F10" i="15"/>
  <c r="B25" i="17"/>
  <c r="B37" i="17"/>
  <c r="C28" i="17"/>
  <c r="F28" i="17" s="1"/>
  <c r="C32" i="17"/>
  <c r="F32" i="17" s="1"/>
  <c r="C46" i="17"/>
  <c r="F46" i="17" s="1"/>
  <c r="C50" i="17"/>
  <c r="F50" i="17" s="1"/>
  <c r="F11" i="15"/>
  <c r="B29" i="17"/>
  <c r="C25" i="17"/>
  <c r="C29" i="17"/>
  <c r="F29" i="17" s="1"/>
  <c r="C33" i="17"/>
  <c r="F33" i="17" s="1"/>
  <c r="C51" i="17"/>
  <c r="F51" i="17" s="1"/>
  <c r="C55" i="17"/>
  <c r="F55" i="17" s="1"/>
  <c r="C52" i="17"/>
  <c r="F52" i="17" s="1"/>
  <c r="B57" i="17"/>
  <c r="B55" i="17"/>
  <c r="B22" i="17"/>
  <c r="B26" i="17"/>
  <c r="B30" i="17"/>
  <c r="B34" i="17"/>
  <c r="B38" i="17"/>
  <c r="B48" i="17"/>
  <c r="B52" i="17"/>
  <c r="B56" i="17"/>
  <c r="B60" i="17"/>
  <c r="F6" i="15"/>
  <c r="C48" i="17"/>
  <c r="F48" i="17" s="1"/>
  <c r="F7" i="15"/>
  <c r="B53" i="17"/>
  <c r="F16" i="15"/>
  <c r="B59" i="17"/>
  <c r="B21" i="17"/>
  <c r="C22" i="17"/>
  <c r="C26" i="17"/>
  <c r="C56" i="17"/>
  <c r="F56" i="17" s="1"/>
  <c r="B61" i="17"/>
  <c r="B47" i="17"/>
  <c r="C73" i="17"/>
  <c r="F73" i="17" s="1"/>
  <c r="C81" i="17"/>
  <c r="F81" i="17" s="1"/>
  <c r="B71" i="17"/>
  <c r="B79" i="17"/>
  <c r="C93" i="17"/>
  <c r="F93" i="17" s="1"/>
  <c r="C97" i="17"/>
  <c r="F97" i="17" s="1"/>
  <c r="C101" i="17"/>
  <c r="F101" i="17" s="1"/>
  <c r="C91" i="17"/>
  <c r="F91" i="17" s="1"/>
  <c r="C74" i="17"/>
  <c r="F74" i="17" s="1"/>
  <c r="B72" i="17"/>
  <c r="B80" i="17"/>
  <c r="B94" i="17"/>
  <c r="B98" i="17"/>
  <c r="B102" i="17"/>
  <c r="B106" i="17"/>
  <c r="C67" i="17"/>
  <c r="F67" i="17" s="1"/>
  <c r="C103" i="17"/>
  <c r="F103" i="17" s="1"/>
  <c r="C75" i="17"/>
  <c r="F75" i="17" s="1"/>
  <c r="B73" i="17"/>
  <c r="B81" i="17"/>
  <c r="C94" i="17"/>
  <c r="F94" i="17" s="1"/>
  <c r="C98" i="17"/>
  <c r="F98" i="17" s="1"/>
  <c r="B75" i="17"/>
  <c r="C68" i="17"/>
  <c r="F68" i="17" s="1"/>
  <c r="C84" i="17"/>
  <c r="F84" i="17" s="1"/>
  <c r="B74" i="17"/>
  <c r="B82" i="17"/>
  <c r="B91" i="17"/>
  <c r="B95" i="17"/>
  <c r="B99" i="17"/>
  <c r="B103" i="17"/>
  <c r="B107" i="17"/>
  <c r="B83" i="17"/>
  <c r="C95" i="17"/>
  <c r="F95" i="17" s="1"/>
  <c r="C69" i="17"/>
  <c r="F69" i="17" s="1"/>
  <c r="C70" i="17"/>
  <c r="F70" i="17" s="1"/>
  <c r="C78" i="17"/>
  <c r="F78" i="17" s="1"/>
  <c r="B68" i="17"/>
  <c r="B76" i="17"/>
  <c r="B84" i="17"/>
  <c r="B92" i="17"/>
  <c r="B96" i="17"/>
  <c r="B100" i="17"/>
  <c r="B104" i="17"/>
  <c r="C107" i="17"/>
  <c r="F107" i="17" s="1"/>
  <c r="C71" i="17"/>
  <c r="F71" i="17" s="1"/>
  <c r="B69" i="17"/>
  <c r="B77" i="17"/>
  <c r="B67" i="17"/>
  <c r="C92" i="17"/>
  <c r="F92" i="17" s="1"/>
  <c r="C96" i="17"/>
  <c r="F96" i="17" s="1"/>
  <c r="C90" i="17"/>
  <c r="C72" i="17"/>
  <c r="F72" i="17" s="1"/>
  <c r="C80" i="17"/>
  <c r="F80" i="17" s="1"/>
  <c r="B70" i="17"/>
  <c r="B78" i="17"/>
  <c r="B93" i="17"/>
  <c r="B97" i="17"/>
  <c r="B101" i="17"/>
  <c r="B105" i="17"/>
  <c r="B90" i="17"/>
  <c r="C24" i="17"/>
  <c r="H34" i="20"/>
  <c r="H21" i="19"/>
  <c r="I21" i="19" s="1"/>
  <c r="I61" i="19"/>
  <c r="J61" i="19"/>
  <c r="I17" i="19"/>
  <c r="J17" i="19"/>
  <c r="I34" i="19"/>
  <c r="J34" i="19"/>
  <c r="I18" i="19"/>
  <c r="J18" i="19"/>
  <c r="J33" i="19"/>
  <c r="J30" i="19"/>
  <c r="J43" i="19"/>
  <c r="J27" i="19"/>
  <c r="J53" i="19"/>
  <c r="J69" i="19"/>
  <c r="H39" i="19"/>
  <c r="I39" i="19" s="1"/>
  <c r="H26" i="19"/>
  <c r="I26" i="19" s="1"/>
  <c r="J45" i="19"/>
  <c r="I37" i="19"/>
  <c r="J37" i="19"/>
  <c r="I73" i="19"/>
  <c r="J73" i="19"/>
  <c r="I29" i="19"/>
  <c r="J29" i="19"/>
  <c r="I42" i="19"/>
  <c r="J42" i="19"/>
  <c r="I31" i="19"/>
  <c r="J31" i="19"/>
  <c r="I23" i="19"/>
  <c r="J23" i="19"/>
  <c r="J72" i="19"/>
  <c r="J49" i="19"/>
  <c r="J38" i="19"/>
  <c r="J25" i="19"/>
  <c r="J19" i="19"/>
  <c r="J76" i="19"/>
  <c r="J48" i="19"/>
  <c r="J57" i="19"/>
  <c r="J52" i="19"/>
  <c r="J46" i="19"/>
  <c r="J56" i="19"/>
  <c r="J60" i="19"/>
  <c r="J41" i="19"/>
  <c r="J35" i="19"/>
  <c r="J22" i="19"/>
  <c r="H68" i="19"/>
  <c r="I68" i="19" s="1"/>
  <c r="J64" i="19"/>
  <c r="I63" i="19"/>
  <c r="J63" i="19"/>
  <c r="I71" i="19"/>
  <c r="J71" i="19"/>
  <c r="I47" i="19"/>
  <c r="J47" i="19"/>
  <c r="I55" i="19"/>
  <c r="J55" i="19"/>
  <c r="J70" i="19"/>
  <c r="H62" i="19"/>
  <c r="I62" i="19" s="1"/>
  <c r="H54" i="19"/>
  <c r="I54" i="19" s="1"/>
  <c r="I15" i="19"/>
  <c r="J15" i="19"/>
  <c r="I11" i="19"/>
  <c r="J11" i="19"/>
  <c r="I7" i="19"/>
  <c r="J7" i="19"/>
  <c r="J40" i="19"/>
  <c r="J32" i="19"/>
  <c r="J24" i="19"/>
  <c r="J16" i="19"/>
  <c r="I12" i="19"/>
  <c r="J12" i="19"/>
  <c r="I8" i="19"/>
  <c r="J8" i="19"/>
  <c r="I4" i="19"/>
  <c r="J4" i="19"/>
  <c r="J66" i="19"/>
  <c r="J75" i="19"/>
  <c r="H74" i="19"/>
  <c r="I74" i="19" s="1"/>
  <c r="J67" i="19"/>
  <c r="J59" i="19"/>
  <c r="H58" i="19"/>
  <c r="I58" i="19" s="1"/>
  <c r="J51" i="19"/>
  <c r="H50" i="19"/>
  <c r="I50" i="19" s="1"/>
  <c r="I13" i="19"/>
  <c r="J13" i="19"/>
  <c r="I9" i="19"/>
  <c r="J9" i="19"/>
  <c r="I5" i="19"/>
  <c r="J5" i="19"/>
  <c r="J65" i="19"/>
  <c r="J44" i="19"/>
  <c r="J36" i="19"/>
  <c r="J28" i="19"/>
  <c r="J20" i="19"/>
  <c r="I14" i="19"/>
  <c r="J14" i="19"/>
  <c r="I10" i="19"/>
  <c r="J10" i="19"/>
  <c r="I6" i="19"/>
  <c r="J6" i="19"/>
  <c r="H23" i="20"/>
  <c r="M34" i="20"/>
  <c r="K31" i="20"/>
  <c r="J31" i="20"/>
  <c r="L30" i="20"/>
  <c r="L34" i="20" s="1"/>
  <c r="K30" i="20"/>
  <c r="J30" i="20"/>
  <c r="K20" i="20"/>
  <c r="H311" i="19"/>
  <c r="I311" i="19" s="1"/>
  <c r="C311" i="19"/>
  <c r="H310" i="19"/>
  <c r="I310" i="19" s="1"/>
  <c r="C310" i="19"/>
  <c r="H309" i="19"/>
  <c r="I309" i="19" s="1"/>
  <c r="C309" i="19"/>
  <c r="H308" i="19"/>
  <c r="I308" i="19" s="1"/>
  <c r="C308" i="19"/>
  <c r="H307" i="19"/>
  <c r="I307" i="19" s="1"/>
  <c r="C307" i="19"/>
  <c r="H306" i="19"/>
  <c r="I306" i="19" s="1"/>
  <c r="C306" i="19"/>
  <c r="H305" i="19"/>
  <c r="I305" i="19" s="1"/>
  <c r="C305" i="19"/>
  <c r="H304" i="19"/>
  <c r="I304" i="19" s="1"/>
  <c r="C304" i="19"/>
  <c r="H303" i="19"/>
  <c r="I303" i="19" s="1"/>
  <c r="C303" i="19"/>
  <c r="C302" i="19"/>
  <c r="H301" i="19"/>
  <c r="I301" i="19" s="1"/>
  <c r="C301" i="19"/>
  <c r="H300" i="19"/>
  <c r="I300" i="19" s="1"/>
  <c r="C300" i="19"/>
  <c r="C299" i="19"/>
  <c r="C298" i="19"/>
  <c r="C297" i="19"/>
  <c r="H296" i="19"/>
  <c r="I296" i="19" s="1"/>
  <c r="C296" i="19"/>
  <c r="H295" i="19"/>
  <c r="I295" i="19" s="1"/>
  <c r="C295" i="19"/>
  <c r="H294" i="19"/>
  <c r="I294" i="19" s="1"/>
  <c r="C294" i="19"/>
  <c r="H293" i="19"/>
  <c r="I293" i="19" s="1"/>
  <c r="C293" i="19"/>
  <c r="H292" i="19"/>
  <c r="I292" i="19" s="1"/>
  <c r="C292" i="19"/>
  <c r="H291" i="19"/>
  <c r="I291" i="19" s="1"/>
  <c r="C291" i="19"/>
  <c r="H290" i="19"/>
  <c r="I290" i="19" s="1"/>
  <c r="C290" i="19"/>
  <c r="H289" i="19"/>
  <c r="I289" i="19" s="1"/>
  <c r="C289" i="19"/>
  <c r="H288" i="19"/>
  <c r="I288" i="19" s="1"/>
  <c r="C288" i="19"/>
  <c r="H287" i="19"/>
  <c r="J287" i="19" s="1"/>
  <c r="C287" i="19"/>
  <c r="H286" i="19"/>
  <c r="I286" i="19" s="1"/>
  <c r="C286" i="19"/>
  <c r="H285" i="19"/>
  <c r="I285" i="19" s="1"/>
  <c r="C285" i="19"/>
  <c r="H284" i="19"/>
  <c r="I284" i="19" s="1"/>
  <c r="C284" i="19"/>
  <c r="C283" i="19"/>
  <c r="C282" i="19"/>
  <c r="H281" i="19"/>
  <c r="I281" i="19" s="1"/>
  <c r="C281" i="19"/>
  <c r="H280" i="19"/>
  <c r="I280" i="19" s="1"/>
  <c r="C280" i="19"/>
  <c r="H279" i="19"/>
  <c r="I279" i="19" s="1"/>
  <c r="C279" i="19"/>
  <c r="H278" i="19"/>
  <c r="I278" i="19" s="1"/>
  <c r="C278" i="19"/>
  <c r="H277" i="19"/>
  <c r="I277" i="19" s="1"/>
  <c r="C277" i="19"/>
  <c r="H276" i="19"/>
  <c r="I276" i="19" s="1"/>
  <c r="C276" i="19"/>
  <c r="H275" i="19"/>
  <c r="I275" i="19" s="1"/>
  <c r="C275" i="19"/>
  <c r="H274" i="19"/>
  <c r="I274" i="19" s="1"/>
  <c r="C274" i="19"/>
  <c r="H273" i="19"/>
  <c r="I273" i="19" s="1"/>
  <c r="C273" i="19"/>
  <c r="H272" i="19"/>
  <c r="I272" i="19" s="1"/>
  <c r="C272" i="19"/>
  <c r="H271" i="19"/>
  <c r="I271" i="19" s="1"/>
  <c r="C271" i="19"/>
  <c r="H270" i="19"/>
  <c r="I270" i="19" s="1"/>
  <c r="C270" i="19"/>
  <c r="H269" i="19"/>
  <c r="I269" i="19" s="1"/>
  <c r="C269" i="19"/>
  <c r="H268" i="19"/>
  <c r="I268" i="19" s="1"/>
  <c r="C268" i="19"/>
  <c r="C267" i="19"/>
  <c r="C266" i="19"/>
  <c r="H265" i="19"/>
  <c r="I265" i="19" s="1"/>
  <c r="C265" i="19"/>
  <c r="H264" i="19"/>
  <c r="I264" i="19" s="1"/>
  <c r="C264" i="19"/>
  <c r="H263" i="19"/>
  <c r="I263" i="19" s="1"/>
  <c r="C263" i="19"/>
  <c r="H262" i="19"/>
  <c r="I262" i="19" s="1"/>
  <c r="C262" i="19"/>
  <c r="H261" i="19"/>
  <c r="I261" i="19" s="1"/>
  <c r="C261" i="19"/>
  <c r="H260" i="19"/>
  <c r="I260" i="19" s="1"/>
  <c r="C260" i="19"/>
  <c r="H259" i="19"/>
  <c r="I259" i="19" s="1"/>
  <c r="C259" i="19"/>
  <c r="H258" i="19"/>
  <c r="I258" i="19" s="1"/>
  <c r="C258" i="19"/>
  <c r="H257" i="19"/>
  <c r="I257" i="19" s="1"/>
  <c r="C257" i="19"/>
  <c r="H256" i="19"/>
  <c r="I256" i="19" s="1"/>
  <c r="C256" i="19"/>
  <c r="H255" i="19"/>
  <c r="I255" i="19" s="1"/>
  <c r="C255" i="19"/>
  <c r="H254" i="19"/>
  <c r="I254" i="19" s="1"/>
  <c r="C254" i="19"/>
  <c r="H253" i="19"/>
  <c r="I253" i="19" s="1"/>
  <c r="C253" i="19"/>
  <c r="H252" i="19"/>
  <c r="I252" i="19" s="1"/>
  <c r="C252" i="19"/>
  <c r="C251" i="19"/>
  <c r="C250" i="19"/>
  <c r="C249" i="19"/>
  <c r="H248" i="19"/>
  <c r="I248" i="19" s="1"/>
  <c r="C248" i="19"/>
  <c r="H247" i="19"/>
  <c r="I247" i="19" s="1"/>
  <c r="C247" i="19"/>
  <c r="H246" i="19"/>
  <c r="I246" i="19" s="1"/>
  <c r="C246" i="19"/>
  <c r="C245" i="19"/>
  <c r="C244" i="19"/>
  <c r="C243" i="19"/>
  <c r="H242" i="19"/>
  <c r="I242" i="19" s="1"/>
  <c r="C242" i="19"/>
  <c r="H241" i="19"/>
  <c r="I241" i="19" s="1"/>
  <c r="C241" i="19"/>
  <c r="H240" i="19"/>
  <c r="I240" i="19" s="1"/>
  <c r="C240" i="19"/>
  <c r="H239" i="19"/>
  <c r="J239" i="19" s="1"/>
  <c r="C239" i="19"/>
  <c r="H238" i="19"/>
  <c r="I238" i="19" s="1"/>
  <c r="C238" i="19"/>
  <c r="H237" i="19"/>
  <c r="I237" i="19" s="1"/>
  <c r="C237" i="19"/>
  <c r="H236" i="19"/>
  <c r="I236" i="19" s="1"/>
  <c r="C236" i="19"/>
  <c r="C235" i="19"/>
  <c r="C234" i="19"/>
  <c r="H233" i="19"/>
  <c r="I233" i="19" s="1"/>
  <c r="C233" i="19"/>
  <c r="H232" i="19"/>
  <c r="I232" i="19" s="1"/>
  <c r="C232" i="19"/>
  <c r="H231" i="19"/>
  <c r="I231" i="19" s="1"/>
  <c r="C231" i="19"/>
  <c r="H230" i="19"/>
  <c r="I230" i="19" s="1"/>
  <c r="C230" i="19"/>
  <c r="C229" i="19"/>
  <c r="H228" i="19"/>
  <c r="I228" i="19" s="1"/>
  <c r="C228" i="19"/>
  <c r="C227" i="19"/>
  <c r="H226" i="19"/>
  <c r="I226" i="19" s="1"/>
  <c r="C226" i="19"/>
  <c r="H225" i="19"/>
  <c r="I225" i="19" s="1"/>
  <c r="C225" i="19"/>
  <c r="H224" i="19"/>
  <c r="I224" i="19" s="1"/>
  <c r="C224" i="19"/>
  <c r="H223" i="19"/>
  <c r="J223" i="19" s="1"/>
  <c r="C223" i="19"/>
  <c r="H222" i="19"/>
  <c r="I222" i="19" s="1"/>
  <c r="C222" i="19"/>
  <c r="H221" i="19"/>
  <c r="I221" i="19" s="1"/>
  <c r="C221" i="19"/>
  <c r="C220" i="19"/>
  <c r="C219" i="19"/>
  <c r="H218" i="19"/>
  <c r="I218" i="19" s="1"/>
  <c r="C218" i="19"/>
  <c r="H217" i="19"/>
  <c r="I217" i="19" s="1"/>
  <c r="C217" i="19"/>
  <c r="H216" i="19"/>
  <c r="I216" i="19" s="1"/>
  <c r="C216" i="19"/>
  <c r="H215" i="19"/>
  <c r="I215" i="19" s="1"/>
  <c r="C215" i="19"/>
  <c r="H214" i="19"/>
  <c r="I214" i="19" s="1"/>
  <c r="C214" i="19"/>
  <c r="C213" i="19"/>
  <c r="H212" i="19"/>
  <c r="C212" i="19"/>
  <c r="C211" i="19"/>
  <c r="C210" i="19"/>
  <c r="C209" i="19"/>
  <c r="C208" i="19"/>
  <c r="H207" i="19"/>
  <c r="I207" i="19" s="1"/>
  <c r="C207" i="19"/>
  <c r="H206" i="19"/>
  <c r="I206" i="19" s="1"/>
  <c r="C206" i="19"/>
  <c r="H205" i="19"/>
  <c r="I205" i="19" s="1"/>
  <c r="C205" i="19"/>
  <c r="H204" i="19"/>
  <c r="I204" i="19" s="1"/>
  <c r="C204" i="19"/>
  <c r="H203" i="19"/>
  <c r="I203" i="19" s="1"/>
  <c r="C203" i="19"/>
  <c r="H202" i="19"/>
  <c r="I202" i="19" s="1"/>
  <c r="C202" i="19"/>
  <c r="H201" i="19"/>
  <c r="I201" i="19" s="1"/>
  <c r="C201" i="19"/>
  <c r="H200" i="19"/>
  <c r="I200" i="19" s="1"/>
  <c r="C200" i="19"/>
  <c r="H199" i="19"/>
  <c r="I199" i="19" s="1"/>
  <c r="C199" i="19"/>
  <c r="C198" i="19"/>
  <c r="C197" i="19"/>
  <c r="H196" i="19"/>
  <c r="I196" i="19" s="1"/>
  <c r="C196" i="19"/>
  <c r="H195" i="19"/>
  <c r="I195" i="19" s="1"/>
  <c r="C195" i="19"/>
  <c r="C194" i="19"/>
  <c r="H193" i="19"/>
  <c r="I193" i="19" s="1"/>
  <c r="C193" i="19"/>
  <c r="H192" i="19"/>
  <c r="I192" i="19" s="1"/>
  <c r="C192" i="19"/>
  <c r="H191" i="19"/>
  <c r="I191" i="19" s="1"/>
  <c r="C191" i="19"/>
  <c r="C190" i="19"/>
  <c r="H189" i="19"/>
  <c r="I189" i="19" s="1"/>
  <c r="C189" i="19"/>
  <c r="H188" i="19"/>
  <c r="I188" i="19" s="1"/>
  <c r="C188" i="19"/>
  <c r="H187" i="19"/>
  <c r="I187" i="19" s="1"/>
  <c r="C187" i="19"/>
  <c r="H186" i="19"/>
  <c r="I186" i="19" s="1"/>
  <c r="C186" i="19"/>
  <c r="H185" i="19"/>
  <c r="I185" i="19" s="1"/>
  <c r="C185" i="19"/>
  <c r="H184" i="19"/>
  <c r="I184" i="19" s="1"/>
  <c r="C184" i="19"/>
  <c r="H183" i="19"/>
  <c r="I183" i="19" s="1"/>
  <c r="C183" i="19"/>
  <c r="H182" i="19"/>
  <c r="I182" i="19" s="1"/>
  <c r="C182" i="19"/>
  <c r="H181" i="19"/>
  <c r="I181" i="19" s="1"/>
  <c r="C181" i="19"/>
  <c r="H180" i="19"/>
  <c r="I180" i="19" s="1"/>
  <c r="C180" i="19"/>
  <c r="C179" i="19"/>
  <c r="C178" i="19"/>
  <c r="H177" i="19"/>
  <c r="I177" i="19" s="1"/>
  <c r="C177" i="19"/>
  <c r="H176" i="19"/>
  <c r="I176" i="19" s="1"/>
  <c r="C176" i="19"/>
  <c r="H175" i="19"/>
  <c r="I175" i="19" s="1"/>
  <c r="C175" i="19"/>
  <c r="C174" i="19"/>
  <c r="H173" i="19"/>
  <c r="I173" i="19" s="1"/>
  <c r="C173" i="19"/>
  <c r="H172" i="19"/>
  <c r="I172" i="19" s="1"/>
  <c r="C172" i="19"/>
  <c r="H171" i="19"/>
  <c r="I171" i="19" s="1"/>
  <c r="C171" i="19"/>
  <c r="C170" i="19"/>
  <c r="H169" i="19"/>
  <c r="I169" i="19" s="1"/>
  <c r="C169" i="19"/>
  <c r="H168" i="19"/>
  <c r="I168" i="19" s="1"/>
  <c r="C168" i="19"/>
  <c r="H167" i="19"/>
  <c r="I167" i="19" s="1"/>
  <c r="C167" i="19"/>
  <c r="H166" i="19"/>
  <c r="I166" i="19" s="1"/>
  <c r="C166" i="19"/>
  <c r="C165" i="19"/>
  <c r="H164" i="19"/>
  <c r="I164" i="19" s="1"/>
  <c r="C164" i="19"/>
  <c r="C163" i="19"/>
  <c r="C162" i="19"/>
  <c r="H161" i="19"/>
  <c r="I161" i="19" s="1"/>
  <c r="C161" i="19"/>
  <c r="H160" i="19"/>
  <c r="I160" i="19" s="1"/>
  <c r="C160" i="19"/>
  <c r="H159" i="19"/>
  <c r="I159" i="19" s="1"/>
  <c r="C159" i="19"/>
  <c r="H158" i="19"/>
  <c r="I158" i="19" s="1"/>
  <c r="C158" i="19"/>
  <c r="H157" i="19"/>
  <c r="I157" i="19" s="1"/>
  <c r="C157" i="19"/>
  <c r="H156" i="19"/>
  <c r="I156" i="19" s="1"/>
  <c r="C156" i="19"/>
  <c r="H155" i="19"/>
  <c r="I155" i="19" s="1"/>
  <c r="C155" i="19"/>
  <c r="H154" i="19"/>
  <c r="I154" i="19" s="1"/>
  <c r="C154" i="19"/>
  <c r="H153" i="19"/>
  <c r="I153" i="19" s="1"/>
  <c r="C153" i="19"/>
  <c r="H152" i="19"/>
  <c r="I152" i="19" s="1"/>
  <c r="C152" i="19"/>
  <c r="H151" i="19"/>
  <c r="I151" i="19" s="1"/>
  <c r="C151" i="19"/>
  <c r="H150" i="19"/>
  <c r="I150" i="19" s="1"/>
  <c r="C150" i="19"/>
  <c r="H149" i="19"/>
  <c r="I149" i="19" s="1"/>
  <c r="C149" i="19"/>
  <c r="H148" i="19"/>
  <c r="I148" i="19" s="1"/>
  <c r="C148" i="19"/>
  <c r="C147" i="19"/>
  <c r="C146" i="19"/>
  <c r="H145" i="19"/>
  <c r="I145" i="19" s="1"/>
  <c r="C145" i="19"/>
  <c r="C144" i="19"/>
  <c r="H143" i="19"/>
  <c r="I143" i="19" s="1"/>
  <c r="C143" i="19"/>
  <c r="H142" i="19"/>
  <c r="I142" i="19" s="1"/>
  <c r="C142" i="19"/>
  <c r="H141" i="19"/>
  <c r="I141" i="19" s="1"/>
  <c r="C141" i="19"/>
  <c r="H140" i="19"/>
  <c r="I140" i="19" s="1"/>
  <c r="C140" i="19"/>
  <c r="H139" i="19"/>
  <c r="I139" i="19" s="1"/>
  <c r="C139" i="19"/>
  <c r="H138" i="19"/>
  <c r="I138" i="19" s="1"/>
  <c r="C138" i="19"/>
  <c r="H137" i="19"/>
  <c r="I137" i="19" s="1"/>
  <c r="C137" i="19"/>
  <c r="H136" i="19"/>
  <c r="I136" i="19" s="1"/>
  <c r="C136" i="19"/>
  <c r="H135" i="19"/>
  <c r="I135" i="19" s="1"/>
  <c r="C135" i="19"/>
  <c r="H134" i="19"/>
  <c r="I134" i="19" s="1"/>
  <c r="C134" i="19"/>
  <c r="H133" i="19"/>
  <c r="I133" i="19" s="1"/>
  <c r="C133" i="19"/>
  <c r="H132" i="19"/>
  <c r="I132" i="19" s="1"/>
  <c r="C132" i="19"/>
  <c r="C131" i="19"/>
  <c r="C130" i="19"/>
  <c r="H129" i="19"/>
  <c r="I129" i="19" s="1"/>
  <c r="C129" i="19"/>
  <c r="H128" i="19"/>
  <c r="I128" i="19" s="1"/>
  <c r="C128" i="19"/>
  <c r="H127" i="19"/>
  <c r="I127" i="19" s="1"/>
  <c r="C127" i="19"/>
  <c r="H126" i="19"/>
  <c r="I126" i="19" s="1"/>
  <c r="C126" i="19"/>
  <c r="C125" i="19"/>
  <c r="H124" i="19"/>
  <c r="I124" i="19" s="1"/>
  <c r="H123" i="19"/>
  <c r="I123" i="19" s="1"/>
  <c r="H122" i="19"/>
  <c r="I122" i="19" s="1"/>
  <c r="H120" i="19"/>
  <c r="I120" i="19" s="1"/>
  <c r="H119" i="19"/>
  <c r="I119" i="19" s="1"/>
  <c r="H118" i="19"/>
  <c r="I118" i="19" s="1"/>
  <c r="H116" i="19"/>
  <c r="I116" i="19" s="1"/>
  <c r="H115" i="19"/>
  <c r="I115" i="19" s="1"/>
  <c r="H114" i="19"/>
  <c r="I114" i="19" s="1"/>
  <c r="H112" i="19"/>
  <c r="I112" i="19" s="1"/>
  <c r="H111" i="19"/>
  <c r="I111" i="19" s="1"/>
  <c r="H110" i="19"/>
  <c r="I110" i="19" s="1"/>
  <c r="H108" i="19"/>
  <c r="I108" i="19" s="1"/>
  <c r="H107" i="19"/>
  <c r="I107" i="19" s="1"/>
  <c r="H106" i="19"/>
  <c r="I106" i="19" s="1"/>
  <c r="H104" i="19"/>
  <c r="I104" i="19" s="1"/>
  <c r="H103" i="19"/>
  <c r="I103" i="19" s="1"/>
  <c r="H102" i="19"/>
  <c r="I102" i="19" s="1"/>
  <c r="H100" i="19"/>
  <c r="I100" i="19" s="1"/>
  <c r="H99" i="19"/>
  <c r="I99" i="19" s="1"/>
  <c r="H97" i="19"/>
  <c r="I97" i="19" s="1"/>
  <c r="H96" i="19"/>
  <c r="I96" i="19" s="1"/>
  <c r="H95" i="19"/>
  <c r="I95" i="19" s="1"/>
  <c r="H93" i="19"/>
  <c r="I93" i="19" s="1"/>
  <c r="H92" i="19"/>
  <c r="I92" i="19" s="1"/>
  <c r="H91" i="19"/>
  <c r="I91" i="19" s="1"/>
  <c r="H89" i="19"/>
  <c r="I89" i="19" s="1"/>
  <c r="H88" i="19"/>
  <c r="I88" i="19" s="1"/>
  <c r="H87" i="19"/>
  <c r="I87" i="19" s="1"/>
  <c r="H85" i="19"/>
  <c r="I85" i="19" s="1"/>
  <c r="H84" i="19"/>
  <c r="I84" i="19" s="1"/>
  <c r="H83" i="19"/>
  <c r="I83" i="19" s="1"/>
  <c r="H82" i="19"/>
  <c r="I82" i="19" s="1"/>
  <c r="H81" i="19"/>
  <c r="I81" i="19" s="1"/>
  <c r="H80" i="19"/>
  <c r="I80" i="19" s="1"/>
  <c r="H79" i="19"/>
  <c r="I79" i="19" s="1"/>
  <c r="H78" i="19"/>
  <c r="I78" i="19" s="1"/>
  <c r="H3" i="19"/>
  <c r="I3" i="19" s="1"/>
  <c r="B48" i="18"/>
  <c r="E47" i="18"/>
  <c r="E46" i="18"/>
  <c r="E45" i="18"/>
  <c r="E44" i="18"/>
  <c r="E43" i="18"/>
  <c r="E42" i="18"/>
  <c r="E41" i="18"/>
  <c r="E40" i="18"/>
  <c r="E39" i="18"/>
  <c r="E38" i="18"/>
  <c r="E37" i="18"/>
  <c r="N33" i="18"/>
  <c r="H33" i="18"/>
  <c r="B33" i="18"/>
  <c r="Q32" i="18"/>
  <c r="K32" i="18"/>
  <c r="Q31" i="18"/>
  <c r="K31" i="18"/>
  <c r="Q30" i="18"/>
  <c r="K30" i="18"/>
  <c r="Q29" i="18"/>
  <c r="K29" i="18"/>
  <c r="Q28" i="18"/>
  <c r="K28" i="18"/>
  <c r="Q27" i="18"/>
  <c r="K27" i="18"/>
  <c r="E27" i="18"/>
  <c r="Q26" i="18"/>
  <c r="K26" i="18"/>
  <c r="E26" i="18"/>
  <c r="Q25" i="18"/>
  <c r="K25" i="18"/>
  <c r="E25" i="18"/>
  <c r="G174" i="17" s="1"/>
  <c r="Q24" i="18"/>
  <c r="K24" i="18"/>
  <c r="E24" i="18"/>
  <c r="Q23" i="18"/>
  <c r="K23" i="18"/>
  <c r="E23" i="18"/>
  <c r="Q22" i="18"/>
  <c r="K22" i="18"/>
  <c r="E22" i="18"/>
  <c r="N18" i="18"/>
  <c r="H18" i="18"/>
  <c r="B18" i="18"/>
  <c r="E17" i="18"/>
  <c r="E16" i="18"/>
  <c r="E15" i="18"/>
  <c r="Q14" i="18"/>
  <c r="K14" i="18"/>
  <c r="E14" i="18"/>
  <c r="Q13" i="18"/>
  <c r="K13" i="18"/>
  <c r="E13" i="18"/>
  <c r="Q12" i="18"/>
  <c r="G153" i="17" s="1"/>
  <c r="K12" i="18"/>
  <c r="G61" i="17" s="1"/>
  <c r="E12" i="18"/>
  <c r="G130" i="17" s="1"/>
  <c r="Q11" i="18"/>
  <c r="K11" i="18"/>
  <c r="G60" i="17" s="1"/>
  <c r="E11" i="18"/>
  <c r="Q10" i="18"/>
  <c r="K10" i="18"/>
  <c r="E10" i="18"/>
  <c r="G128" i="17" s="1"/>
  <c r="Q9" i="18"/>
  <c r="G150" i="17" s="1"/>
  <c r="K9" i="18"/>
  <c r="E9" i="18"/>
  <c r="G127" i="17" s="1"/>
  <c r="Q8" i="18"/>
  <c r="G149" i="17" s="1"/>
  <c r="K8" i="18"/>
  <c r="E8" i="18"/>
  <c r="G126" i="17" s="1"/>
  <c r="Q7" i="18"/>
  <c r="G148" i="17" s="1"/>
  <c r="K7" i="18"/>
  <c r="G217" i="17" s="1"/>
  <c r="E7" i="18"/>
  <c r="G125" i="17" s="1"/>
  <c r="Q6" i="18"/>
  <c r="G78" i="17" s="1"/>
  <c r="K6" i="18"/>
  <c r="G55" i="17" s="1"/>
  <c r="E6" i="18"/>
  <c r="G124" i="17" s="1"/>
  <c r="Q5" i="18"/>
  <c r="K5" i="18"/>
  <c r="G54" i="17" s="1"/>
  <c r="E5" i="18"/>
  <c r="G123" i="17" s="1"/>
  <c r="C245" i="17"/>
  <c r="F245" i="17" s="1"/>
  <c r="B245" i="17"/>
  <c r="C244" i="17"/>
  <c r="F244" i="17" s="1"/>
  <c r="B244" i="17"/>
  <c r="C243" i="17"/>
  <c r="F243" i="17" s="1"/>
  <c r="B243" i="17"/>
  <c r="G242" i="17"/>
  <c r="C242" i="17"/>
  <c r="F242" i="17" s="1"/>
  <c r="B242" i="17"/>
  <c r="G241" i="17"/>
  <c r="C241" i="17"/>
  <c r="F241" i="17" s="1"/>
  <c r="B241" i="17"/>
  <c r="C240" i="17"/>
  <c r="F240" i="17" s="1"/>
  <c r="B240" i="17"/>
  <c r="G239" i="17"/>
  <c r="C239" i="17"/>
  <c r="F239" i="17" s="1"/>
  <c r="B239" i="17"/>
  <c r="C238" i="17"/>
  <c r="F238" i="17" s="1"/>
  <c r="B238" i="17"/>
  <c r="G237" i="17"/>
  <c r="C237" i="17"/>
  <c r="F237" i="17" s="1"/>
  <c r="B237" i="17"/>
  <c r="G236" i="17"/>
  <c r="C236" i="17"/>
  <c r="F236" i="17" s="1"/>
  <c r="B236" i="17"/>
  <c r="G235" i="17"/>
  <c r="C235" i="17"/>
  <c r="F235" i="17" s="1"/>
  <c r="B235" i="17"/>
  <c r="G234" i="17"/>
  <c r="C234" i="17"/>
  <c r="F234" i="17" s="1"/>
  <c r="B234" i="17"/>
  <c r="G233" i="17"/>
  <c r="C233" i="17"/>
  <c r="F233" i="17" s="1"/>
  <c r="B233" i="17"/>
  <c r="G232" i="17"/>
  <c r="C232" i="17"/>
  <c r="F232" i="17" s="1"/>
  <c r="B232" i="17"/>
  <c r="G231" i="17"/>
  <c r="C231" i="17"/>
  <c r="F231" i="17" s="1"/>
  <c r="B231" i="17"/>
  <c r="G230" i="17"/>
  <c r="C230" i="17"/>
  <c r="F230" i="17" s="1"/>
  <c r="B230" i="17"/>
  <c r="G229" i="17"/>
  <c r="C229" i="17"/>
  <c r="F229" i="17" s="1"/>
  <c r="B229" i="17"/>
  <c r="G228" i="17"/>
  <c r="C228" i="17"/>
  <c r="B228" i="17"/>
  <c r="E227" i="17"/>
  <c r="D227" i="17"/>
  <c r="D14" i="17" s="1"/>
  <c r="N38" i="15" s="1"/>
  <c r="D38" i="15" s="1"/>
  <c r="G214" i="17"/>
  <c r="G213" i="17"/>
  <c r="G212" i="17"/>
  <c r="G211" i="17"/>
  <c r="G210" i="17"/>
  <c r="G209" i="17"/>
  <c r="G208" i="17"/>
  <c r="G207" i="17"/>
  <c r="G206" i="17"/>
  <c r="G205" i="17"/>
  <c r="E204" i="17"/>
  <c r="D204" i="17"/>
  <c r="D13" i="17" s="1"/>
  <c r="N37" i="15" s="1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1" i="17"/>
  <c r="D181" i="17"/>
  <c r="D12" i="17" s="1"/>
  <c r="G176" i="17"/>
  <c r="G175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G160" i="17"/>
  <c r="G159" i="17"/>
  <c r="D158" i="17"/>
  <c r="D11" i="17" s="1"/>
  <c r="G142" i="17"/>
  <c r="G141" i="17"/>
  <c r="G140" i="17"/>
  <c r="G139" i="17"/>
  <c r="G138" i="17"/>
  <c r="G137" i="17"/>
  <c r="G136" i="17"/>
  <c r="E135" i="17"/>
  <c r="D135" i="17"/>
  <c r="D10" i="17" s="1"/>
  <c r="N34" i="15" s="1"/>
  <c r="D112" i="17"/>
  <c r="D9" i="17" s="1"/>
  <c r="N33" i="15" s="1"/>
  <c r="G89" i="17"/>
  <c r="E89" i="17"/>
  <c r="D89" i="17"/>
  <c r="D8" i="17" s="1"/>
  <c r="N32" i="15" s="1"/>
  <c r="E66" i="17"/>
  <c r="D66" i="17"/>
  <c r="D7" i="17" s="1"/>
  <c r="N31" i="15" s="1"/>
  <c r="E43" i="17"/>
  <c r="D43" i="17"/>
  <c r="D6" i="17" s="1"/>
  <c r="N30" i="15" s="1"/>
  <c r="E20" i="17"/>
  <c r="D20" i="17"/>
  <c r="D5" i="17" s="1"/>
  <c r="N29" i="15" s="1"/>
  <c r="E13" i="16"/>
  <c r="H3" i="16"/>
  <c r="C30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M15" i="14"/>
  <c r="M13" i="14"/>
  <c r="C519" i="12"/>
  <c r="G222" i="17" l="1"/>
  <c r="G240" i="17"/>
  <c r="G243" i="17"/>
  <c r="G83" i="17"/>
  <c r="G152" i="17"/>
  <c r="G82" i="17"/>
  <c r="G151" i="17"/>
  <c r="G216" i="17"/>
  <c r="C104" i="17"/>
  <c r="F104" i="17" s="1"/>
  <c r="C38" i="17"/>
  <c r="F38" i="17" s="1"/>
  <c r="C61" i="17"/>
  <c r="F61" i="17" s="1"/>
  <c r="F18" i="15"/>
  <c r="C100" i="17"/>
  <c r="F100" i="17" s="1"/>
  <c r="C77" i="17"/>
  <c r="F77" i="17" s="1"/>
  <c r="C30" i="17"/>
  <c r="F30" i="17" s="1"/>
  <c r="C53" i="17"/>
  <c r="F53" i="17" s="1"/>
  <c r="F17" i="15"/>
  <c r="F22" i="15"/>
  <c r="N36" i="15"/>
  <c r="C122" i="17"/>
  <c r="F122" i="17" s="1"/>
  <c r="G79" i="17"/>
  <c r="G220" i="17"/>
  <c r="G59" i="17"/>
  <c r="G221" i="17"/>
  <c r="G58" i="17"/>
  <c r="G218" i="17"/>
  <c r="G57" i="17"/>
  <c r="G81" i="17"/>
  <c r="G244" i="17"/>
  <c r="G129" i="17"/>
  <c r="G112" i="17" s="1"/>
  <c r="C153" i="17"/>
  <c r="F153" i="17" s="1"/>
  <c r="C130" i="17"/>
  <c r="F130" i="17" s="1"/>
  <c r="G245" i="17"/>
  <c r="G219" i="17"/>
  <c r="G56" i="17"/>
  <c r="G80" i="17"/>
  <c r="G84" i="17"/>
  <c r="C34" i="17"/>
  <c r="F34" i="17" s="1"/>
  <c r="C57" i="17"/>
  <c r="F57" i="17" s="1"/>
  <c r="C146" i="17"/>
  <c r="F146" i="17" s="1"/>
  <c r="C123" i="17"/>
  <c r="F123" i="17" s="1"/>
  <c r="C36" i="17"/>
  <c r="F36" i="17" s="1"/>
  <c r="C128" i="17"/>
  <c r="F128" i="17" s="1"/>
  <c r="C35" i="17"/>
  <c r="F35" i="17" s="1"/>
  <c r="C76" i="17"/>
  <c r="F76" i="17" s="1"/>
  <c r="C59" i="17"/>
  <c r="F59" i="17" s="1"/>
  <c r="C152" i="17"/>
  <c r="F152" i="17" s="1"/>
  <c r="C58" i="17"/>
  <c r="F58" i="17" s="1"/>
  <c r="C129" i="17"/>
  <c r="F129" i="17" s="1"/>
  <c r="C151" i="17"/>
  <c r="F151" i="17" s="1"/>
  <c r="C54" i="17"/>
  <c r="F54" i="17" s="1"/>
  <c r="F19" i="15"/>
  <c r="C105" i="17"/>
  <c r="F105" i="17" s="1"/>
  <c r="C79" i="17"/>
  <c r="F79" i="17" s="1"/>
  <c r="C37" i="17"/>
  <c r="F37" i="17" s="1"/>
  <c r="C102" i="17"/>
  <c r="F102" i="17" s="1"/>
  <c r="F20" i="15"/>
  <c r="C31" i="17"/>
  <c r="F31" i="17" s="1"/>
  <c r="F15" i="15"/>
  <c r="C82" i="17"/>
  <c r="F82" i="17" s="1"/>
  <c r="C121" i="17"/>
  <c r="F121" i="17" s="1"/>
  <c r="C83" i="17"/>
  <c r="F83" i="17" s="1"/>
  <c r="F14" i="15"/>
  <c r="C106" i="17"/>
  <c r="F106" i="17" s="1"/>
  <c r="F8" i="15"/>
  <c r="C99" i="17"/>
  <c r="F99" i="17" s="1"/>
  <c r="C47" i="17"/>
  <c r="F47" i="17" s="1"/>
  <c r="C60" i="17"/>
  <c r="F60" i="17" s="1"/>
  <c r="C44" i="17"/>
  <c r="G215" i="17"/>
  <c r="G77" i="17"/>
  <c r="G238" i="17"/>
  <c r="F26" i="17"/>
  <c r="K34" i="20"/>
  <c r="J238" i="19"/>
  <c r="J21" i="19"/>
  <c r="J247" i="19"/>
  <c r="I239" i="19"/>
  <c r="J222" i="19"/>
  <c r="I223" i="19"/>
  <c r="J286" i="19"/>
  <c r="I287" i="19"/>
  <c r="J231" i="19"/>
  <c r="J254" i="19"/>
  <c r="J270" i="19"/>
  <c r="J26" i="19"/>
  <c r="J58" i="19"/>
  <c r="J39" i="19"/>
  <c r="J68" i="19"/>
  <c r="J62" i="19"/>
  <c r="J54" i="19"/>
  <c r="J50" i="19"/>
  <c r="J74" i="19"/>
  <c r="I212" i="19"/>
  <c r="J212" i="19"/>
  <c r="D23" i="15"/>
  <c r="E3" i="16"/>
  <c r="B2" i="16" s="1"/>
  <c r="N11" i="20" s="1"/>
  <c r="G20" i="17"/>
  <c r="G181" i="17"/>
  <c r="E48" i="18"/>
  <c r="J255" i="19"/>
  <c r="J271" i="19"/>
  <c r="E18" i="18"/>
  <c r="J155" i="19"/>
  <c r="J193" i="19"/>
  <c r="J201" i="19"/>
  <c r="J204" i="19"/>
  <c r="J215" i="19"/>
  <c r="J256" i="19"/>
  <c r="J261" i="19"/>
  <c r="J272" i="19"/>
  <c r="J277" i="19"/>
  <c r="J284" i="19"/>
  <c r="J290" i="19"/>
  <c r="H302" i="19"/>
  <c r="I302" i="19" s="1"/>
  <c r="K33" i="18"/>
  <c r="Q33" i="18"/>
  <c r="H190" i="19"/>
  <c r="I190" i="19" s="1"/>
  <c r="H197" i="19"/>
  <c r="I197" i="19" s="1"/>
  <c r="H198" i="19"/>
  <c r="I198" i="19" s="1"/>
  <c r="J205" i="19"/>
  <c r="H209" i="19"/>
  <c r="I209" i="19" s="1"/>
  <c r="H213" i="19"/>
  <c r="I213" i="19" s="1"/>
  <c r="J214" i="19"/>
  <c r="J224" i="19"/>
  <c r="J225" i="19"/>
  <c r="H229" i="19"/>
  <c r="I229" i="19" s="1"/>
  <c r="J240" i="19"/>
  <c r="H245" i="19"/>
  <c r="I245" i="19" s="1"/>
  <c r="H249" i="19"/>
  <c r="I249" i="19" s="1"/>
  <c r="J260" i="19"/>
  <c r="J276" i="19"/>
  <c r="J288" i="19"/>
  <c r="J293" i="19"/>
  <c r="H297" i="19"/>
  <c r="I297" i="19" s="1"/>
  <c r="J300" i="19"/>
  <c r="J303" i="19"/>
  <c r="J306" i="19"/>
  <c r="J236" i="19"/>
  <c r="J265" i="19"/>
  <c r="J281" i="19"/>
  <c r="J304" i="19"/>
  <c r="J309" i="19"/>
  <c r="G158" i="17"/>
  <c r="K18" i="18"/>
  <c r="D15" i="17"/>
  <c r="J123" i="19"/>
  <c r="E33" i="18"/>
  <c r="Q18" i="18"/>
  <c r="J150" i="19"/>
  <c r="J183" i="19"/>
  <c r="H170" i="19"/>
  <c r="I170" i="19" s="1"/>
  <c r="J168" i="19"/>
  <c r="J171" i="19"/>
  <c r="J93" i="19"/>
  <c r="J119" i="19"/>
  <c r="J132" i="19"/>
  <c r="J136" i="19"/>
  <c r="J148" i="19"/>
  <c r="J167" i="19"/>
  <c r="J172" i="19"/>
  <c r="J177" i="19"/>
  <c r="J187" i="19"/>
  <c r="J126" i="19"/>
  <c r="J133" i="19"/>
  <c r="H144" i="19"/>
  <c r="I144" i="19" s="1"/>
  <c r="J149" i="19"/>
  <c r="J161" i="19"/>
  <c r="H165" i="19"/>
  <c r="I165" i="19" s="1"/>
  <c r="J166" i="19"/>
  <c r="H174" i="19"/>
  <c r="I174" i="19" s="1"/>
  <c r="J129" i="19"/>
  <c r="J139" i="19"/>
  <c r="J145" i="19"/>
  <c r="J156" i="19"/>
  <c r="J160" i="19"/>
  <c r="J181" i="19"/>
  <c r="J184" i="19"/>
  <c r="J111" i="19"/>
  <c r="J96" i="19"/>
  <c r="J103" i="19"/>
  <c r="J85" i="19"/>
  <c r="H22" i="15"/>
  <c r="J91" i="19"/>
  <c r="D37" i="15"/>
  <c r="J82" i="19"/>
  <c r="J87" i="19"/>
  <c r="J3" i="19"/>
  <c r="J83" i="19"/>
  <c r="J107" i="19"/>
  <c r="J20" i="20"/>
  <c r="J34" i="20"/>
  <c r="B227" i="17"/>
  <c r="B14" i="17" s="1"/>
  <c r="L38" i="15" s="1"/>
  <c r="J88" i="19"/>
  <c r="J95" i="19"/>
  <c r="J99" i="19"/>
  <c r="J115" i="19"/>
  <c r="H6" i="15"/>
  <c r="L7" i="15"/>
  <c r="H10" i="15"/>
  <c r="L11" i="15"/>
  <c r="H14" i="15"/>
  <c r="L15" i="15"/>
  <c r="H18" i="15"/>
  <c r="L19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I22" i="15"/>
  <c r="I21" i="15"/>
  <c r="I20" i="15"/>
  <c r="I19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K22" i="15"/>
  <c r="G22" i="15"/>
  <c r="K21" i="15"/>
  <c r="G21" i="15"/>
  <c r="K20" i="15"/>
  <c r="G20" i="15"/>
  <c r="K19" i="15"/>
  <c r="G19" i="15"/>
  <c r="K18" i="15"/>
  <c r="G18" i="15"/>
  <c r="K17" i="15"/>
  <c r="G17" i="15"/>
  <c r="K16" i="15"/>
  <c r="G16" i="15"/>
  <c r="K15" i="15"/>
  <c r="G15" i="15"/>
  <c r="K14" i="15"/>
  <c r="G14" i="15"/>
  <c r="K13" i="15"/>
  <c r="G13" i="15"/>
  <c r="K12" i="15"/>
  <c r="G12" i="15"/>
  <c r="K11" i="15"/>
  <c r="G11" i="15"/>
  <c r="K10" i="15"/>
  <c r="G10" i="15"/>
  <c r="K9" i="15"/>
  <c r="G9" i="15"/>
  <c r="K8" i="15"/>
  <c r="G8" i="15"/>
  <c r="K7" i="15"/>
  <c r="G7" i="15"/>
  <c r="K6" i="15"/>
  <c r="G6" i="15"/>
  <c r="K5" i="15"/>
  <c r="G5" i="15"/>
  <c r="H5" i="15"/>
  <c r="L6" i="15"/>
  <c r="H9" i="15"/>
  <c r="L10" i="15"/>
  <c r="H13" i="15"/>
  <c r="L14" i="15"/>
  <c r="H17" i="15"/>
  <c r="L18" i="15"/>
  <c r="H21" i="15"/>
  <c r="L22" i="15"/>
  <c r="B22" i="15"/>
  <c r="M22" i="15" s="1"/>
  <c r="B21" i="15"/>
  <c r="M21" i="15" s="1"/>
  <c r="B20" i="15"/>
  <c r="M20" i="15" s="1"/>
  <c r="B19" i="15"/>
  <c r="M19" i="15" s="1"/>
  <c r="B18" i="15"/>
  <c r="M18" i="15" s="1"/>
  <c r="B17" i="15"/>
  <c r="M17" i="15" s="1"/>
  <c r="B16" i="15"/>
  <c r="M16" i="15" s="1"/>
  <c r="B15" i="15"/>
  <c r="M15" i="15" s="1"/>
  <c r="B14" i="15"/>
  <c r="M14" i="15" s="1"/>
  <c r="B13" i="15"/>
  <c r="M13" i="15" s="1"/>
  <c r="B12" i="15"/>
  <c r="M12" i="15" s="1"/>
  <c r="B11" i="15"/>
  <c r="M11" i="15" s="1"/>
  <c r="B10" i="15"/>
  <c r="M10" i="15" s="1"/>
  <c r="B9" i="15"/>
  <c r="M9" i="15" s="1"/>
  <c r="B8" i="15"/>
  <c r="M8" i="15" s="1"/>
  <c r="B7" i="15"/>
  <c r="M7" i="15" s="1"/>
  <c r="B6" i="15"/>
  <c r="M6" i="15" s="1"/>
  <c r="B5" i="15"/>
  <c r="C22" i="15"/>
  <c r="E22" i="15" s="1"/>
  <c r="C21" i="15"/>
  <c r="E21" i="15" s="1"/>
  <c r="C20" i="15"/>
  <c r="E20" i="15" s="1"/>
  <c r="C19" i="15"/>
  <c r="E19" i="15" s="1"/>
  <c r="C18" i="15"/>
  <c r="E18" i="15" s="1"/>
  <c r="C17" i="15"/>
  <c r="E17" i="15" s="1"/>
  <c r="C16" i="15"/>
  <c r="E16" i="15" s="1"/>
  <c r="C15" i="15"/>
  <c r="E15" i="15" s="1"/>
  <c r="C14" i="15"/>
  <c r="E14" i="15" s="1"/>
  <c r="C13" i="15"/>
  <c r="E13" i="15" s="1"/>
  <c r="C12" i="15"/>
  <c r="E12" i="15" s="1"/>
  <c r="C11" i="15"/>
  <c r="E11" i="15" s="1"/>
  <c r="C10" i="15"/>
  <c r="E10" i="15" s="1"/>
  <c r="C9" i="15"/>
  <c r="E9" i="15" s="1"/>
  <c r="C8" i="15"/>
  <c r="E8" i="15" s="1"/>
  <c r="C7" i="15"/>
  <c r="E7" i="15" s="1"/>
  <c r="C6" i="15"/>
  <c r="E6" i="15" s="1"/>
  <c r="C5" i="15"/>
  <c r="C199" i="17"/>
  <c r="F199" i="17" s="1"/>
  <c r="C195" i="17"/>
  <c r="F195" i="17" s="1"/>
  <c r="C194" i="17"/>
  <c r="F194" i="17" s="1"/>
  <c r="B199" i="17"/>
  <c r="B195" i="17"/>
  <c r="C176" i="17"/>
  <c r="F176" i="17" s="1"/>
  <c r="C172" i="17"/>
  <c r="F172" i="17" s="1"/>
  <c r="C171" i="17"/>
  <c r="F171" i="17" s="1"/>
  <c r="C168" i="17"/>
  <c r="F168" i="17" s="1"/>
  <c r="C167" i="17"/>
  <c r="F167" i="17" s="1"/>
  <c r="C166" i="17"/>
  <c r="F166" i="17" s="1"/>
  <c r="C165" i="17"/>
  <c r="F165" i="17" s="1"/>
  <c r="C164" i="17"/>
  <c r="F164" i="17" s="1"/>
  <c r="C163" i="17"/>
  <c r="F163" i="17" s="1"/>
  <c r="C162" i="17"/>
  <c r="F162" i="17" s="1"/>
  <c r="C161" i="17"/>
  <c r="F161" i="17" s="1"/>
  <c r="C160" i="17"/>
  <c r="F160" i="17" s="1"/>
  <c r="C159" i="17"/>
  <c r="B196" i="17"/>
  <c r="C191" i="17"/>
  <c r="F191" i="17" s="1"/>
  <c r="C190" i="17"/>
  <c r="F190" i="17" s="1"/>
  <c r="C189" i="17"/>
  <c r="F189" i="17" s="1"/>
  <c r="C188" i="17"/>
  <c r="F188" i="17" s="1"/>
  <c r="C187" i="17"/>
  <c r="F187" i="17" s="1"/>
  <c r="C186" i="17"/>
  <c r="F186" i="17" s="1"/>
  <c r="C185" i="17"/>
  <c r="F185" i="17" s="1"/>
  <c r="C184" i="17"/>
  <c r="F184" i="17" s="1"/>
  <c r="C183" i="17"/>
  <c r="F183" i="17" s="1"/>
  <c r="C182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97" i="17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98" i="17"/>
  <c r="B194" i="17"/>
  <c r="L5" i="15"/>
  <c r="H8" i="15"/>
  <c r="L9" i="15"/>
  <c r="H12" i="15"/>
  <c r="L13" i="15"/>
  <c r="H16" i="15"/>
  <c r="L17" i="15"/>
  <c r="H20" i="15"/>
  <c r="L21" i="15"/>
  <c r="C222" i="17"/>
  <c r="F222" i="17" s="1"/>
  <c r="C221" i="17"/>
  <c r="F221" i="17" s="1"/>
  <c r="C220" i="17"/>
  <c r="F220" i="17" s="1"/>
  <c r="C219" i="17"/>
  <c r="F219" i="17" s="1"/>
  <c r="C218" i="17"/>
  <c r="F218" i="17" s="1"/>
  <c r="C217" i="17"/>
  <c r="F217" i="17" s="1"/>
  <c r="C216" i="17"/>
  <c r="F216" i="17" s="1"/>
  <c r="C215" i="17"/>
  <c r="F215" i="17" s="1"/>
  <c r="C214" i="17"/>
  <c r="F214" i="17" s="1"/>
  <c r="C213" i="17"/>
  <c r="F213" i="17" s="1"/>
  <c r="C212" i="17"/>
  <c r="F212" i="17" s="1"/>
  <c r="C211" i="17"/>
  <c r="F211" i="17" s="1"/>
  <c r="C210" i="17"/>
  <c r="F210" i="17" s="1"/>
  <c r="C209" i="17"/>
  <c r="F209" i="17" s="1"/>
  <c r="C208" i="17"/>
  <c r="F208" i="17" s="1"/>
  <c r="C207" i="17"/>
  <c r="F207" i="17" s="1"/>
  <c r="C206" i="17"/>
  <c r="F206" i="17" s="1"/>
  <c r="C205" i="17"/>
  <c r="B222" i="17"/>
  <c r="B220" i="17"/>
  <c r="B218" i="17"/>
  <c r="B216" i="17"/>
  <c r="B214" i="17"/>
  <c r="B212" i="17"/>
  <c r="B210" i="17"/>
  <c r="B208" i="17"/>
  <c r="B206" i="17"/>
  <c r="B221" i="17"/>
  <c r="B219" i="17"/>
  <c r="B217" i="17"/>
  <c r="B215" i="17"/>
  <c r="B213" i="17"/>
  <c r="B211" i="17"/>
  <c r="B209" i="17"/>
  <c r="B207" i="17"/>
  <c r="B205" i="17"/>
  <c r="F5" i="15"/>
  <c r="H7" i="15"/>
  <c r="L8" i="15"/>
  <c r="H11" i="15"/>
  <c r="L12" i="15"/>
  <c r="H15" i="15"/>
  <c r="L16" i="15"/>
  <c r="H19" i="15"/>
  <c r="L20" i="15"/>
  <c r="N10" i="20"/>
  <c r="F228" i="17"/>
  <c r="F227" i="17" s="1"/>
  <c r="C227" i="17"/>
  <c r="J80" i="19"/>
  <c r="H131" i="19"/>
  <c r="I131" i="19" s="1"/>
  <c r="H162" i="19"/>
  <c r="I162" i="19" s="1"/>
  <c r="H210" i="19"/>
  <c r="I210" i="19" s="1"/>
  <c r="H235" i="19"/>
  <c r="I235" i="19" s="1"/>
  <c r="H86" i="19"/>
  <c r="I86" i="19" s="1"/>
  <c r="H94" i="19"/>
  <c r="I94" i="19" s="1"/>
  <c r="H147" i="19"/>
  <c r="I147" i="19" s="1"/>
  <c r="H178" i="19"/>
  <c r="I178" i="19" s="1"/>
  <c r="J186" i="19"/>
  <c r="H220" i="19"/>
  <c r="I220" i="19" s="1"/>
  <c r="H77" i="19"/>
  <c r="I77" i="19" s="1"/>
  <c r="J100" i="19"/>
  <c r="H101" i="19"/>
  <c r="I101" i="19" s="1"/>
  <c r="J104" i="19"/>
  <c r="H105" i="19"/>
  <c r="I105" i="19" s="1"/>
  <c r="J108" i="19"/>
  <c r="H109" i="19"/>
  <c r="I109" i="19" s="1"/>
  <c r="J112" i="19"/>
  <c r="H113" i="19"/>
  <c r="I113" i="19" s="1"/>
  <c r="J116" i="19"/>
  <c r="H117" i="19"/>
  <c r="I117" i="19" s="1"/>
  <c r="J120" i="19"/>
  <c r="H121" i="19"/>
  <c r="I121" i="19" s="1"/>
  <c r="J124" i="19"/>
  <c r="H130" i="19"/>
  <c r="I130" i="19" s="1"/>
  <c r="J135" i="19"/>
  <c r="J138" i="19"/>
  <c r="J142" i="19"/>
  <c r="H163" i="19"/>
  <c r="I163" i="19" s="1"/>
  <c r="J164" i="19"/>
  <c r="J176" i="19"/>
  <c r="J182" i="19"/>
  <c r="J188" i="19"/>
  <c r="H194" i="19"/>
  <c r="I194" i="19" s="1"/>
  <c r="J196" i="19"/>
  <c r="J200" i="19"/>
  <c r="J202" i="19"/>
  <c r="H208" i="19"/>
  <c r="I208" i="19" s="1"/>
  <c r="J228" i="19"/>
  <c r="I16" i="20"/>
  <c r="J78" i="19"/>
  <c r="J79" i="19"/>
  <c r="J84" i="19"/>
  <c r="J89" i="19"/>
  <c r="H90" i="19"/>
  <c r="I90" i="19" s="1"/>
  <c r="J92" i="19"/>
  <c r="J97" i="19"/>
  <c r="H98" i="19"/>
  <c r="I98" i="19" s="1"/>
  <c r="J128" i="19"/>
  <c r="J134" i="19"/>
  <c r="J140" i="19"/>
  <c r="H146" i="19"/>
  <c r="I146" i="19" s="1"/>
  <c r="J151" i="19"/>
  <c r="J152" i="19"/>
  <c r="J154" i="19"/>
  <c r="J158" i="19"/>
  <c r="H179" i="19"/>
  <c r="I179" i="19" s="1"/>
  <c r="J180" i="19"/>
  <c r="J192" i="19"/>
  <c r="J206" i="19"/>
  <c r="H219" i="19"/>
  <c r="I219" i="19" s="1"/>
  <c r="H250" i="19"/>
  <c r="I250" i="19" s="1"/>
  <c r="H283" i="19"/>
  <c r="I283" i="19" s="1"/>
  <c r="H243" i="19"/>
  <c r="I243" i="19" s="1"/>
  <c r="H266" i="19"/>
  <c r="I266" i="19" s="1"/>
  <c r="H299" i="19"/>
  <c r="I299" i="19" s="1"/>
  <c r="J81" i="19"/>
  <c r="J102" i="19"/>
  <c r="J106" i="19"/>
  <c r="J110" i="19"/>
  <c r="J114" i="19"/>
  <c r="J118" i="19"/>
  <c r="J122" i="19"/>
  <c r="J127" i="19"/>
  <c r="J137" i="19"/>
  <c r="J143" i="19"/>
  <c r="J153" i="19"/>
  <c r="J159" i="19"/>
  <c r="J169" i="19"/>
  <c r="J175" i="19"/>
  <c r="J185" i="19"/>
  <c r="J191" i="19"/>
  <c r="J218" i="19"/>
  <c r="H227" i="19"/>
  <c r="I227" i="19" s="1"/>
  <c r="J233" i="19"/>
  <c r="J242" i="19"/>
  <c r="H244" i="19"/>
  <c r="I244" i="19" s="1"/>
  <c r="J246" i="19"/>
  <c r="H251" i="19"/>
  <c r="I251" i="19" s="1"/>
  <c r="J252" i="19"/>
  <c r="J258" i="19"/>
  <c r="H282" i="19"/>
  <c r="I282" i="19" s="1"/>
  <c r="J292" i="19"/>
  <c r="J141" i="19"/>
  <c r="J157" i="19"/>
  <c r="J173" i="19"/>
  <c r="J189" i="19"/>
  <c r="H211" i="19"/>
  <c r="I211" i="19" s="1"/>
  <c r="J217" i="19"/>
  <c r="J226" i="19"/>
  <c r="J230" i="19"/>
  <c r="H234" i="19"/>
  <c r="I234" i="19" s="1"/>
  <c r="J241" i="19"/>
  <c r="H267" i="19"/>
  <c r="I267" i="19" s="1"/>
  <c r="J268" i="19"/>
  <c r="J274" i="19"/>
  <c r="H298" i="19"/>
  <c r="I298" i="19" s="1"/>
  <c r="J308" i="19"/>
  <c r="J257" i="19"/>
  <c r="J262" i="19"/>
  <c r="J263" i="19"/>
  <c r="J273" i="19"/>
  <c r="J278" i="19"/>
  <c r="J279" i="19"/>
  <c r="J289" i="19"/>
  <c r="J294" i="19"/>
  <c r="J295" i="19"/>
  <c r="J305" i="19"/>
  <c r="J310" i="19"/>
  <c r="J311" i="19"/>
  <c r="J195" i="19"/>
  <c r="J199" i="19"/>
  <c r="J203" i="19"/>
  <c r="J207" i="19"/>
  <c r="J216" i="19"/>
  <c r="J232" i="19"/>
  <c r="J248" i="19"/>
  <c r="J264" i="19"/>
  <c r="J280" i="19"/>
  <c r="J296" i="19"/>
  <c r="D41" i="20"/>
  <c r="J221" i="19"/>
  <c r="J237" i="19"/>
  <c r="J253" i="19"/>
  <c r="J259" i="19"/>
  <c r="J269" i="19"/>
  <c r="J275" i="19"/>
  <c r="J285" i="19"/>
  <c r="J291" i="19"/>
  <c r="J301" i="19"/>
  <c r="J307" i="19"/>
  <c r="H6" i="20"/>
  <c r="I5" i="20" s="1"/>
  <c r="G66" i="17" l="1"/>
  <c r="G227" i="17"/>
  <c r="G43" i="17"/>
  <c r="N39" i="15"/>
  <c r="G135" i="17"/>
  <c r="G204" i="17"/>
  <c r="F21" i="15"/>
  <c r="F25" i="17"/>
  <c r="J198" i="19"/>
  <c r="J227" i="19"/>
  <c r="J235" i="19"/>
  <c r="J219" i="19"/>
  <c r="J244" i="19"/>
  <c r="J297" i="19"/>
  <c r="J267" i="19"/>
  <c r="J251" i="19"/>
  <c r="J234" i="19"/>
  <c r="B32" i="15"/>
  <c r="H13" i="16"/>
  <c r="E1" i="18"/>
  <c r="J249" i="19"/>
  <c r="J209" i="19"/>
  <c r="J245" i="19"/>
  <c r="J283" i="19"/>
  <c r="J210" i="19"/>
  <c r="J229" i="19"/>
  <c r="J197" i="19"/>
  <c r="J213" i="19"/>
  <c r="J190" i="19"/>
  <c r="J302" i="19"/>
  <c r="J170" i="19"/>
  <c r="J163" i="19"/>
  <c r="J147" i="19"/>
  <c r="J174" i="19"/>
  <c r="C193" i="17"/>
  <c r="F193" i="17" s="1"/>
  <c r="I10" i="20"/>
  <c r="J10" i="20" s="1"/>
  <c r="J165" i="19"/>
  <c r="J144" i="19"/>
  <c r="I12" i="20"/>
  <c r="J12" i="20" s="1"/>
  <c r="C175" i="17"/>
  <c r="F175" i="17" s="1"/>
  <c r="J98" i="19"/>
  <c r="I15" i="20"/>
  <c r="J86" i="19"/>
  <c r="N12" i="20"/>
  <c r="C197" i="17"/>
  <c r="F197" i="17" s="1"/>
  <c r="J90" i="19"/>
  <c r="I13" i="20"/>
  <c r="J13" i="20" s="1"/>
  <c r="J105" i="19"/>
  <c r="I14" i="20"/>
  <c r="J14" i="20" s="1"/>
  <c r="J121" i="19"/>
  <c r="J109" i="19"/>
  <c r="J94" i="19"/>
  <c r="C174" i="17"/>
  <c r="F174" i="17" s="1"/>
  <c r="J113" i="19"/>
  <c r="B20" i="17"/>
  <c r="B5" i="17" s="1"/>
  <c r="L29" i="15" s="1"/>
  <c r="J178" i="19"/>
  <c r="H227" i="17"/>
  <c r="E14" i="17" s="1"/>
  <c r="O38" i="15" s="1"/>
  <c r="C14" i="17"/>
  <c r="M38" i="15" s="1"/>
  <c r="F113" i="17"/>
  <c r="F90" i="17"/>
  <c r="B112" i="17"/>
  <c r="B9" i="17" s="1"/>
  <c r="B181" i="17"/>
  <c r="B12" i="17" s="1"/>
  <c r="C198" i="17"/>
  <c r="F198" i="17" s="1"/>
  <c r="B43" i="17"/>
  <c r="B6" i="17" s="1"/>
  <c r="L30" i="15" s="1"/>
  <c r="J298" i="19"/>
  <c r="J250" i="19"/>
  <c r="B89" i="17"/>
  <c r="B8" i="17" s="1"/>
  <c r="F205" i="17"/>
  <c r="F204" i="17" s="1"/>
  <c r="C204" i="17"/>
  <c r="B158" i="17"/>
  <c r="B11" i="17" s="1"/>
  <c r="C192" i="17"/>
  <c r="F192" i="17" s="1"/>
  <c r="C169" i="17"/>
  <c r="F169" i="17" s="1"/>
  <c r="C173" i="17"/>
  <c r="F173" i="17" s="1"/>
  <c r="B23" i="15"/>
  <c r="B29" i="15" s="1"/>
  <c r="M5" i="15"/>
  <c r="F136" i="17"/>
  <c r="B66" i="17"/>
  <c r="B7" i="17" s="1"/>
  <c r="L31" i="15" s="1"/>
  <c r="J266" i="19"/>
  <c r="J146" i="19"/>
  <c r="J208" i="19"/>
  <c r="J130" i="19"/>
  <c r="J220" i="19"/>
  <c r="J162" i="19"/>
  <c r="I4" i="20"/>
  <c r="H21" i="20"/>
  <c r="J211" i="19"/>
  <c r="J282" i="19"/>
  <c r="J299" i="19"/>
  <c r="J243" i="19"/>
  <c r="J179" i="19"/>
  <c r="I11" i="20"/>
  <c r="J11" i="20" s="1"/>
  <c r="J194" i="19"/>
  <c r="J117" i="19"/>
  <c r="J101" i="19"/>
  <c r="J131" i="19"/>
  <c r="J77" i="19"/>
  <c r="B204" i="17"/>
  <c r="B13" i="17" s="1"/>
  <c r="L37" i="15" s="1"/>
  <c r="C170" i="17"/>
  <c r="F170" i="17" s="1"/>
  <c r="C196" i="17"/>
  <c r="F196" i="17" s="1"/>
  <c r="E5" i="15"/>
  <c r="E23" i="15" s="1"/>
  <c r="C23" i="15"/>
  <c r="F182" i="17"/>
  <c r="F159" i="17"/>
  <c r="F44" i="17"/>
  <c r="B135" i="17"/>
  <c r="B10" i="17" s="1"/>
  <c r="F24" i="17" l="1"/>
  <c r="L36" i="15"/>
  <c r="L33" i="15"/>
  <c r="L32" i="15"/>
  <c r="L34" i="15"/>
  <c r="C181" i="17"/>
  <c r="H181" i="17" s="1"/>
  <c r="E12" i="17" s="1"/>
  <c r="F43" i="17"/>
  <c r="F181" i="17"/>
  <c r="C158" i="17"/>
  <c r="C11" i="17" s="1"/>
  <c r="M36" i="15" s="1"/>
  <c r="F158" i="17"/>
  <c r="C43" i="17"/>
  <c r="F66" i="17"/>
  <c r="E29" i="15"/>
  <c r="D29" i="15"/>
  <c r="C89" i="17"/>
  <c r="C112" i="17"/>
  <c r="C135" i="17"/>
  <c r="H135" i="17" s="1"/>
  <c r="F89" i="17"/>
  <c r="C38" i="15"/>
  <c r="C37" i="15"/>
  <c r="E37" i="15" s="1"/>
  <c r="K21" i="20"/>
  <c r="K24" i="20" s="1"/>
  <c r="J21" i="20"/>
  <c r="H24" i="20"/>
  <c r="H22" i="20"/>
  <c r="F135" i="17"/>
  <c r="H204" i="17"/>
  <c r="E13" i="17" s="1"/>
  <c r="O37" i="15" s="1"/>
  <c r="C13" i="17"/>
  <c r="M37" i="15" s="1"/>
  <c r="C66" i="17"/>
  <c r="B30" i="15"/>
  <c r="B31" i="15"/>
  <c r="I17" i="20"/>
  <c r="F112" i="17"/>
  <c r="L39" i="15" l="1"/>
  <c r="F23" i="17"/>
  <c r="F23" i="15"/>
  <c r="B33" i="15" s="1"/>
  <c r="B39" i="15" s="1"/>
  <c r="E39" i="15" s="1"/>
  <c r="H158" i="17"/>
  <c r="E11" i="17" s="1"/>
  <c r="C12" i="17"/>
  <c r="H89" i="17"/>
  <c r="E8" i="17" s="1"/>
  <c r="O32" i="15" s="1"/>
  <c r="C8" i="17"/>
  <c r="M32" i="15" s="1"/>
  <c r="E30" i="15"/>
  <c r="D30" i="15"/>
  <c r="H66" i="17"/>
  <c r="E7" i="17" s="1"/>
  <c r="O31" i="15" s="1"/>
  <c r="C7" i="17"/>
  <c r="M31" i="15" s="1"/>
  <c r="E10" i="17"/>
  <c r="C10" i="17"/>
  <c r="H43" i="17"/>
  <c r="E6" i="17" s="1"/>
  <c r="C6" i="17"/>
  <c r="M30" i="15" s="1"/>
  <c r="H112" i="17"/>
  <c r="E9" i="17" s="1"/>
  <c r="C9" i="17"/>
  <c r="F22" i="17" l="1"/>
  <c r="M34" i="15"/>
  <c r="O30" i="15"/>
  <c r="O36" i="15"/>
  <c r="O34" i="15"/>
  <c r="B38" i="15"/>
  <c r="B40" i="15" s="1"/>
  <c r="B42" i="15" s="1"/>
  <c r="F21" i="17" l="1"/>
  <c r="F20" i="17" s="1"/>
  <c r="C20" i="17"/>
  <c r="E38" i="15"/>
  <c r="E40" i="15" s="1"/>
  <c r="C5" i="17" l="1"/>
  <c r="H20" i="17"/>
  <c r="E5" i="17" s="1"/>
  <c r="O29" i="15" l="1"/>
  <c r="O33" i="15"/>
  <c r="M29" i="15"/>
  <c r="M33" i="15"/>
  <c r="M39" i="15" l="1"/>
  <c r="O3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13" authorId="0" shapeId="0" xr:uid="{00000000-0006-0000-0E00-000001000000}">
      <text>
        <r>
          <rPr>
            <sz val="11"/>
            <color theme="1"/>
            <rFont val="Arial"/>
            <family val="2"/>
            <charset val="204"/>
          </rPr>
          <t>======
ID#AAAARnuysmc
Автор    (2021-11-07 15:09:02)
Применять эту формулу, если 1 актер только играет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EPFRGUju3nFehEEXe3v4v72KUY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2" authorId="0" shapeId="0" xr:uid="{00000000-0006-0000-1200-000001000000}">
      <text>
        <r>
          <rPr>
            <sz val="11"/>
            <color theme="1"/>
            <rFont val="Arial"/>
            <family val="2"/>
            <charset val="204"/>
          </rPr>
          <t>======
ID#AAAARnuysmg
Автор    (2021-11-07 15:09:02)
уточнить точно сколько км.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K7Ay/sCfwW4VgHZtItRIPUwazeQ=="/>
    </ext>
  </extLst>
</comments>
</file>

<file path=xl/sharedStrings.xml><?xml version="1.0" encoding="utf-8"?>
<sst xmlns="http://schemas.openxmlformats.org/spreadsheetml/2006/main" count="12131" uniqueCount="4052">
  <si>
    <t xml:space="preserve"> </t>
  </si>
  <si>
    <t>Состояние на 2020-2021 год</t>
  </si>
  <si>
    <t>Состояние на 2019-2020 год</t>
  </si>
  <si>
    <t>ID</t>
  </si>
  <si>
    <t>Заказчик</t>
  </si>
  <si>
    <t>Телефон</t>
  </si>
  <si>
    <t>Место праздника</t>
  </si>
  <si>
    <t>Дети</t>
  </si>
  <si>
    <t>Статус</t>
  </si>
  <si>
    <t>примечание</t>
  </si>
  <si>
    <t>звонок</t>
  </si>
  <si>
    <t>Имя</t>
  </si>
  <si>
    <t>Город</t>
  </si>
  <si>
    <t>Адрес</t>
  </si>
  <si>
    <t>пост/новый</t>
  </si>
  <si>
    <t>источник</t>
  </si>
  <si>
    <t>Оценка</t>
  </si>
  <si>
    <t>Примечание</t>
  </si>
  <si>
    <t>Валентина</t>
  </si>
  <si>
    <t>+7-985-385-61-34</t>
  </si>
  <si>
    <t>Старая Купавна</t>
  </si>
  <si>
    <t xml:space="preserve"> Старая Купавна, ул. Октябрьская, д. 45, кв. 30</t>
  </si>
  <si>
    <t>Вася(5), Егор(4), Ваня(8), Георгий(6), Мила(5), Матвей и Даша (2), Катя (4)</t>
  </si>
  <si>
    <t>Постоянный</t>
  </si>
  <si>
    <t>Подумает</t>
  </si>
  <si>
    <t>Олеся5</t>
  </si>
  <si>
    <t xml:space="preserve"> ! +7-977-381-55-43       +7-929-538-01-63</t>
  </si>
  <si>
    <t>Старая Купавна, ул. Ленина д. 6 кв. 71</t>
  </si>
  <si>
    <t>Варя(7,5), Роман(4), Семен(2,5), Михаил(4), София(8), Мила(1)</t>
  </si>
  <si>
    <t>!</t>
  </si>
  <si>
    <t>Не будет заказывать</t>
  </si>
  <si>
    <t>Марина3</t>
  </si>
  <si>
    <t>+7-926-941-20-03</t>
  </si>
  <si>
    <t>Старая Купавна, Микрорайон д. 9 ,кв. 99, 6 подъезд, 5 этаж</t>
  </si>
  <si>
    <t>Маша(8) Д.Р., Ваня(8), Артем(8), Соня(10)</t>
  </si>
  <si>
    <t>Дети выросли.</t>
  </si>
  <si>
    <t>Анастасия5</t>
  </si>
  <si>
    <t>+7-919-761-27-34</t>
  </si>
  <si>
    <t>Кучино</t>
  </si>
  <si>
    <t>Кучино, ул.Соловьева, д.1, кв.308, 6 подъезд, 4 этаж</t>
  </si>
  <si>
    <t>Андрей(3,5)Алиса и Антон(1,5)</t>
  </si>
  <si>
    <t>Интернет</t>
  </si>
  <si>
    <t>не планируют</t>
  </si>
  <si>
    <t>Светлана13</t>
  </si>
  <si>
    <t>+7-926-735-37-34</t>
  </si>
  <si>
    <t>Павлино</t>
  </si>
  <si>
    <t>Павлино, ул. Троицкая, д.4, кв.258, 4 подъезд, 6 этаж</t>
  </si>
  <si>
    <t>Тимур(2), Арина(4), Аделина(7)</t>
  </si>
  <si>
    <t>попробывать ещё раз позвонить</t>
  </si>
  <si>
    <t>Екатерина21</t>
  </si>
  <si>
    <t>+7-916-621-05-16</t>
  </si>
  <si>
    <t>Бисерово</t>
  </si>
  <si>
    <t>Бисерово, ул. Бисеровское шоссе, 800м от ст.Купавна, 19 участок, СНТ</t>
  </si>
  <si>
    <t>5 детей</t>
  </si>
  <si>
    <t xml:space="preserve">не надо </t>
  </si>
  <si>
    <t>Заказала</t>
  </si>
  <si>
    <t>Ольга27</t>
  </si>
  <si>
    <t>+7-926-753-24-25</t>
  </si>
  <si>
    <t>Старая Купавна, ул. Фрунзе д. 11, кв. 18, 2 подъезд, 1 этаж</t>
  </si>
  <si>
    <t>Илья(6)</t>
  </si>
  <si>
    <t>Ольга20</t>
  </si>
  <si>
    <t>+7-967-290-32-26</t>
  </si>
  <si>
    <t>Железнодорожный</t>
  </si>
  <si>
    <t>Железнодорожный, ул. Струве д. 5, кв. 20 (район "центр 2") 1 подъезд, 6 этаж;
Железнодорожный, ул. Маяковского, д. 28, кв. 273, 5 подъезд, 2 этаж</t>
  </si>
  <si>
    <t>Паша(11), Костя(4), Лиза(11), Влад(8)?</t>
  </si>
  <si>
    <t>Екатерина Татьянчикова</t>
  </si>
  <si>
    <t>+7-903-625-61-42</t>
  </si>
  <si>
    <t>Старая Купавна, ул. Ленина, д. 51, кв. 17, 2 подъезд, 1 этах</t>
  </si>
  <si>
    <t>Милана(7), Алина(5)</t>
  </si>
  <si>
    <t>не будет</t>
  </si>
  <si>
    <t>Валерия5</t>
  </si>
  <si>
    <t>+7-(999)-979-01-06</t>
  </si>
  <si>
    <t>Старая Купавна, Микрорайон д. 9 , кв. 69</t>
  </si>
  <si>
    <t>Кристина (3), Настя (5), Маша (5)?</t>
  </si>
  <si>
    <t>Инстаграм</t>
  </si>
  <si>
    <t>заказала</t>
  </si>
  <si>
    <t>Уточнить этаж</t>
  </si>
  <si>
    <t>Маргарита</t>
  </si>
  <si>
    <t>+7-916-154-72-74</t>
  </si>
  <si>
    <t>Москва</t>
  </si>
  <si>
    <t>ул. Трофимова, д. 30, корп.2</t>
  </si>
  <si>
    <t>20 детей (6)</t>
  </si>
  <si>
    <t>Галина6</t>
  </si>
  <si>
    <t>+7-917-584-97-47</t>
  </si>
  <si>
    <t>Железнодорожный, Ольгино, ул. Граничная д. 38, кв. 490 подъезд 3, этаж 15,                   код В490В2282</t>
  </si>
  <si>
    <t>Ева(9) и грудничок</t>
  </si>
  <si>
    <t xml:space="preserve">не будут </t>
  </si>
  <si>
    <t>Елена Коваленко</t>
  </si>
  <si>
    <t>+7-926-379-17-58</t>
  </si>
  <si>
    <t>Рыбхоз</t>
  </si>
  <si>
    <t xml:space="preserve"> Кафе Семь Прудов</t>
  </si>
  <si>
    <t>50 взрослых</t>
  </si>
  <si>
    <t>Наталья21</t>
  </si>
  <si>
    <t>+7-929-605-25-08</t>
  </si>
  <si>
    <t>Павлино д. 39, кв. 118, 2 этаж, 3 подъезд</t>
  </si>
  <si>
    <t>Никита(8,5), Вика(8)</t>
  </si>
  <si>
    <t>не отвечает</t>
  </si>
  <si>
    <t>Елена Владимировна Новгородская МузРук 23 садик Железка</t>
  </si>
  <si>
    <t>+7-910-424-13-43</t>
  </si>
  <si>
    <t>Железнодорожный, ул. Советская, д. 34а (детский садик)</t>
  </si>
  <si>
    <t>Гр. № 3, 5, 15</t>
  </si>
  <si>
    <t>Сбросила</t>
  </si>
  <si>
    <t>Марина10</t>
  </si>
  <si>
    <t>+7-915-423-97-62</t>
  </si>
  <si>
    <t>Железнодорожный, ул. Некрасова д.6, кв. 27, 6 этаж</t>
  </si>
  <si>
    <t>4 детей</t>
  </si>
  <si>
    <t>В этом году не будут</t>
  </si>
  <si>
    <t>Елена24</t>
  </si>
  <si>
    <t>+7-968-633-55-45
+7-909-645-94-93</t>
  </si>
  <si>
    <t>Железнодорожный, ул. Смельчак, д. 8, кв. 9, 1 подъезд, 4 этаж</t>
  </si>
  <si>
    <t>Павел(10)</t>
  </si>
  <si>
    <t>Надежда9</t>
  </si>
  <si>
    <t>+7-926-374-08-24
+7-498-304-76-32</t>
  </si>
  <si>
    <t>Железнодорожный, ул. Колхозная д. 11, кв. 52, 1 подъезд, 14 этаж</t>
  </si>
  <si>
    <t>Таисия(8), Ярослав(2)</t>
  </si>
  <si>
    <t>не ответили</t>
  </si>
  <si>
    <t>Екатерина16</t>
  </si>
  <si>
    <t>+7-965-196-22-65</t>
  </si>
  <si>
    <t>Павлино д. 22, кв. 267, 8 подъезд, 5 этаж</t>
  </si>
  <si>
    <t>Кирилл(6), Василиса(7)</t>
  </si>
  <si>
    <t>не будут</t>
  </si>
  <si>
    <t>На следующий год закажет</t>
  </si>
  <si>
    <t>Екатерина15, Алексей</t>
  </si>
  <si>
    <t>+7-925-809-69-38,
+7-925-007-13-30</t>
  </si>
  <si>
    <t>Старая Купавна, ул. Микрорайон, д. 12, кв. 43, 3 подъезд, 5 этаж</t>
  </si>
  <si>
    <t>Вячеслав(6), Мирослава(10)</t>
  </si>
  <si>
    <t xml:space="preserve"> Яна3</t>
  </si>
  <si>
    <t>+7-929-933-48-93
+7-916-007-76-90</t>
  </si>
  <si>
    <t>Щемилово</t>
  </si>
  <si>
    <t>Щемилово, ул. Орлова, д. 2, кв. 389 (подъезд 3 со двора, 5 этаж)</t>
  </si>
  <si>
    <t>Эмилия(6)</t>
  </si>
  <si>
    <t>Заказала у других</t>
  </si>
  <si>
    <t>Не понравилось. Заказали у других.</t>
  </si>
  <si>
    <t>Елена11 (Зелёный-Домовёнок)</t>
  </si>
  <si>
    <t>+7-926-701-24-09</t>
  </si>
  <si>
    <t>Зеленый</t>
  </si>
  <si>
    <t>п. Зеленый, д. 57 (Домовенок)</t>
  </si>
  <si>
    <t>Группа детей</t>
  </si>
  <si>
    <t>Екатерина22</t>
  </si>
  <si>
    <t>+7-916-632-15-60
+7-903-715-41-20</t>
  </si>
  <si>
    <t>ул. Колхозная д. 12, корп.2, кв. 80, 2 подъезд, этаж 9</t>
  </si>
  <si>
    <t>3-4 детей</t>
  </si>
  <si>
    <t>лучше не ехать</t>
  </si>
  <si>
    <t>Евгения6</t>
  </si>
  <si>
    <t>+7-910-002-27-65</t>
  </si>
  <si>
    <t xml:space="preserve">снт. Бисерово, уч. 155. после деревни Бисерово второй поворот направо, после мостика. Далее встретят у КПП, позвонить за 5-10 минут </t>
  </si>
  <si>
    <t>Илья(5), Артем(2), Лиза(4)</t>
  </si>
  <si>
    <t xml:space="preserve"> интернет</t>
  </si>
  <si>
    <t>дубль евгения6</t>
  </si>
  <si>
    <t>Елена3</t>
  </si>
  <si>
    <t>+7-916-723-00-54</t>
  </si>
  <si>
    <t>ул. Б. Московская, д. 110, кв. 36</t>
  </si>
  <si>
    <t>Егор (10,5),
Аня (9,5)</t>
  </si>
  <si>
    <t>Валентина6</t>
  </si>
  <si>
    <t>+7-916-269-02-75</t>
  </si>
  <si>
    <t>Обухово</t>
  </si>
  <si>
    <t>Обухово, ул. Школьная, д. 1, кв. 4 (рядом с садиком 3-х этажный дом)</t>
  </si>
  <si>
    <t>Степан(7)</t>
  </si>
  <si>
    <t>просила перезвонить, не взяла трубку Д</t>
  </si>
  <si>
    <t>Подумает. Сама перезвонит.</t>
  </si>
  <si>
    <t>Олеся Робокидзе</t>
  </si>
  <si>
    <t>+7-926-564-00-81</t>
  </si>
  <si>
    <t>ул. Ленина, д. 28, частный дом</t>
  </si>
  <si>
    <t>Данила(10)Кирилл(8),Варвара(8), Максим(7),Вера(8), Алиса(2), Соня(2), Василиса(1)</t>
  </si>
  <si>
    <t>не ответила</t>
  </si>
  <si>
    <t>Людмила11</t>
  </si>
  <si>
    <t>+7-916-933-03-62           +7-969-034-35-65</t>
  </si>
  <si>
    <t>Железнодорожный, ул.Советская, д.2</t>
  </si>
  <si>
    <t>Вадим, Максим, Виктория, Лиза</t>
  </si>
  <si>
    <t>Глеб</t>
  </si>
  <si>
    <t>+7-910-408-49-64</t>
  </si>
  <si>
    <t>Старая Купавна, Микрорайон д. 3, кв. 60, 3 подъезд, 5 этаж</t>
  </si>
  <si>
    <t>Егор(9), Даша(6)</t>
  </si>
  <si>
    <t>Татьяна4, 
! Вячеслав</t>
  </si>
  <si>
    <t>+7-916-054-97-45
! +7-916-714-79-56</t>
  </si>
  <si>
    <t>Старая Купавна, ул. Трудовая, д. 21</t>
  </si>
  <si>
    <t>Данил (9,5), Артем(4)</t>
  </si>
  <si>
    <t>подумают Д</t>
  </si>
  <si>
    <t>Анна12</t>
  </si>
  <si>
    <t>+7-903-287-82-86</t>
  </si>
  <si>
    <t>Железнодорожный, д. Русавкино-Романово, ул. Лучевая, д.11</t>
  </si>
  <si>
    <t>Ваня(5), Виталик(5), Настя(5), Полин(1.5), Миша(1.5)</t>
  </si>
  <si>
    <t>Заказала. Очень не понравилось. Обещала скидку</t>
  </si>
  <si>
    <t>Алена2</t>
  </si>
  <si>
    <t>+7-926-351-14-84</t>
  </si>
  <si>
    <t>Старая Купавна, ул. Пролетарская, д. 25</t>
  </si>
  <si>
    <t>Марк(4,5), Кира (4), Макар (3), Варвара(7)</t>
  </si>
  <si>
    <t>в следующем году</t>
  </si>
  <si>
    <t>Наталья22</t>
  </si>
  <si>
    <t>+7-926-672-76-97</t>
  </si>
  <si>
    <t>Старая Купавна, ул. Октябрьская д.4, кв.33, 3 подъезд, 2 этаж</t>
  </si>
  <si>
    <t>Николай(13),  Софья(5)</t>
  </si>
  <si>
    <t>В следующем году будут заказывать</t>
  </si>
  <si>
    <t>Ольга22</t>
  </si>
  <si>
    <t>+7-925-862-53-73</t>
  </si>
  <si>
    <t>Старая Купавна, Микрорайон д.4, кв. 63</t>
  </si>
  <si>
    <t>Максим(10), Алена(4)</t>
  </si>
  <si>
    <t>Екатерина10</t>
  </si>
  <si>
    <t>+7-925-909-65-61</t>
  </si>
  <si>
    <t>Новая Купавна</t>
  </si>
  <si>
    <t>котеджный поселок Лагуна (поворот к ареалу, 200-300 метров направо шлагбаум)</t>
  </si>
  <si>
    <t>Лиза(5), Руслан(5), София(7)</t>
  </si>
  <si>
    <t>Елена29</t>
  </si>
  <si>
    <t>+7-926-757-51-01</t>
  </si>
  <si>
    <t>Колонтаево</t>
  </si>
  <si>
    <t>ул. Полевая д.1 мимо поворота на колонтаево справа 2 этажный дом с красной крышой машина сузуки таунхаус</t>
  </si>
  <si>
    <t>Никита(8),   Ника (4,5)</t>
  </si>
  <si>
    <t>Нелля</t>
  </si>
  <si>
    <t>+7-926-285-44-79</t>
  </si>
  <si>
    <t>Вишняковские дачи</t>
  </si>
  <si>
    <t>Вишняковские дачи, ул.Длинная д.32</t>
  </si>
  <si>
    <t>Иван(10), Илья(6)</t>
  </si>
  <si>
    <t>Уезжают.</t>
  </si>
  <si>
    <t>Ирина9</t>
  </si>
  <si>
    <t>+7-916-970-88-00</t>
  </si>
  <si>
    <t>СНТ "Мечта"(учительские дачи), дом 96а, перед лесом налево, первый дом(желтый)</t>
  </si>
  <si>
    <t>Екатерина(9), Сережа(6)</t>
  </si>
  <si>
    <t>Александр</t>
  </si>
  <si>
    <t>+7-999-912-12-73</t>
  </si>
  <si>
    <t>Новая купавна</t>
  </si>
  <si>
    <t>Новая купавна, жил. Кооператив "Родинки"</t>
  </si>
  <si>
    <t>Анастасия(13), Елизавета(10), Анисья(5)</t>
  </si>
  <si>
    <t>заказал</t>
  </si>
  <si>
    <t>Заказал</t>
  </si>
  <si>
    <t xml:space="preserve">главная 3 кв27 1 подъезд 4этаж Вика7Валется </t>
  </si>
  <si>
    <t>Елена25</t>
  </si>
  <si>
    <t>+7-929-605-05-10</t>
  </si>
  <si>
    <t xml:space="preserve">Старая Купавна, ул. 2-я Гражданская, д.39 </t>
  </si>
  <si>
    <t>Света(4), Варя(5), Игнат(6),</t>
  </si>
  <si>
    <t>не дозвонился</t>
  </si>
  <si>
    <t>Алексей5</t>
  </si>
  <si>
    <t>+7-915-492-80-46,
+7-985-970-56-35</t>
  </si>
  <si>
    <t>Изотоп, ворота дача, д.15 (к Кострову Алексею)</t>
  </si>
  <si>
    <t>Даша (12), Егор(8), Маша(7)</t>
  </si>
  <si>
    <t>Больше не будут заказывать, выросли</t>
  </si>
  <si>
    <t>Елена26
Татьяна28</t>
  </si>
  <si>
    <t>+7-926-612-42-72
+7-916-232-66-86</t>
  </si>
  <si>
    <t>Заря</t>
  </si>
  <si>
    <t>ул. Молодежная, д. 15, кв. 59, 2 подъезд, 6 этаж</t>
  </si>
  <si>
    <t>Атрем(7), Вика(9), Вова(6)</t>
  </si>
  <si>
    <t>елена не ответила, татьяна не будет</t>
  </si>
  <si>
    <t>Екатерина Новикова</t>
  </si>
  <si>
    <t>+7-903-524-62-08</t>
  </si>
  <si>
    <t>Старая Купавна, ул. Матросова, д. 3, кв. 45, 3 подъезд, 2 этаж</t>
  </si>
  <si>
    <t>Артем(6), Алена(6)</t>
  </si>
  <si>
    <t>Сергей6</t>
  </si>
  <si>
    <t>+7-926-566-76-82</t>
  </si>
  <si>
    <t>Аптека около рынка. На улицу на 2 часа.</t>
  </si>
  <si>
    <t>Сам перезвонит</t>
  </si>
  <si>
    <t xml:space="preserve"> Анна ВасильевнаМ.Р</t>
  </si>
  <si>
    <t xml:space="preserve">
+7-912-823-39-82</t>
  </si>
  <si>
    <t>6 детский сад</t>
  </si>
  <si>
    <t>Не дозвонился</t>
  </si>
  <si>
    <t>Сергей5</t>
  </si>
  <si>
    <t>! +7-926-277-68-31
+7-925-879-39-93</t>
  </si>
  <si>
    <t>Старая Купавна, СНТ Дружба, уч. 349 (2 ворота) Стадион труд</t>
  </si>
  <si>
    <t>Вика(11), Настя(7)</t>
  </si>
  <si>
    <t>выросли дети</t>
  </si>
  <si>
    <t>Ирина12</t>
  </si>
  <si>
    <t>+7-917-548-96-82</t>
  </si>
  <si>
    <t>Бисерово, ул. Центральная, д. 33</t>
  </si>
  <si>
    <t>не будут заказывать</t>
  </si>
  <si>
    <t>Николай4</t>
  </si>
  <si>
    <t>+7-926-178-49-75</t>
  </si>
  <si>
    <t>ул. Юбилейная д. 28, кв. корп.1, кв. 28, подъезд 1, этаж 8</t>
  </si>
  <si>
    <t>Юлия7</t>
  </si>
  <si>
    <t>+7-926-126-48-88</t>
  </si>
  <si>
    <t>Заря, ул. Молодежная д. 18, кв. 112</t>
  </si>
  <si>
    <t>Варвара(4)</t>
  </si>
  <si>
    <t>Светлана18</t>
  </si>
  <si>
    <t>+7-925-312-30-53,
+7-967-097-09-25</t>
  </si>
  <si>
    <t>Старая Купавна, ул. Матросова, д. 12, кв. 13 
(1 этаж, один подъезд, напротив восточного)</t>
  </si>
  <si>
    <t>Саша(3), Карина(3), Снежанна(10), Карина(10)</t>
  </si>
  <si>
    <t>Елена27</t>
  </si>
  <si>
    <t>+7-926-281-60-10</t>
  </si>
  <si>
    <t>Бабкина дача, 1 ворота, заранее позвонить</t>
  </si>
  <si>
    <t>3 девочки</t>
  </si>
  <si>
    <t>Лиза Андреева</t>
  </si>
  <si>
    <t>+7-925-154-46-35</t>
  </si>
  <si>
    <t>Маяковского д.3 , кв.2</t>
  </si>
  <si>
    <t>Заказывают у других</t>
  </si>
  <si>
    <t>!Анна20, 
Ирина22</t>
  </si>
  <si>
    <t>!+7-903-782-74-49, 
+7-929-567-16-91</t>
  </si>
  <si>
    <t xml:space="preserve">ул. Андрея Белого, д.1, кв. 397, 3 подъезд
</t>
  </si>
  <si>
    <t>2 детей</t>
  </si>
  <si>
    <t>Анна17</t>
  </si>
  <si>
    <t>+7-906-792-13-50</t>
  </si>
  <si>
    <t>Железнодорожный, ул. Маяковского, д. 28, кв. 9, 1 подъезд, 3 этаж</t>
  </si>
  <si>
    <t>Василиса(10), Варвара(9), Тихон(6)</t>
  </si>
  <si>
    <t>Кристина3</t>
  </si>
  <si>
    <t>+7-915-178-88-47</t>
  </si>
  <si>
    <t>Старая Купавна, ул. Матросова, д. 14, кв. 46, 2 подъезд, 2 этаж</t>
  </si>
  <si>
    <t>Ангелина(5)</t>
  </si>
  <si>
    <t>Переехали в Москву, но возможно приедут и тогда закажут</t>
  </si>
  <si>
    <t>! Ольга25 (главбух), Геннадий2 (директор)</t>
  </si>
  <si>
    <t>! +7-929-579-58-50, 
+7-495-664-21-27</t>
  </si>
  <si>
    <t xml:space="preserve"> Кучино</t>
  </si>
  <si>
    <t>ул. Южная, д. 17а (черные ворота, въезд на территорию "Технострой")</t>
  </si>
  <si>
    <t>20 человек, в основном девушки</t>
  </si>
  <si>
    <t>Ольга12</t>
  </si>
  <si>
    <t>+7-910-423-25-62</t>
  </si>
  <si>
    <t>ул. Михалево, д. 33(после дикси направо, налево до конца) по полевой</t>
  </si>
  <si>
    <t>3 детей</t>
  </si>
  <si>
    <t>Не взяла трубку</t>
  </si>
  <si>
    <t>Юля Пивовар</t>
  </si>
  <si>
    <t>+7-977-411-55-95</t>
  </si>
  <si>
    <t>Старая Купавна, ул. Кирова, д.21, кв.257, 3 подъезд, 14 этаж</t>
  </si>
  <si>
    <t>Елена Башмакова</t>
  </si>
  <si>
    <t>+7-926-582-61-66</t>
  </si>
  <si>
    <t>Старая Купавна, ул. 1-ая Гражданская д. 20</t>
  </si>
  <si>
    <t>подумает Д</t>
  </si>
  <si>
    <t>Людмила10</t>
  </si>
  <si>
    <t>+7-968-991-11-95</t>
  </si>
  <si>
    <t>Железнодорожный, ул. Советская, д. 2, кв. 46, 2 подъезд, 3 этаж</t>
  </si>
  <si>
    <t>Вадим(9), Максим(9), Виктория(7)</t>
  </si>
  <si>
    <t>Надежда6</t>
  </si>
  <si>
    <t>+7-926-416-35-82</t>
  </si>
  <si>
    <t>Старая Купавна, микрорайон, д. 14, кв. 16, 2 подъезд, 1 этаж</t>
  </si>
  <si>
    <t>Ульяна(11),  Илья(9), Александра(4)</t>
  </si>
  <si>
    <t>Обещал скидку 200 рублей, позвонить в пн</t>
  </si>
  <si>
    <t>Ольга19
! Елена28</t>
  </si>
  <si>
    <t>+7-964-768-02-39
! +7-925-362-73-73</t>
  </si>
  <si>
    <t>Улица! Внутренний двор ДК Акрихин (могут поменять)</t>
  </si>
  <si>
    <t>около 3-х детей</t>
  </si>
  <si>
    <t>Ирина11</t>
  </si>
  <si>
    <t>+7-916-355-87-99</t>
  </si>
  <si>
    <t>Шульгино</t>
  </si>
  <si>
    <t>Шульгино, ул. Полевая, д.2</t>
  </si>
  <si>
    <t>Василиса(12), Семен(5), Богдана(10)</t>
  </si>
  <si>
    <t>занят</t>
  </si>
  <si>
    <t>Оксана</t>
  </si>
  <si>
    <t>+7-916-615-93-50</t>
  </si>
  <si>
    <t>Старая Купавна, ул. Ленина, д.43, кв. 15</t>
  </si>
  <si>
    <t>Арсений(7), Настя(11), Даня(5), Лиза(6)</t>
  </si>
  <si>
    <t>не дозвнился</t>
  </si>
  <si>
    <t>Зоя</t>
  </si>
  <si>
    <t>+7-903-580-16-49</t>
  </si>
  <si>
    <t>Старая Купавна, ул. Чкалова д. 2, кв. 44 (напротив ДЮСШ)</t>
  </si>
  <si>
    <t>Никита(10), Лера(11)
Софья (3,5)</t>
  </si>
  <si>
    <t>Петр</t>
  </si>
  <si>
    <t>+7-925-000-74-24</t>
  </si>
  <si>
    <t>Монино</t>
  </si>
  <si>
    <t>Монино, ул. Массового, д. 8, кв. 46</t>
  </si>
  <si>
    <t>Рита(5)</t>
  </si>
  <si>
    <t>не надо</t>
  </si>
  <si>
    <t>Татьяна25</t>
  </si>
  <si>
    <t>+7-926-181-66-10</t>
  </si>
  <si>
    <t>Молзино</t>
  </si>
  <si>
    <t>Молзино, ул. Новая, д. 12,</t>
  </si>
  <si>
    <t>Никита(12), Ильша(11), Ангелина(12), Владик, Варя</t>
  </si>
  <si>
    <t>Виктория2,
Виктор2</t>
  </si>
  <si>
    <t>! +7-910-461-35-10, 
+7-965-132-82-75</t>
  </si>
  <si>
    <t>Балашиха</t>
  </si>
  <si>
    <t>Балашиха, ул. Юлиуса Фучика, д. 2/1, кв. 25</t>
  </si>
  <si>
    <t>2 ребенка (2 и 3 года)</t>
  </si>
  <si>
    <t>Виктория попросила цены, виктора не интересует Д</t>
  </si>
  <si>
    <t>Наталья17</t>
  </si>
  <si>
    <t>+7-926-207-12-60</t>
  </si>
  <si>
    <t xml:space="preserve">Железнодорожный, ул. 1 Мая, д. 7, корп. 1,  кв. 141, </t>
  </si>
  <si>
    <t>не получается</t>
  </si>
  <si>
    <t xml:space="preserve">Заказала </t>
  </si>
  <si>
    <t>Сделать скидку 10 %</t>
  </si>
  <si>
    <t>Арина</t>
  </si>
  <si>
    <t>+7-926-150-93-04,
+7-495-522-76-16 (дом)</t>
  </si>
  <si>
    <t>Железнодорожный, ул. Автозаводская, д. 4, кв. 44
 (1 подъезд, 11 эт.)</t>
  </si>
  <si>
    <t xml:space="preserve">София(10), Лера (10) </t>
  </si>
  <si>
    <t>Елена7</t>
  </si>
  <si>
    <t>+7-903-220-98-50</t>
  </si>
  <si>
    <t>Старая Купавна, ул. Строителей, д. 3, (у нового магазина на шоссе)</t>
  </si>
  <si>
    <t>Кирилл (8), Тимофей (8)</t>
  </si>
  <si>
    <t>Дания</t>
  </si>
  <si>
    <t>+7-905-546-58-04</t>
  </si>
  <si>
    <t>Старая Купавна, ул. Кирова, д.4, кв. 4
 (1 подъезд, 2 этаж)</t>
  </si>
  <si>
    <t>Анастасия (3), Амина (3)</t>
  </si>
  <si>
    <t>Алена4</t>
  </si>
  <si>
    <t>+7-903-176-94-68</t>
  </si>
  <si>
    <t>Балобаново</t>
  </si>
  <si>
    <t>Балобаново, ул. Центральная д. 16</t>
  </si>
  <si>
    <t>9 детей</t>
  </si>
  <si>
    <t>Подумает, перезвонит сама</t>
  </si>
  <si>
    <t>Светлана Балашиха</t>
  </si>
  <si>
    <t>+7-963-990-71-86</t>
  </si>
  <si>
    <t xml:space="preserve"> Балашиха, ул. Свердлова, д.24, кв. 153</t>
  </si>
  <si>
    <t>Маша(5), Паша(9), Вероника(5) еще 2 ребенка</t>
  </si>
  <si>
    <t>не доступна</t>
  </si>
  <si>
    <t>Ирина29</t>
  </si>
  <si>
    <t>+7-916-937-72-12</t>
  </si>
  <si>
    <t>Рыбхоз, Бисерово парк, дом 45, кв.5</t>
  </si>
  <si>
    <t>Марк (2), Артем(2), Кира(3), Никита(3), Арина(8), Паша(4), Соня(9)</t>
  </si>
  <si>
    <t>Ирина14</t>
  </si>
  <si>
    <t>+7-926-757-71-17</t>
  </si>
  <si>
    <t>Старая Купавна, ул.Адмирала Нахимова д. 14, кв.83, 4 этаж, 3 подъезд</t>
  </si>
  <si>
    <t>3 ребенка</t>
  </si>
  <si>
    <t>Инна3</t>
  </si>
  <si>
    <t>+7-917-526-94-38</t>
  </si>
  <si>
    <t>Новое Бисерово</t>
  </si>
  <si>
    <t>Новое Бисерово, ул. Орлова д.4, кв. 323, 11 этаж, 1 подъезд</t>
  </si>
  <si>
    <t>Валерия(4), Дима(3)</t>
  </si>
  <si>
    <t>Диана</t>
  </si>
  <si>
    <t>+7-916-144-43-61</t>
  </si>
  <si>
    <t>Железнодорожный, ул. Носовихинское шоссе д. 11, кв. 61, 8 этаж</t>
  </si>
  <si>
    <t>Алеша(6), Анна(3,5)</t>
  </si>
  <si>
    <t>Татьяна26</t>
  </si>
  <si>
    <t>! +7-964-630-43-80
+7-909-943-20-97</t>
  </si>
  <si>
    <t>ул. Луговая д. 2, к.1, кв. 6, этаж 2</t>
  </si>
  <si>
    <t>Ольга(10), Марсель(5)</t>
  </si>
  <si>
    <t>Александра Кузнецова</t>
  </si>
  <si>
    <t>+7-962-969-20-74</t>
  </si>
  <si>
    <t>Старая Купавна, ул. Народная д. 28</t>
  </si>
  <si>
    <t>Таня(10), Вера(1,5)</t>
  </si>
  <si>
    <t>Дмитрий</t>
  </si>
  <si>
    <t>+7-919-774-92-93</t>
  </si>
  <si>
    <t>Шульгино, ул. Центральная, д. 34</t>
  </si>
  <si>
    <t>Аня (14), Кирилл (11), Алена(6)</t>
  </si>
  <si>
    <t>Евгений3</t>
  </si>
  <si>
    <t>+7-926-675-98-75</t>
  </si>
  <si>
    <t>Железнодорожный, ул. Рождественская, д. 5, кв.332, 5 подъезд, 17 этаж</t>
  </si>
  <si>
    <t>Варвара(6)</t>
  </si>
  <si>
    <t>Ольга Смирнова</t>
  </si>
  <si>
    <t>+7-926-906-66-15</t>
  </si>
  <si>
    <t>Марьино</t>
  </si>
  <si>
    <t>! Ул. Новочеркасская, д. 26, кв. 48 (3 этаж). Или 
Ул. Новочеркасская, д. 10, кв. ?? (5 этаж)</t>
  </si>
  <si>
    <t>Артем(3), Андрей(1.10), Алиса?(10)</t>
  </si>
  <si>
    <t>Марина2</t>
  </si>
  <si>
    <t>+7-909-670-02-77</t>
  </si>
  <si>
    <t>Старая Купавна, ул. Шевченко д. 1, кв. 156, 3 подъезд, 8 этаж</t>
  </si>
  <si>
    <t>Матвей (12), Ульяна (8)</t>
  </si>
  <si>
    <t>Юлия6</t>
  </si>
  <si>
    <t>+7-903-555-78-94</t>
  </si>
  <si>
    <t xml:space="preserve">Обухово, ул. Ленина, д. 20, кв. 3, 1 подъезд справа, 1 этаж </t>
  </si>
  <si>
    <t>Александр(9)</t>
  </si>
  <si>
    <t>Идут в гости.</t>
  </si>
  <si>
    <t>Алексей6</t>
  </si>
  <si>
    <t>+7-916-607-24-45</t>
  </si>
  <si>
    <t>Старая Купавна, ул. Комиссаровская, д.1, кв. 56, 3 подъезд, 4 таж</t>
  </si>
  <si>
    <t>Валерия(9)</t>
  </si>
  <si>
    <t>Занят</t>
  </si>
  <si>
    <t>Анна18</t>
  </si>
  <si>
    <t>+7-916-774-87-17</t>
  </si>
  <si>
    <t>Старая Купавна, ул. Ленина, д.22, кв. 53, 3 этаж, 3 подъезд</t>
  </si>
  <si>
    <t>София(5)</t>
  </si>
  <si>
    <t>Алексей7,
Ирина15</t>
  </si>
  <si>
    <t>+7-985-298-53-66,
+7-903-139-01-23</t>
  </si>
  <si>
    <t>ул. Твардовского, д.26, кв.209, 6 этаж, 4 подъезд</t>
  </si>
  <si>
    <t>Кира(5,5)</t>
  </si>
  <si>
    <t>Екатерина18</t>
  </si>
  <si>
    <t>+7-926-276-20-66</t>
  </si>
  <si>
    <t>Старая Купавна, ул. Микрорайон д. 9, кв. 47</t>
  </si>
  <si>
    <t>Глеб(5), Виктория(4)</t>
  </si>
  <si>
    <t>Татьяна27</t>
  </si>
  <si>
    <t>+7-915-452-95-98</t>
  </si>
  <si>
    <t xml:space="preserve">Железнодорожный, ул. Соловьева д. 1, кв. 88, 2 подъезд, 4 этаж, 
Железнодорожны, ул. Окябрьская д.3, кв. 10, 3 этаж   </t>
  </si>
  <si>
    <t>Гриша(6), Даша(2,5), Артем(4), Влад(3)</t>
  </si>
  <si>
    <t>Нуминат</t>
  </si>
  <si>
    <t>+7-965-365-43-03</t>
  </si>
  <si>
    <t>Железнодорожный, ул. Рождественская д. 10, кв. 52, 1 подъезд, 14 этаж</t>
  </si>
  <si>
    <t>Мурат(6), Амир(3)</t>
  </si>
  <si>
    <t xml:space="preserve">
Александр3
! Полина</t>
  </si>
  <si>
    <t>+7-916-963-56-96          
! +7-926-383-03-28</t>
  </si>
  <si>
    <t>Старая Купавна, ул. Полевая возле 27 дома поворот направо, проезжаешь шлагбаум, потом налево ул. Северная д. 2</t>
  </si>
  <si>
    <t>Артём(9)</t>
  </si>
  <si>
    <t>Константин</t>
  </si>
  <si>
    <t>+7-903-599-97-44</t>
  </si>
  <si>
    <t>Железнодорожный, ул. Пролетарская, д. 3, кв. 191, 6 подъезд, 9 этаж</t>
  </si>
  <si>
    <t>6 детей</t>
  </si>
  <si>
    <t>Екатерина5, 
Екатерина13</t>
  </si>
  <si>
    <t>+7-929-574-02-42,
+7-963-772-02-55</t>
  </si>
  <si>
    <t>Старая Купавна, улица стадион "Акрихин", около елочки</t>
  </si>
  <si>
    <t>10 детей</t>
  </si>
  <si>
    <t>Анастасия6</t>
  </si>
  <si>
    <t>+7-926-634-09-81</t>
  </si>
  <si>
    <t>Кудиново</t>
  </si>
  <si>
    <t>Кудиново, ул. Центральная, д. 9, кв. 35</t>
  </si>
  <si>
    <t>Кира(7), Сабина(5), Валера(7), Егор(5)</t>
  </si>
  <si>
    <t>Камила</t>
  </si>
  <si>
    <t>+7-968-924-92-15</t>
  </si>
  <si>
    <t>Старая Купавна, ул. Трудовая д. 41, кв. 123, 8 подъезд, 4 этаж</t>
  </si>
  <si>
    <t>Саид(9), Булат(5)</t>
  </si>
  <si>
    <t>Отмена</t>
  </si>
  <si>
    <t>Виктория8</t>
  </si>
  <si>
    <t>+7-925-033-33-54</t>
  </si>
  <si>
    <t>Обухово, ул. Комбинат, д. 42, кв. 19, 2 подъезд</t>
  </si>
  <si>
    <t>Ксюша(9), Соня)(9), Арина(3)</t>
  </si>
  <si>
    <t>Пока не планирует</t>
  </si>
  <si>
    <t>Анастасия</t>
  </si>
  <si>
    <t xml:space="preserve">+7-925-238-10-72 </t>
  </si>
  <si>
    <t>дач.пос. Лесная Купавна (после поворота на ареал 200м, напротив бензоколонки)</t>
  </si>
  <si>
    <t>Лёва(7.5), Вика(6)</t>
  </si>
  <si>
    <t>Юрий2</t>
  </si>
  <si>
    <t>+7-980-510-27-27</t>
  </si>
  <si>
    <t>Корпоратив</t>
  </si>
  <si>
    <t>20 человек</t>
  </si>
  <si>
    <t>Наталья24</t>
  </si>
  <si>
    <t>+7-926-557-37-37</t>
  </si>
  <si>
    <t>Зеленый, ул. Орлова д. 2, кв. 102, 1 подъезд, 8 этаж</t>
  </si>
  <si>
    <t>Соня,Соня(6)</t>
  </si>
  <si>
    <t>Андрей7</t>
  </si>
  <si>
    <t>+7-916-602-10-07</t>
  </si>
  <si>
    <t>Бисерово, АЗЛК-3, уч. 240</t>
  </si>
  <si>
    <t>Степан(8)</t>
  </si>
  <si>
    <t>Екатерина26</t>
  </si>
  <si>
    <t>+7-925-156-99-70</t>
  </si>
  <si>
    <t>Железнодорожный, ул. Саввинское шоссе д. 4/2, кв. 83, 2 подъезд, 9 этаж</t>
  </si>
  <si>
    <t>Иван(7), Андрей(2,5)</t>
  </si>
  <si>
    <t>Алина3</t>
  </si>
  <si>
    <t>+7-910-452-17-07</t>
  </si>
  <si>
    <t>Железнодорожный, ул. Рождественская д. 10, кв. 151, 9 этаж, 3 подъезд</t>
  </si>
  <si>
    <t>Валерия(7), Ульяна(7), Катя(6), Никита(14)</t>
  </si>
  <si>
    <t>Игорь2</t>
  </si>
  <si>
    <t>+7-916-327-34-52</t>
  </si>
  <si>
    <t>ул. Юбилейная д. 8, кв. 18, 4 этаж, один подъезд в доме</t>
  </si>
  <si>
    <t>Лиза(7)</t>
  </si>
  <si>
    <t>Елена31</t>
  </si>
  <si>
    <t>+7-909-159-19-56</t>
  </si>
  <si>
    <t>Вишняковские дачи, ул. Первомайская, д. 36
(частн. дом)</t>
  </si>
  <si>
    <t>Катя(8), Вера(7)</t>
  </si>
  <si>
    <t>Наталья23</t>
  </si>
  <si>
    <t>+7-926-574-20-00</t>
  </si>
  <si>
    <t>Школа №34</t>
  </si>
  <si>
    <t>Евгения7</t>
  </si>
  <si>
    <t>! +7-919-774-18-90 
+7-919-761-27-19</t>
  </si>
  <si>
    <t>Железнодорожный, ул. Рождественская д. 8, кв. 297, 6 подъезд, 3 этаж</t>
  </si>
  <si>
    <t>Виктория(6), Кирилл(6)</t>
  </si>
  <si>
    <t>не будут, не понравился дед мороз</t>
  </si>
  <si>
    <t>Наталья12</t>
  </si>
  <si>
    <t>+7-919-994-20-24</t>
  </si>
  <si>
    <t>Железнодорожный, ул. Маяковская, д.24, кв. 305 (5 подъезд, 10 этаж)</t>
  </si>
  <si>
    <t>Алена(6)</t>
  </si>
  <si>
    <t>Виктория4</t>
  </si>
  <si>
    <t>+7-926-367-88-28</t>
  </si>
  <si>
    <t>Железнодорожный, ул. Юбилейная д. 4 корп. 3, кв. 34, 1 подъезд, 7 этаж</t>
  </si>
  <si>
    <t>Миша(7), Вера(3), Андрей(6), Алеша(3), Соня(5)+1 ребенок</t>
  </si>
  <si>
    <t>Екатерина6</t>
  </si>
  <si>
    <t>+7-926-304-34-16</t>
  </si>
  <si>
    <t>Старая Купавна, ул. Кирова, уч.2, 3 дом от музыкалки</t>
  </si>
  <si>
    <t>Лера(9), Ваня(6)</t>
  </si>
  <si>
    <t>Павел</t>
  </si>
  <si>
    <t xml:space="preserve"> +7-929-616-06-26</t>
  </si>
  <si>
    <t>Железнодорожный, ул. Струве, д.5, кв.103(2-ой подъезд, угловой)(новый район)</t>
  </si>
  <si>
    <t>Иван(8)</t>
  </si>
  <si>
    <t>Анна11</t>
  </si>
  <si>
    <t xml:space="preserve"> +7-917-535-92-33</t>
  </si>
  <si>
    <t>Колонтаево, ул. Лесная, д. 4 (частный дом)</t>
  </si>
  <si>
    <t>Матвей(4),Артем(4), Настя(5), Саша(7), Вера(3)</t>
  </si>
  <si>
    <t>Владимир3</t>
  </si>
  <si>
    <t>+7-903-744-77-15</t>
  </si>
  <si>
    <t>Старая Купавна, ул. Дорожная, д. 1 (проходная ХимРеактивКомплект)</t>
  </si>
  <si>
    <t>5-7 чел взрослые</t>
  </si>
  <si>
    <t>примерно 30 человек</t>
  </si>
  <si>
    <t>Светлана</t>
  </si>
  <si>
    <t>+7-929-617-39-56</t>
  </si>
  <si>
    <t>Старая Купавна, ул. Широкая д. 8</t>
  </si>
  <si>
    <t>Артем(8), Ярослава(3), Никита(2)</t>
  </si>
  <si>
    <t>Женя Блохина</t>
  </si>
  <si>
    <t>+7-926-172-66-84</t>
  </si>
  <si>
    <t>Старая Купавна, ул. Чкалова д. 8, кв. 35</t>
  </si>
  <si>
    <t>Лиза(4)</t>
  </si>
  <si>
    <t>Денис2</t>
  </si>
  <si>
    <t>+7-905-650-22-21</t>
  </si>
  <si>
    <t>Ногинск</t>
  </si>
  <si>
    <t>Ногинск, ул. Совесткая д. 3, кв. 121</t>
  </si>
  <si>
    <t>Никита(9)День Р., Лера(5)</t>
  </si>
  <si>
    <t>Анна14</t>
  </si>
  <si>
    <t>! +7-926-733-44-14
! +7-968-657-73-92
+7-499-390-08-76</t>
  </si>
  <si>
    <t>Зеленый, д. 53, кв. 65(справа, если ехать от купавны)</t>
  </si>
  <si>
    <t>Лев(7),
Есения(3)</t>
  </si>
  <si>
    <t>Переехали в Москву, можно позвонить</t>
  </si>
  <si>
    <t>Надежда5</t>
  </si>
  <si>
    <t>+7-926-900-05-80</t>
  </si>
  <si>
    <t>Станция Купавна</t>
  </si>
  <si>
    <t>Старая Купавна, ул. Парковая д.1</t>
  </si>
  <si>
    <t>Полина(10), Мария(4,5)</t>
  </si>
  <si>
    <t>Светлана17</t>
  </si>
  <si>
    <t>+7-926-535-27-95</t>
  </si>
  <si>
    <t>Старая Купавна, ул. Ленина, д. 12, кв. 77, 
2 подъезд от садика, 5 этаж</t>
  </si>
  <si>
    <t>Рита(6), Матвей(6), Андрей(6)</t>
  </si>
  <si>
    <t>Знакомые</t>
  </si>
  <si>
    <t xml:space="preserve">Яна4 </t>
  </si>
  <si>
    <t>+7-916-523-07-00</t>
  </si>
  <si>
    <t>Заря, ул. Молодежная д. 17, кв. 45,. 2 подъезд, 2 этаж</t>
  </si>
  <si>
    <t>Сережа(4,5)</t>
  </si>
  <si>
    <t>Екатерина20</t>
  </si>
  <si>
    <t>+7-929-954-03-61</t>
  </si>
  <si>
    <t>Железнодорожный, ул. Саввинская д.1а</t>
  </si>
  <si>
    <t>30 человек, 4 класс</t>
  </si>
  <si>
    <t>Екатерина23</t>
  </si>
  <si>
    <t>+7-926-610-32-01</t>
  </si>
  <si>
    <t>Старая Купавна, ул. Братьев Кругловых д. 53</t>
  </si>
  <si>
    <t>Ольга29</t>
  </si>
  <si>
    <t>+7-903-161-68-33          +7-925-185-89-63</t>
  </si>
  <si>
    <t>Колонтаево, ул.Зеленая д. 3</t>
  </si>
  <si>
    <t>Дима(5), Настя(5)</t>
  </si>
  <si>
    <t>Елена Милиционер</t>
  </si>
  <si>
    <t>+7-910-007-24-91</t>
  </si>
  <si>
    <t>Железнодорожный, ул. Первого мая д.18, кв. 64 (6 этаж)</t>
  </si>
  <si>
    <t>Пролина(4), Аня(2),Лида(1), Соня(4)</t>
  </si>
  <si>
    <t xml:space="preserve">позвонят </t>
  </si>
  <si>
    <t>Надежда10</t>
  </si>
  <si>
    <t>+7-925-062-36-54</t>
  </si>
  <si>
    <t>Железнодорожный, ул. Рождественская д.5, кв.114, 2 подъезд, 13 этаж</t>
  </si>
  <si>
    <t>Денис и Егор(5)</t>
  </si>
  <si>
    <t>Наталья25</t>
  </si>
  <si>
    <t>+7-926-208-06-68</t>
  </si>
  <si>
    <t>Электросталь</t>
  </si>
  <si>
    <t>Электросталь, ул. Журавлева д. 21, кв. 125</t>
  </si>
  <si>
    <t>Вроника(6),Кирилл(55),Настя(3),Алена(12),Вика(05)</t>
  </si>
  <si>
    <t>Анна19</t>
  </si>
  <si>
    <t>+7-963-648-42-43          +7-985-392-14-00</t>
  </si>
  <si>
    <t>Старая Купавна, ул. Советская д. 23/1</t>
  </si>
  <si>
    <t>Кристина(6)</t>
  </si>
  <si>
    <t>дубльАнна30</t>
  </si>
  <si>
    <t>Александра5</t>
  </si>
  <si>
    <t>+7-926-348-03-14</t>
  </si>
  <si>
    <t>Железнодорожный, ул. Главна д. 11, кв. 11, 3 этаж</t>
  </si>
  <si>
    <t>Полина(10), Никита(3), Милана(2)?</t>
  </si>
  <si>
    <t>Ольга30</t>
  </si>
  <si>
    <t>+7-977-508-54-16</t>
  </si>
  <si>
    <t>Железнодорожный, ул. Жилгородок д. 54, кв. 3, 1 этаж</t>
  </si>
  <si>
    <t>Евгений(6)</t>
  </si>
  <si>
    <t>Нина Ивановна</t>
  </si>
  <si>
    <t>+7-926-213-56-59</t>
  </si>
  <si>
    <t>Старая Купавна, ул. Ленина д. 47, кв. 61</t>
  </si>
  <si>
    <t>Никита(13), Максим(9), Вероника(6)</t>
  </si>
  <si>
    <t>Тетя Лида</t>
  </si>
  <si>
    <t>+7-916-776-69-05</t>
  </si>
  <si>
    <t>Старая Купавна, ул. Ленина д. 39, кв.. 7</t>
  </si>
  <si>
    <t>Ксюша(10), Маша(11), Настя(6), Кристина(4),Алина(6,5), София(4), Кирилл(4)</t>
  </si>
  <si>
    <t>Наталья26</t>
  </si>
  <si>
    <t>+7-926-562-83-61</t>
  </si>
  <si>
    <t>Инна4</t>
  </si>
  <si>
    <t>+7-926-214-71-04</t>
  </si>
  <si>
    <t>г. Железнодорожный, ул. Новая, д. 35, кв. 40, 1 подъезд, 6 этаж</t>
  </si>
  <si>
    <t>Карина(7), Мариям(9), Катя(12)</t>
  </si>
  <si>
    <t>Подумает. Перезвонит.</t>
  </si>
  <si>
    <t>Ольга31</t>
  </si>
  <si>
    <t>+7-985-664-59-55</t>
  </si>
  <si>
    <t>Старая Купавна, ул. Кирова, д. 3а, 5 подъезд, кв.41</t>
  </si>
  <si>
    <t>Артем(5)</t>
  </si>
  <si>
    <t>Юлия Анатольевна Данилова МузРук 23 садик Железка</t>
  </si>
  <si>
    <t xml:space="preserve"> +7-926-353-65-77</t>
  </si>
  <si>
    <t>гр.№ 7, 11, 12, 13</t>
  </si>
  <si>
    <t>звонил</t>
  </si>
  <si>
    <t>Если что будет перезвонят</t>
  </si>
  <si>
    <t>Наталья Еременко</t>
  </si>
  <si>
    <t>+7-903-116-70-36</t>
  </si>
  <si>
    <t>Слава(2,5)</t>
  </si>
  <si>
    <t>Надежда11</t>
  </si>
  <si>
    <t>+7-926-062-69-88</t>
  </si>
  <si>
    <t>Старая Купавна, ул. Б.Московская д. 88;
! Старая Купавна, ул. Октябрьская, д. 40, кв. 8, 1 подъезд, 2 этаж</t>
  </si>
  <si>
    <t>Никита(4,5), Ярослав(2)</t>
  </si>
  <si>
    <t>Елена30</t>
  </si>
  <si>
    <t>+7-926-611-84-04</t>
  </si>
  <si>
    <t>Лагуна</t>
  </si>
  <si>
    <t>Юлия10</t>
  </si>
  <si>
    <t>+7-962-961-77-55</t>
  </si>
  <si>
    <t>СНТ "Горелый лес" ул. Кутузова д. 775</t>
  </si>
  <si>
    <t>Даниил(4)</t>
  </si>
  <si>
    <t>Роман Хохлов</t>
  </si>
  <si>
    <t>+7-903-612-07-06</t>
  </si>
  <si>
    <t>ул. Болотниковская д. 36, кв. 151, 3 подъезд, 7 этаж</t>
  </si>
  <si>
    <t xml:space="preserve">Настя(6), Саша(2) </t>
  </si>
  <si>
    <t>Анна21</t>
  </si>
  <si>
    <t>+7-916-681-46-55</t>
  </si>
  <si>
    <t>Бисерово, ул. Центральная д.55</t>
  </si>
  <si>
    <t>София(7), Давид(7), Мария(5), Маргарита(2,5)</t>
  </si>
  <si>
    <t>Думает на счет дня</t>
  </si>
  <si>
    <t>Юлия Котова</t>
  </si>
  <si>
    <t>+7-926-047-43-43</t>
  </si>
  <si>
    <t>Старая Купавна, ул. Ленина д. 54, кв. 63, 4 подъезд, 5 этаж</t>
  </si>
  <si>
    <t>Ольга32</t>
  </si>
  <si>
    <t>+7-967-004-58-24</t>
  </si>
  <si>
    <t>Ногинск, ул. Покрова д. 8</t>
  </si>
  <si>
    <t>Кирилл(4)</t>
  </si>
  <si>
    <t>Юлия11</t>
  </si>
  <si>
    <t>+7-926-673-22-28</t>
  </si>
  <si>
    <t>Старая Купавна, ул. Ленина д. 43, кв. 27</t>
  </si>
  <si>
    <t xml:space="preserve">Лиза(8), Даня(7),Кира(3),Роберт(2) </t>
  </si>
  <si>
    <t>Дети  выросли</t>
  </si>
  <si>
    <t>Ольга33</t>
  </si>
  <si>
    <t>+7-926-650-04-39</t>
  </si>
  <si>
    <t>г. Балашиха</t>
  </si>
  <si>
    <t>г. Балашиха, ул. Свердлова, д. 43, кв. 14, 1 подъезд, 4 этаж</t>
  </si>
  <si>
    <t>Даниил(3.5), Кирил(3.5)?</t>
  </si>
  <si>
    <t>Екатерина24 (Мама Елена)</t>
  </si>
  <si>
    <t>+7-926-580-97-64</t>
  </si>
  <si>
    <t>Старая Купавна, ул. Ленина, д. 54, кв. 98, 6 подъезд, 5 этаж</t>
  </si>
  <si>
    <t>Милана(6), Артем(1.5)</t>
  </si>
  <si>
    <t>нет</t>
  </si>
  <si>
    <t>Татьяна29</t>
  </si>
  <si>
    <t>+7-926-142-51-76</t>
  </si>
  <si>
    <t>Старая Купавна, ул. Ленина, д. 43, кв. 30</t>
  </si>
  <si>
    <t>Степан(5)</t>
  </si>
  <si>
    <t>Не знает пока. Скорее всего не будет.</t>
  </si>
  <si>
    <t>Екатерина25</t>
  </si>
  <si>
    <t>+7-926-138-72-80</t>
  </si>
  <si>
    <t>Шульгино, ул. Центральная д. 45а, справа первый дом</t>
  </si>
  <si>
    <t>Марк(7), Ксения(8), Полина(4), Ева(3)</t>
  </si>
  <si>
    <t>Уезжают</t>
  </si>
  <si>
    <t>Надежда12</t>
  </si>
  <si>
    <t>+7-903-280-38-36</t>
  </si>
  <si>
    <t>Старая Купавна, ул. Большая московская д. 37</t>
  </si>
  <si>
    <t>Даня(6), Оля(8)</t>
  </si>
  <si>
    <t>Ольга34</t>
  </si>
  <si>
    <t>+7-977-895-68-87</t>
  </si>
  <si>
    <t>Старая Купавна, ул. Ленина д. 44, кв. 3</t>
  </si>
  <si>
    <t>Кира(5)</t>
  </si>
  <si>
    <t>Нина Николаевна</t>
  </si>
  <si>
    <t>+7-926-551-17-63      +7-903-273-52-70</t>
  </si>
  <si>
    <t>позвонить, когда въедите в поселок. Отсчитываем 8 домов справа и поворачиваем направо…поле….звоним</t>
  </si>
  <si>
    <t>Арсений(12), Василиса(3)</t>
  </si>
  <si>
    <t>Не будут заказывать</t>
  </si>
  <si>
    <t>Светлана15</t>
  </si>
  <si>
    <t>+7-916-304-11-25</t>
  </si>
  <si>
    <t>ул. Московская д. 10, кв. 76,   2 подъезд, 6 этаж</t>
  </si>
  <si>
    <t>Милана(3)</t>
  </si>
  <si>
    <t>Наталья27</t>
  </si>
  <si>
    <t>+7-903-709-12-12</t>
  </si>
  <si>
    <t>Павлино, 12 школа</t>
  </si>
  <si>
    <t>Наталья28</t>
  </si>
  <si>
    <t>+7-968-527-74-07</t>
  </si>
  <si>
    <t>Балашиха, ул. 40 лет Победы, д. 12, кв. 25, 1 подъезд, 7 этаж</t>
  </si>
  <si>
    <t>Андрей(5)</t>
  </si>
  <si>
    <t>Анастасия3</t>
  </si>
  <si>
    <t>+7-926-954-54-63</t>
  </si>
  <si>
    <t>Балобаново, ул. Будёного д 75</t>
  </si>
  <si>
    <t>Арсений(8), Лиза(3)</t>
  </si>
  <si>
    <t>Роман1</t>
  </si>
  <si>
    <t>+7-916-632-10-52   
 +7-916-323-50-59</t>
  </si>
  <si>
    <t>Мамонтово</t>
  </si>
  <si>
    <t>Не доезжая указателя Мамонтова 50-10 метров за остановкой поворот на СК-3 и там по пьяной дороге прям до места, микрорайон Южный, д. 23.</t>
  </si>
  <si>
    <t>Ольга(9), Анна(7)</t>
  </si>
  <si>
    <t>Анна Ресторан Старая Купавна</t>
  </si>
  <si>
    <t>+7-926-561-38-85</t>
  </si>
  <si>
    <t>ресторан Старая Купавна</t>
  </si>
  <si>
    <t>Татьяна30</t>
  </si>
  <si>
    <t>+7-910-478-13-41</t>
  </si>
  <si>
    <t>после Зеленого, ул. Сосновая д. 19</t>
  </si>
  <si>
    <t>Ксения(5), Варвара(6)</t>
  </si>
  <si>
    <t>В этом году не будет</t>
  </si>
  <si>
    <t>Наталья29</t>
  </si>
  <si>
    <t>+7-916-014-03-90</t>
  </si>
  <si>
    <t>Железнодорожный, ул. Юбилейная д. 30. кв 17, 1 подъезд,. 6 этаж</t>
  </si>
  <si>
    <t>Михаил(2), Гоша(7), Александра(12)</t>
  </si>
  <si>
    <t>Ольга35</t>
  </si>
  <si>
    <t>+7-906-096-61-51</t>
  </si>
  <si>
    <t>Вишняково</t>
  </si>
  <si>
    <t>Вишняково, ул. Центральная, д. 68</t>
  </si>
  <si>
    <t>Коля(5), Саша(13), Лиза(16)</t>
  </si>
  <si>
    <t>Наталья Кирпичева</t>
  </si>
  <si>
    <t>+7-916-356-95-17</t>
  </si>
  <si>
    <t>Старая Купавна, Чкалова, д. 4, кв. 21, 2 подъезд, 2 этаж</t>
  </si>
  <si>
    <t>Алена(11)</t>
  </si>
  <si>
    <t>София</t>
  </si>
  <si>
    <t>+7-903-592-22-99</t>
  </si>
  <si>
    <t>Шульгино, ул. Центральная д. 45</t>
  </si>
  <si>
    <t>Никита(14), Виктор(8), Дима(4)</t>
  </si>
  <si>
    <t>Ольга</t>
  </si>
  <si>
    <t>+7-925-223-03-45</t>
  </si>
  <si>
    <t>Юлия27</t>
  </si>
  <si>
    <t>+7-916-508-58-36</t>
  </si>
  <si>
    <t>Железнодорожный, ул. Беговая, д.1, кв. 28</t>
  </si>
  <si>
    <t>Алёна(6)</t>
  </si>
  <si>
    <t>Группа ВК</t>
  </si>
  <si>
    <t>Юлия21</t>
  </si>
  <si>
    <t>Марианна</t>
  </si>
  <si>
    <t>+7-906-055-90-16</t>
  </si>
  <si>
    <t>Анжелина(6), Ричард(2), Мирон(3)</t>
  </si>
  <si>
    <t>Евгений2</t>
  </si>
  <si>
    <t>+7-977-409-38-04</t>
  </si>
  <si>
    <t>ул. Маяковского д. 5, корп..2, кв. 134,  2 подъезд, 3 этаж</t>
  </si>
  <si>
    <t>Вероника(7)</t>
  </si>
  <si>
    <t>Марианна2</t>
  </si>
  <si>
    <t>+7-999-964-42-08</t>
  </si>
  <si>
    <t>Стенд</t>
  </si>
  <si>
    <t>Ксения Вейденбах</t>
  </si>
  <si>
    <t>+7-916-864-80-37</t>
  </si>
  <si>
    <t>ул. Кирова, д.2, кв. 19</t>
  </si>
  <si>
    <t>Лиза (3,5)</t>
  </si>
  <si>
    <t>Инна5</t>
  </si>
  <si>
    <t>+7-909-990-84-03</t>
  </si>
  <si>
    <t>Элекктросталь</t>
  </si>
  <si>
    <t>Элекктросталь, ул. Карла Маркса, школа № 3</t>
  </si>
  <si>
    <t>Ольга36</t>
  </si>
  <si>
    <t>+7-915-013-54-84</t>
  </si>
  <si>
    <t>Станция Купавна, ул. Адмирала Горшкова, д. 19, кв. 50, 2 подъезд, 7 этаж</t>
  </si>
  <si>
    <t>Ольга37</t>
  </si>
  <si>
    <t>+7-909-931-09-90</t>
  </si>
  <si>
    <t>Заправка Москович на шоссе</t>
  </si>
  <si>
    <t>10 человек взрослые</t>
  </si>
  <si>
    <t>! Вадим, Наталья43</t>
  </si>
  <si>
    <t>! +7-985-767-67-05,
 +7-905-740-70-00</t>
  </si>
  <si>
    <t>Ногинск, ул. Шоссе Энтузиастов, СНТ "Дружба", около 48 дома поворот направо (указатель ПМК-500)</t>
  </si>
  <si>
    <t>Милана(6), Тали(4), Кира(2)</t>
  </si>
  <si>
    <t>Елена32</t>
  </si>
  <si>
    <t>+7-909-924-11-66</t>
  </si>
  <si>
    <t>Старая Купавна, Микрорайон, д. 8, кв.35</t>
  </si>
  <si>
    <t>Катя(15), Маша(15)</t>
  </si>
  <si>
    <t>Ольга Грехова</t>
  </si>
  <si>
    <t>+7-926-369-33-48</t>
  </si>
  <si>
    <t>ул. Микрорайон д. 3, кв. 16, 1 подъезд, 4 этаж</t>
  </si>
  <si>
    <t>8 детей</t>
  </si>
  <si>
    <t>просила перезвонить, не взяла Д</t>
  </si>
  <si>
    <t>Виктор
Светлана12</t>
  </si>
  <si>
    <t>+7-919-773-55-32
+7-919-773-55-72</t>
  </si>
  <si>
    <t>ул. Ленина, д. 22, кв. 23, 
2 подъезд, 3 этаж</t>
  </si>
  <si>
    <t>Алексей(7), Кирилл(12)</t>
  </si>
  <si>
    <t>Елена33</t>
  </si>
  <si>
    <t>+7-926-820-48-20</t>
  </si>
  <si>
    <t>Павлино, д.69, кв. 134, подъезд 2, этаж 10</t>
  </si>
  <si>
    <t>Иван (7)</t>
  </si>
  <si>
    <t>Анна15</t>
  </si>
  <si>
    <t>+7-965-194-40-08</t>
  </si>
  <si>
    <t>Монино, ул. Госпитальная, д.7, кв.284</t>
  </si>
  <si>
    <t>Яромир (4,5)</t>
  </si>
  <si>
    <t>Ольга25</t>
  </si>
  <si>
    <t>+7-929-579-58-50</t>
  </si>
  <si>
    <t>пос. Воровского</t>
  </si>
  <si>
    <t>пос. Воровского, ул. Сергеева, д. 12, кв. 3, 1 подъезд, 1 этаж</t>
  </si>
  <si>
    <t>Наташа(8), Женя(7)</t>
  </si>
  <si>
    <t>! Нина3, 
подруга</t>
  </si>
  <si>
    <t>! +7-977-353-97-30;   +7-926-436-76-49</t>
  </si>
  <si>
    <t>ул. Пионерская, д.19, кв. 58, 2 подъезд, 6 этаж (в домофон)</t>
  </si>
  <si>
    <t>Денис (7),      Саша (2),        Лера (7)?        Лера (7)?        Саша (7)?        Лева (4)?</t>
  </si>
  <si>
    <t>Наталья44</t>
  </si>
  <si>
    <t>+7-925-734-60-56</t>
  </si>
  <si>
    <t>Старая Купавна, ул. Б.Московская, д. 64, кв. 33, 1 подъезд, 9 этаж</t>
  </si>
  <si>
    <t>Полина(9), Вика(5), Рома(6)</t>
  </si>
  <si>
    <t>Ирина18</t>
  </si>
  <si>
    <t>+7-926-503-37-90</t>
  </si>
  <si>
    <t>Старая Купавна, Б.Московская д. 61, кв. 1, 1 подъезд, 1 этаж</t>
  </si>
  <si>
    <t>Ольга(7), Дарья(7)</t>
  </si>
  <si>
    <t>Алексей11</t>
  </si>
  <si>
    <t>+7-903-621-97-60</t>
  </si>
  <si>
    <t>Кашино</t>
  </si>
  <si>
    <t>СНТ "Дубрава", перед шлагбаумом позвонить</t>
  </si>
  <si>
    <t>Аня(4), Варя(4), Александр(3)</t>
  </si>
  <si>
    <t>Лариса2</t>
  </si>
  <si>
    <t>+7-925-755-98-29</t>
  </si>
  <si>
    <t>ул. Больничный проезд д. 38, "Здравушка"</t>
  </si>
  <si>
    <t>20-30 человек</t>
  </si>
  <si>
    <t>Нелля2</t>
  </si>
  <si>
    <t>+7-905-770-04-06</t>
  </si>
  <si>
    <t>ул. Пионерская д. 12 б, кв. 55, 1 подъезд, 8 этаж</t>
  </si>
  <si>
    <t>Александр(8,5), Назар(4,5)</t>
  </si>
  <si>
    <t>! Надежда13,
Ильяза</t>
  </si>
  <si>
    <t>! +7-909-165-44-03,
+7-925-581-52-48</t>
  </si>
  <si>
    <t>Старая Купавна, ул. Чкалова, д. 13, детский сад №62</t>
  </si>
  <si>
    <t>Рекомендация</t>
  </si>
  <si>
    <t>Наталья30</t>
  </si>
  <si>
    <t>+7-903-720-93-63</t>
  </si>
  <si>
    <t>Старая Купавна, ул. Солнечная, д.4 (частн.дом), на развилке на кладбище по главной (ели ехать из ст. купавны), 2-ой дом желтого цвета</t>
  </si>
  <si>
    <t>Ларидана(3), можно просто Дана</t>
  </si>
  <si>
    <t>Татьяна31</t>
  </si>
  <si>
    <t>+7-964-556-11-40</t>
  </si>
  <si>
    <t>Старая Купавна, ул. Трудовая, д. 38 (частн. Дом)</t>
  </si>
  <si>
    <t>Вика(8), ……(6)</t>
  </si>
  <si>
    <t>Газета</t>
  </si>
  <si>
    <t>Сергей3</t>
  </si>
  <si>
    <t xml:space="preserve"> +7-916-320-13-34</t>
  </si>
  <si>
    <t>Новая
Купавна</t>
  </si>
  <si>
    <t>Новая Купавна, ул. Луговая, д. 11а (частн.дом), 200 м от горьковки, напротив ФСО, 100 от луговой, справа</t>
  </si>
  <si>
    <t>Валерий Алексеевич</t>
  </si>
  <si>
    <t>+7-903-284-75-79</t>
  </si>
  <si>
    <t>Рыбхоз, Бисеровское шоссе, д. 5Б, кв. 6 (вход в квартиру с улицы)</t>
  </si>
  <si>
    <t>Света(7), Федор(8), Илья(7), Катя(15)</t>
  </si>
  <si>
    <t>Михаил Тимохин</t>
  </si>
  <si>
    <t>+7-963-667-19-20</t>
  </si>
  <si>
    <t>Москва, Перово</t>
  </si>
  <si>
    <t>Валерия</t>
  </si>
  <si>
    <t>+7-916-499-00-35</t>
  </si>
  <si>
    <t>ул. Орлова д. 2, кв. 420, 3 подъезд, 12 этаж</t>
  </si>
  <si>
    <t>7 детей</t>
  </si>
  <si>
    <t>Позвонит завтра 9дек</t>
  </si>
  <si>
    <t>Юлия</t>
  </si>
  <si>
    <t>+7-963-770-88-73</t>
  </si>
  <si>
    <t xml:space="preserve"> ул. Полевая, д. 31</t>
  </si>
  <si>
    <t>Наталья31</t>
  </si>
  <si>
    <t>+7-903-187-79-97</t>
  </si>
  <si>
    <t>с. Бисерово, д. 48 (с левой стороны не доезжая до церкви)</t>
  </si>
  <si>
    <t>Тимофей(6), Мария(17), может еще 3 ребенка будет</t>
  </si>
  <si>
    <t>Людмила4</t>
  </si>
  <si>
    <t>+7-968-717-58-31</t>
  </si>
  <si>
    <t>ул. Адмирала Нахимова, д.16, кв.73, подъезд3, 1 этаж (домофон Не работает)</t>
  </si>
  <si>
    <t>Андрей (8)
Владимир(5)</t>
  </si>
  <si>
    <t>Надежда Канушкина</t>
  </si>
  <si>
    <t>! +7-963-691-06-99
 +7-916-715-43-39</t>
  </si>
  <si>
    <t>Старая Купавна, ул. Кирова, д. 3а, кв. 28, 2 подъезд, 2 этаж</t>
  </si>
  <si>
    <t>Даня(6,5)</t>
  </si>
  <si>
    <t>Надежда14</t>
  </si>
  <si>
    <t>+7-926-880-19-50</t>
  </si>
  <si>
    <t>Старая Купавна, ул. Трудовая, д. 41, кв. 120, последний подъезд, 3 этаж</t>
  </si>
  <si>
    <t>Глеб(2.5), Денис(1)</t>
  </si>
  <si>
    <t>Светлана16</t>
  </si>
  <si>
    <t>+7-910-488-83-08</t>
  </si>
  <si>
    <t>Татьяна34</t>
  </si>
  <si>
    <t>+7-903-211-90-94</t>
  </si>
  <si>
    <t>Салтыковка</t>
  </si>
  <si>
    <t xml:space="preserve">м-н Салтыковка, ул. Первая Главлита, д. 4 (частн.дом), ориентир теннисные корты. </t>
  </si>
  <si>
    <t>Дима(5), Саша дев(4)</t>
  </si>
  <si>
    <t>Юлия12</t>
  </si>
  <si>
    <t>+7-919-766-52-13</t>
  </si>
  <si>
    <t>Железнодорожный, ул. Загородная, 47б (</t>
  </si>
  <si>
    <t>Максим, Катя, Влад, Данила, Платон (1)</t>
  </si>
  <si>
    <t>интернет</t>
  </si>
  <si>
    <t>Николай5</t>
  </si>
  <si>
    <t>+7-916-128-23-01          +7-916-128-22-03</t>
  </si>
  <si>
    <t>Старая Купавна, Микрорайон д. 14, кв. 32, 3 подъезд, 1 этаж</t>
  </si>
  <si>
    <t>Константин(6)</t>
  </si>
  <si>
    <t>Сбросил</t>
  </si>
  <si>
    <t>Геля</t>
  </si>
  <si>
    <t>+7-977-498-26-02</t>
  </si>
  <si>
    <t>ул.Микрорайон д. 12, кв. 60, 4 подъезд, 5 этаж</t>
  </si>
  <si>
    <t>Алиса(5), Илья(4)</t>
  </si>
  <si>
    <t>Алена</t>
  </si>
  <si>
    <t>+7-903-799-45-49</t>
  </si>
  <si>
    <t>Химбазовское шоссе, д.12 (свой дом)</t>
  </si>
  <si>
    <t>Федор (3)
Арина(5)?
Максим(2)?</t>
  </si>
  <si>
    <t>Людмила5</t>
  </si>
  <si>
    <t>+7-926-589-86-99</t>
  </si>
  <si>
    <t>Химбазовское шоссе, д.22 (свой дом), за 300 метров до горьговки с левой стороны будет стоять BMV X3</t>
  </si>
  <si>
    <t>Аня(5,5)</t>
  </si>
  <si>
    <t>Ольга38</t>
  </si>
  <si>
    <t>+7-926-595-14-60</t>
  </si>
  <si>
    <t>ул. Маяковского д. 5, кв. 47, 2 подъезд, 3 этаж</t>
  </si>
  <si>
    <t>Денис(2,5)</t>
  </si>
  <si>
    <t>Татьяна35</t>
  </si>
  <si>
    <t>+7-965-160-19-63
+7-966-350-95-98</t>
  </si>
  <si>
    <t>ул. 40 лет Октября, д.40 (частный дом). Магазин панорама</t>
  </si>
  <si>
    <t>Лора (2)
Сережа(6)</t>
  </si>
  <si>
    <t>Валерий 7 прудов Александр</t>
  </si>
  <si>
    <t>+7-901-793-95-31          +7-926-893-46-23</t>
  </si>
  <si>
    <t>п. Рыбхоз, Кафе 7 прудов</t>
  </si>
  <si>
    <t>Взрослые</t>
  </si>
  <si>
    <t>Анатолий, 
! Валентина Григорьевна, 
Полина Абубекирова</t>
  </si>
  <si>
    <t xml:space="preserve"> +7-905-770-77-48,
! +7-963-786-81-12
+7-926-331-51-85, 
</t>
  </si>
  <si>
    <t>! Ногинск, ул. Электрическая, д. 1, кв. 5, 1 подъезд, 3 этаж;
Ногинск, ул. 3-го интернационала, д. 171, кв. 10</t>
  </si>
  <si>
    <t>Артем(4)</t>
  </si>
  <si>
    <t>Татьяна Лунина</t>
  </si>
  <si>
    <t>+7-926-188-97-71</t>
  </si>
  <si>
    <t>Вишняковские дачи, ул. Центральная, 166 (частный дом)</t>
  </si>
  <si>
    <t>Неля (8)
Артем (7)
Даша(15)</t>
  </si>
  <si>
    <t>Татьяна44</t>
  </si>
  <si>
    <t>Мария4</t>
  </si>
  <si>
    <t>+7-926-315-08-60</t>
  </si>
  <si>
    <t>Старая Купавна, ул. Ленина д.12, кв. 28, 2 подъезд, 2 этаж</t>
  </si>
  <si>
    <t>Алина(4)</t>
  </si>
  <si>
    <t>Ольга39, от Светланы Шоколад</t>
  </si>
  <si>
    <t>+7-910-000-53-89</t>
  </si>
  <si>
    <t>Старая Купавна, ул. Октябрьская, д. 56, кв.22</t>
  </si>
  <si>
    <t>Юлия13</t>
  </si>
  <si>
    <t>+7-977-738-71-40</t>
  </si>
  <si>
    <t>Старая Купавна,  ул. Фабричное шоссе, д. 1, кв. 48, последний подъезд, 3 этаж</t>
  </si>
  <si>
    <t>Софья(2,5)</t>
  </si>
  <si>
    <t>Надежда15</t>
  </si>
  <si>
    <t>+7-925-601-00-53</t>
  </si>
  <si>
    <t>Старая Купавна, ул. 1-ой Свободы, д. 12 (частн. дом), первый дом слева, если поворачивать с озерской улицы на 1-ой свободы (на карте это дом 17)</t>
  </si>
  <si>
    <t>Даня(4)+ 8 взрослых</t>
  </si>
  <si>
    <t>Объявление</t>
  </si>
  <si>
    <t>Гаяна</t>
  </si>
  <si>
    <t>+7-966-967-81-19</t>
  </si>
  <si>
    <t>Наталья32</t>
  </si>
  <si>
    <t>+7-929-931-10-07     +7-910-445-75-05</t>
  </si>
  <si>
    <t>ул. Комсомольский проезд д. 4, кв. 63, 4 подъезд, 5 этаж</t>
  </si>
  <si>
    <t>в сад приходил Олег</t>
  </si>
  <si>
    <t>Оксана7</t>
  </si>
  <si>
    <t>+7-916-472-97-86</t>
  </si>
  <si>
    <t>Балашиха, ул. Брагина, д.5</t>
  </si>
  <si>
    <t>3-4 ребенка</t>
  </si>
  <si>
    <t>Вячеслав2</t>
  </si>
  <si>
    <t>+7-903-730-67-11</t>
  </si>
  <si>
    <t>Ногинск, ул. Климова, д. 42Б, кв. 9, 1 поодъезд, 3 этаж</t>
  </si>
  <si>
    <t>Виктория(6), Валерия(12)</t>
  </si>
  <si>
    <t>Ольга40</t>
  </si>
  <si>
    <t>! +7-915-018-74-33
+7-916-601-85-99</t>
  </si>
  <si>
    <t>Водокачка</t>
  </si>
  <si>
    <t>Водокачка, СНТ "800-летие Москвы" (1-я линия), поворачиваем на водокачке, прямо минут 5, самые последние ворота справа "1-я линия"(открыты), частн дом</t>
  </si>
  <si>
    <t>Ольга41</t>
  </si>
  <si>
    <t>+7-903-971-10-50</t>
  </si>
  <si>
    <t>1. Микрорайон д.3, кв. 47, 3 подъезд, 2 этаж;
2. Микрорайон, д. 13, кв. 37, 2-3 подъзд, 3 этаж</t>
  </si>
  <si>
    <t>Арина(5), Максим(5), Настя(9)</t>
  </si>
  <si>
    <t>Римма</t>
  </si>
  <si>
    <t>+7-967-291-86-88</t>
  </si>
  <si>
    <t>ул. Ленина д.7, кв.125, 4 подъезд, 3 этаж</t>
  </si>
  <si>
    <t>Данияр(8)</t>
  </si>
  <si>
    <t>Анна25</t>
  </si>
  <si>
    <t>+7-903-256-08-95          +7-985-896-86-85          +7-916-434-71-47</t>
  </si>
  <si>
    <t>Зеленый д.55 (9 этажный дом), кв. 26, 5 этаж</t>
  </si>
  <si>
    <t>Платон(6), Илья(13), Амелия(3)</t>
  </si>
  <si>
    <t>уехали</t>
  </si>
  <si>
    <t>Самат</t>
  </si>
  <si>
    <t>+7-916-927-71-17</t>
  </si>
  <si>
    <t>Москва, ул. Введенского д.10, корп.2</t>
  </si>
  <si>
    <t>Айдын(4)</t>
  </si>
  <si>
    <t>Дмитрий3</t>
  </si>
  <si>
    <t>+7-967-044-45-05</t>
  </si>
  <si>
    <t>Станция Купавна, ул. Морская, д. 3, кв. 33, 2 подъезд, 5 этаж</t>
  </si>
  <si>
    <t>Машенька(7), Стасик(2)</t>
  </si>
  <si>
    <t>Жанна2</t>
  </si>
  <si>
    <t>+7-963-770-29-00</t>
  </si>
  <si>
    <t>Ногинск, ул. Юбилейная, д. 2, кв. 170, 3 подъезд, 5 этаж</t>
  </si>
  <si>
    <t>Богдан(8)</t>
  </si>
  <si>
    <t>Александра4, Екатерина27</t>
  </si>
  <si>
    <t>+7-925-047-31-87,
 +7-916-425-58-72</t>
  </si>
  <si>
    <t>Железнодорожный, ул. Шестая, д. 3, кв. 109, 2 подъезд, 11 этаж</t>
  </si>
  <si>
    <t>Ксюша(5)</t>
  </si>
  <si>
    <t>Елена34</t>
  </si>
  <si>
    <t>+7-977-724-48-10</t>
  </si>
  <si>
    <t>Старая Купавна, ул. Микрорайон, д. 6, кв. 64, 5 подъезд от школы, 1 этаж</t>
  </si>
  <si>
    <t>Катя(6), Валерий(16)</t>
  </si>
  <si>
    <t>Алла3</t>
  </si>
  <si>
    <t>+7-968-927-21-02</t>
  </si>
  <si>
    <t>проспект Героев д.5, кв. 3, 1 подъезд, 2 этаж</t>
  </si>
  <si>
    <t>Ярослава(3,3), Вирсавия(1)</t>
  </si>
  <si>
    <t>Ольга42</t>
  </si>
  <si>
    <t>+7-910-433-11-48</t>
  </si>
  <si>
    <t>Старая Купавна, ул. Цветочная д. 18</t>
  </si>
  <si>
    <t>Егор(8), Ирина(5,5), Костя(6)</t>
  </si>
  <si>
    <t>Кристина2</t>
  </si>
  <si>
    <t>+7-916-296-71-38</t>
  </si>
  <si>
    <t>Реутов</t>
  </si>
  <si>
    <t>Реутов, ул. Татьяны Макаровой д. 3, кв. 444, 7 подъезд, 16 этпаж</t>
  </si>
  <si>
    <t>Иван(12), Ольга(8), Олег(2), Олег(1,5)</t>
  </si>
  <si>
    <t>Анна22</t>
  </si>
  <si>
    <t>+7-968-339-86-47</t>
  </si>
  <si>
    <t>ул. Гаражная, д. 1, кв. 289, 6 подъезд, 7 этаж</t>
  </si>
  <si>
    <t>Спартак(7,5)</t>
  </si>
  <si>
    <t>Степан</t>
  </si>
  <si>
    <t>+7-905-573-33-35</t>
  </si>
  <si>
    <t>микрорайон Сакрамента, ул. Добросельская д. 13, кв. 8</t>
  </si>
  <si>
    <t>Матвей(4)</t>
  </si>
  <si>
    <t>Яна6</t>
  </si>
  <si>
    <t>+7-916-801-86-83</t>
  </si>
  <si>
    <t>ул. Главная д.7, кв. 2, 1 подъезд, 8 этаж</t>
  </si>
  <si>
    <t>Матвей(2,5)</t>
  </si>
  <si>
    <t>Юлия14</t>
  </si>
  <si>
    <t>+7-929-550-18-56</t>
  </si>
  <si>
    <t>ул. Круглова д.8</t>
  </si>
  <si>
    <t>Александр5</t>
  </si>
  <si>
    <t>+7-916-181-57-84</t>
  </si>
  <si>
    <t>Большое Буньково</t>
  </si>
  <si>
    <t>Большое Буньково, ТНТ "Изумрудная Поляна", 5-я речная улица, д. 31</t>
  </si>
  <si>
    <t>?</t>
  </si>
  <si>
    <t>Олеся7</t>
  </si>
  <si>
    <t>+7-925-704-20-25</t>
  </si>
  <si>
    <t>ул. Главная д. 11, кв. 10, 3 этаж</t>
  </si>
  <si>
    <t>Иван(5), Виктория(12)</t>
  </si>
  <si>
    <t>Николай7</t>
  </si>
  <si>
    <t>+7-925-440-64-30</t>
  </si>
  <si>
    <t>Старая Купавна, ул. Кирова, д. 21, кв. , 3 подъезд, 15 этаж</t>
  </si>
  <si>
    <t>Злата(3), Аня(3)</t>
  </si>
  <si>
    <t>Ирина19</t>
  </si>
  <si>
    <t>+7-926-329-65-54</t>
  </si>
  <si>
    <t xml:space="preserve">Железнодорожный, ул. Струве д. 9, корп.1, кв. 165, 2 подъезд, 14 этаж, код 6540в </t>
  </si>
  <si>
    <t>Марк(6), София(6)</t>
  </si>
  <si>
    <t>Рекомендации</t>
  </si>
  <si>
    <t>Переехали.</t>
  </si>
  <si>
    <t>Наталья34</t>
  </si>
  <si>
    <t>+7-985-344-33-53</t>
  </si>
  <si>
    <t>Старая Купавна, ул. Трудовая, д. 35 (частн.дом), розовый дом</t>
  </si>
  <si>
    <t>Лиза(8), Александр(20), Олег(47), может еще 2 детей</t>
  </si>
  <si>
    <t>Авто</t>
  </si>
  <si>
    <t>Татьяна40</t>
  </si>
  <si>
    <t>+7-925-721-32-31</t>
  </si>
  <si>
    <t>Обухово, ул. Горохова, д.19</t>
  </si>
  <si>
    <t>Макар(5), Денис(6)</t>
  </si>
  <si>
    <t>Петр Иванович</t>
  </si>
  <si>
    <t>+7-916-229-39-57</t>
  </si>
  <si>
    <t>Б.Московская д. 3 кв. 24, последний подъезд, 2 этаж</t>
  </si>
  <si>
    <t>Маша(7)</t>
  </si>
  <si>
    <t>Подъезд</t>
  </si>
  <si>
    <t>Дарья</t>
  </si>
  <si>
    <t>+7-977-580-34-53</t>
  </si>
  <si>
    <t>Комисаровская д.1 кв.45</t>
  </si>
  <si>
    <t>Милена(6), Семен(7)</t>
  </si>
  <si>
    <t>Знакомые Лизы</t>
  </si>
  <si>
    <t>уезжют</t>
  </si>
  <si>
    <t>Дмитрий5</t>
  </si>
  <si>
    <t>+7-910-480-61-96</t>
  </si>
  <si>
    <t>Юлия25</t>
  </si>
  <si>
    <t>+7-915-119-32-93</t>
  </si>
  <si>
    <t>Черепково</t>
  </si>
  <si>
    <t>деревня Черепково, ул. Полевая, д.12</t>
  </si>
  <si>
    <t>Елена39   Денис3</t>
  </si>
  <si>
    <t>+7-926-881-47-34          +7-965-126-28-54</t>
  </si>
  <si>
    <t>Старая Купавна, ул. Октябрьская д.47</t>
  </si>
  <si>
    <t>Заказали в другом месте</t>
  </si>
  <si>
    <t>Елена Михайловна Методист (Садик № 23 Железнодорожный</t>
  </si>
  <si>
    <t>+7-916-151-19-02</t>
  </si>
  <si>
    <t>Железнодорожный, ул. Советская, д. 34а;
Железнодорожный, ул. Новая улица, 34</t>
  </si>
  <si>
    <t>гурппа детей</t>
  </si>
  <si>
    <t>Олеся</t>
  </si>
  <si>
    <t>+7-926-255-41-88</t>
  </si>
  <si>
    <t>Старая Купавна, Микрорайон д.4, кв.49</t>
  </si>
  <si>
    <t>Александра(3)</t>
  </si>
  <si>
    <t>Марина12</t>
  </si>
  <si>
    <t>+7-977-919-29-34</t>
  </si>
  <si>
    <t>Марина14</t>
  </si>
  <si>
    <t>+7-925-033-13-87</t>
  </si>
  <si>
    <t>Железнодорожный ул. Маяковского д.13, кв.175, 4 подьезд, 9 этаж</t>
  </si>
  <si>
    <t>Кирилл(5)</t>
  </si>
  <si>
    <t>Контакт</t>
  </si>
  <si>
    <t>Илья(7), Артем(4), Маша(5), Данила(6)</t>
  </si>
  <si>
    <t>Алена5</t>
  </si>
  <si>
    <t>+7-903-235-79-83</t>
  </si>
  <si>
    <t>Старая Купавна, ул. Пролетарская д.29</t>
  </si>
  <si>
    <t>Максим(6), Даша(5),Марк(6)</t>
  </si>
  <si>
    <t>Анастасия7</t>
  </si>
  <si>
    <t>+7-919-100-83-52</t>
  </si>
  <si>
    <t>Пос. Бисеровский, 2-ой участок, ул. Садовая, д. 27</t>
  </si>
  <si>
    <t>Ида(9), Мая(8), Костя(7)</t>
  </si>
  <si>
    <t>Егор</t>
  </si>
  <si>
    <t>+7-925-614-13-41</t>
  </si>
  <si>
    <t>Бисерово парк, д.71, кв.1</t>
  </si>
  <si>
    <t>Веня(4), Яна(2)</t>
  </si>
  <si>
    <t>Надежда16</t>
  </si>
  <si>
    <t>+7-965-42-77-04</t>
  </si>
  <si>
    <t>Старя Купавна, ул 1-ая Разина дом 14Б</t>
  </si>
  <si>
    <t>Василиса(4)</t>
  </si>
  <si>
    <t>Наталья35</t>
  </si>
  <si>
    <t>+7-965-215-10-01</t>
  </si>
  <si>
    <t>Железнодорожный, ул. Струве д.9 кв.364, 4 подъезд, 11 этаж</t>
  </si>
  <si>
    <t>Александра(2,5), Катя(8), Кирилл(3)</t>
  </si>
  <si>
    <t>Карина</t>
  </si>
  <si>
    <t>+7-915-000-26--51</t>
  </si>
  <si>
    <t>Старая Купавна, СНТ Купавинский садовод (ориентир ул.М.Московская д.21)</t>
  </si>
  <si>
    <t>не планирует, если передумает. То позвонит</t>
  </si>
  <si>
    <t>Юлия15</t>
  </si>
  <si>
    <t>+7-985-686-74-75</t>
  </si>
  <si>
    <t>Старая Купавна, ул. Шевченко д. 1, кв. 64, 1 подьезд, 17 этаж</t>
  </si>
  <si>
    <t>Есения(3),Кристина(12), Артем(10), Максим(4)</t>
  </si>
  <si>
    <t>Алена6</t>
  </si>
  <si>
    <t>+7-926-911-06-27</t>
  </si>
  <si>
    <t>Балобаново, ул. Центральная д. 16а</t>
  </si>
  <si>
    <t>Юлия16</t>
  </si>
  <si>
    <t>+7-915-190-52-80</t>
  </si>
  <si>
    <t>Москва, ул. Перовская д. 66, корп 4, кв. 41, 1 подьезд, 12 этаж</t>
  </si>
  <si>
    <t>Елена45</t>
  </si>
  <si>
    <t>+7-926-383-40-41</t>
  </si>
  <si>
    <t>Старая Купавна, ул. 7 ноября, д. 9</t>
  </si>
  <si>
    <t>Михаил(3)</t>
  </si>
  <si>
    <t>Ольга43</t>
  </si>
  <si>
    <t>+7-926-960-64-24</t>
  </si>
  <si>
    <t>Железнодорожный, мкр. Ольгино, ул. Главная д.2, кв. 117, 2 подъезд, 17 этаж</t>
  </si>
  <si>
    <t xml:space="preserve"> Сережа(5)</t>
  </si>
  <si>
    <t>не дозвонилась</t>
  </si>
  <si>
    <t>Наталья36</t>
  </si>
  <si>
    <t>+7-926-274-48-46</t>
  </si>
  <si>
    <t>Железнодорожный, ул. Маяковского д. 7, Д/С № 27</t>
  </si>
  <si>
    <t>старшая группа детей</t>
  </si>
  <si>
    <t>Звонили Маргарите</t>
  </si>
  <si>
    <t>Ирина20 (родит. Ком.),
! Елена Геннадьевна (воспитатель),
Инна Григорьевна (МузРук)</t>
  </si>
  <si>
    <t>+7-915-463-69-15, 
! +7-901-703-03-60,
+7-910-412-14-10</t>
  </si>
  <si>
    <t>Железнодорожный, ул. Маяковского д. 38, Д/С № 25 "Сказка"</t>
  </si>
  <si>
    <t>подготовительная группа</t>
  </si>
  <si>
    <t>Не доступен</t>
  </si>
  <si>
    <t>Любовь Викторовна</t>
  </si>
  <si>
    <t>+7-977-463-80-01</t>
  </si>
  <si>
    <t>Старая Купавна, ул. Фрунзе, д.3, кв.30</t>
  </si>
  <si>
    <t xml:space="preserve">Не будут в этом году </t>
  </si>
  <si>
    <t>Светлана19</t>
  </si>
  <si>
    <t>+7-903-687-72-46</t>
  </si>
  <si>
    <t>Шульгино, ул. Полевая д. 8</t>
  </si>
  <si>
    <t>(3,5) (5,5)</t>
  </si>
  <si>
    <t>Маша Овчинникова</t>
  </si>
  <si>
    <t>+7-963-770-39-62</t>
  </si>
  <si>
    <t>Старая Купавна, ул. Ясная, д. 13</t>
  </si>
  <si>
    <t>Сначала заказала, потом отказалась</t>
  </si>
  <si>
    <t>Елена35</t>
  </si>
  <si>
    <t>+7-929-673-57-56</t>
  </si>
  <si>
    <t>Рыбхоз, Дом для присторелых. Коттеджный поселок с левой стороны, где двхэтажный пост охраны.</t>
  </si>
  <si>
    <t>Дарья2</t>
  </si>
  <si>
    <t>+7-905-725-94-60</t>
  </si>
  <si>
    <t>Черное</t>
  </si>
  <si>
    <t>Черное, Агрогородок д. 32, кв. 73, 11 этаж</t>
  </si>
  <si>
    <t>Михаил, Андрей, Глеб, Софья</t>
  </si>
  <si>
    <t xml:space="preserve">Наталья37 </t>
  </si>
  <si>
    <t>+7-915-415-22-11</t>
  </si>
  <si>
    <t>Железнодорожный, ул. Маяковского д.  Д/С № 25 "Сказка"</t>
  </si>
  <si>
    <t>6 группа</t>
  </si>
  <si>
    <t>Звонок</t>
  </si>
  <si>
    <t xml:space="preserve">Переехали, но передадут номер </t>
  </si>
  <si>
    <t>Ирина28</t>
  </si>
  <si>
    <t>+7 916 246-81-27</t>
  </si>
  <si>
    <t>Д/с №62</t>
  </si>
  <si>
    <t>11 группа (3)</t>
  </si>
  <si>
    <t>Перезвонит если что</t>
  </si>
  <si>
    <t>Елена Анатольевна детский сад Балашиха</t>
  </si>
  <si>
    <t>+7-905-726-24-97</t>
  </si>
  <si>
    <t>Балашиха, ул. Шоссе Энтузиастов, д. 70 д/с Жемчужинка</t>
  </si>
  <si>
    <t>Наталья38</t>
  </si>
  <si>
    <t>+7-977-250-69-56</t>
  </si>
  <si>
    <t>Старая Купавна, ул. Полевая д. 36</t>
  </si>
  <si>
    <t>Мирослава(4), Данила(5), Рома(5)</t>
  </si>
  <si>
    <t>Александра6</t>
  </si>
  <si>
    <t>+7-916-979-00-93</t>
  </si>
  <si>
    <t>Монино, ул. Фалалеева д. 3, кв. 117, 3 подъезд, 10 этаж</t>
  </si>
  <si>
    <t>Алена(3,5), Лиза(3,5)</t>
  </si>
  <si>
    <t>Людмила Федоровна</t>
  </si>
  <si>
    <t>+7-916-318-17-67</t>
  </si>
  <si>
    <t>Балашиха, ул.Свердлова д. 24, кв. 180, 5 подъезд, 4 этаж</t>
  </si>
  <si>
    <t>5 детей, один большой</t>
  </si>
  <si>
    <t>Екатерина Детский сад 33</t>
  </si>
  <si>
    <t>+7-906-053-39-88</t>
  </si>
  <si>
    <t>Старая Купавна, Детский сад № 33</t>
  </si>
  <si>
    <t>Павел4</t>
  </si>
  <si>
    <t>+7-985-766-52-56</t>
  </si>
  <si>
    <t>Колонтаево, ул. Зеленая д. 5</t>
  </si>
  <si>
    <t>Алиса(6), Соня(2,5)</t>
  </si>
  <si>
    <t>Полина2</t>
  </si>
  <si>
    <t>+7-925-892-70-89</t>
  </si>
  <si>
    <t>Ногинск, деревня Каменки-Драшниково д. 30</t>
  </si>
  <si>
    <t>Александра7</t>
  </si>
  <si>
    <t>+7-925-662-62-84</t>
  </si>
  <si>
    <t>Железнодорожный, ул. Новая, д. 4 кв. 7, 1 подъезд в доме, 2 этаж (домофон 407)</t>
  </si>
  <si>
    <t>Евгения(8), Маша(5)</t>
  </si>
  <si>
    <t>Светлана20</t>
  </si>
  <si>
    <t>+7-925-033-26-00</t>
  </si>
  <si>
    <t>Ельня</t>
  </si>
  <si>
    <t>На Ельне, около ГИДД поворачиваем на Ногинск, с левой стороны будет остановка и поворот на лево в поле, после поля Т-образный перекресток, поворачиваем налево, далее после шлагбаума прямо по главной. ДНП "Зимародок", д. 151</t>
  </si>
  <si>
    <t>Соня(5), Вася(7)</t>
  </si>
  <si>
    <t>Анастасия8</t>
  </si>
  <si>
    <t>+7-906-089-15-32               +7-901-909-82-03</t>
  </si>
  <si>
    <t>Старая Купавна, ул. Полевая д. 2, кв. 4 кв7</t>
  </si>
  <si>
    <t>Ольга44   Дмитрий</t>
  </si>
  <si>
    <t>+7-905-591-46-62          +7-916-002-22-66</t>
  </si>
  <si>
    <t>Железнодороный, ул. Пионерская д. 14 б, кв.55, 3 подъезд, 4 этаж</t>
  </si>
  <si>
    <t>Ксения(7), Денис(3), Никита(6)</t>
  </si>
  <si>
    <t>Денис6</t>
  </si>
  <si>
    <t>+7-909-159-43-81</t>
  </si>
  <si>
    <t>Старая Купавна, ул. Чернышевского, д. 1</t>
  </si>
  <si>
    <t>Дарья (3,5)</t>
  </si>
  <si>
    <t>Юлия24</t>
  </si>
  <si>
    <t>+7-926-342-67-85</t>
  </si>
  <si>
    <t>Бисерово парк, д. 3, кв. 2</t>
  </si>
  <si>
    <t>Антонина(8), Кирилл(4), Миша(7)</t>
  </si>
  <si>
    <t>Владимир5</t>
  </si>
  <si>
    <t>+7-903-100-09-35</t>
  </si>
  <si>
    <t>Зеленый, д. 7, кв. 26 с левой стороны, если ехать в Москву</t>
  </si>
  <si>
    <t>Ева(3,5)</t>
  </si>
  <si>
    <t>Наталья39</t>
  </si>
  <si>
    <t>+7-929-603-40-42</t>
  </si>
  <si>
    <t>Старая Купавна, ул. М.Московская, д.17</t>
  </si>
  <si>
    <t>Юлия17</t>
  </si>
  <si>
    <t>+7-968-969-69-08</t>
  </si>
  <si>
    <t>Зеленый, ул. Школьная д.11, кв. 148, 4 подъезд, 1 этаж</t>
  </si>
  <si>
    <t>Варя(9), Тигран(3)</t>
  </si>
  <si>
    <t>Юлия18</t>
  </si>
  <si>
    <t>+7-905-630-16-76</t>
  </si>
  <si>
    <t>Айгуль</t>
  </si>
  <si>
    <t>+7-925-030-41-53</t>
  </si>
  <si>
    <t>Люберцы</t>
  </si>
  <si>
    <t>Некрасовка, ул. Вертолетчиков, д. 13, кв. 567, 6 подъезд, 23 этаж</t>
  </si>
  <si>
    <t>Айдана(14), Арсен(6), (2)</t>
  </si>
  <si>
    <t>Виктория5</t>
  </si>
  <si>
    <t>+7-968-644-10-03</t>
  </si>
  <si>
    <t>Старая Купавна, ул. 1-ая Свобода д.11</t>
  </si>
  <si>
    <t>Денис(1,3), Леша(8)</t>
  </si>
  <si>
    <t>Анна23</t>
  </si>
  <si>
    <t>+7-926-655-72-80</t>
  </si>
  <si>
    <t>Новая Купавна, Лагуна</t>
  </si>
  <si>
    <t>Малика(3), Марк(8), Мадина(17)</t>
  </si>
  <si>
    <t>заказали всместе с соседями</t>
  </si>
  <si>
    <t>Оксана8</t>
  </si>
  <si>
    <t>+7-926-249-71-00</t>
  </si>
  <si>
    <t>г. Железнодорожный, ул. Свободы 3, кв. 74, 3й подъезд  
1 этаж, домофон 74</t>
  </si>
  <si>
    <t>Емельян(7)
Кристина(1,5)</t>
  </si>
  <si>
    <t>Юлия19</t>
  </si>
  <si>
    <t>+7-929-605-54-77</t>
  </si>
  <si>
    <t>Старая Купавна, ул. Михалево д. 28</t>
  </si>
  <si>
    <t>Глеб(5), Толя(4), Света(4)</t>
  </si>
  <si>
    <t>Алексей12</t>
  </si>
  <si>
    <t>+7-925-856-80-22</t>
  </si>
  <si>
    <t>Щемилово, ул. Орлова д.2, кв. 485, 4 подъезд, 9 этаж</t>
  </si>
  <si>
    <t>Маргарита(3), Лиза(5), Никита(10)</t>
  </si>
  <si>
    <t>Екатерина29</t>
  </si>
  <si>
    <t>+7-915-449-79-96</t>
  </si>
  <si>
    <t>Шульгино, ул. Крестьянская д. 11</t>
  </si>
  <si>
    <t>Богдан(6), Кирилл(5), Глеб(11)</t>
  </si>
  <si>
    <t>!!!!</t>
  </si>
  <si>
    <t>! Николай6, 
Лилия2 (Жена)</t>
  </si>
  <si>
    <t>! +7-903-629-90-20, 
+7-916-601-33-63</t>
  </si>
  <si>
    <t>Железнодорожный, ул. Маяковского, д. 1, кв. 124, 4 подъезд, 5 этаж, домофон 124</t>
  </si>
  <si>
    <t>Галя(6)</t>
  </si>
  <si>
    <t>! Роман2  Анжелика</t>
  </si>
  <si>
    <t>+7-926-064-13-60          +7-926-799-54-47</t>
  </si>
  <si>
    <t>Железнодорожный, ул. Лесопарковая д.. 12, кв. 80, 2 подъезд, 4 этаж</t>
  </si>
  <si>
    <t>Визитки</t>
  </si>
  <si>
    <t>Людмила7</t>
  </si>
  <si>
    <t>+7-985-308-98-82</t>
  </si>
  <si>
    <t>д. Павлино д. 26</t>
  </si>
  <si>
    <t>Дмитрий6</t>
  </si>
  <si>
    <t>+7-903-977-58-48</t>
  </si>
  <si>
    <t>Заря, ул. Молодёжная, д. 19, кв. 29, 1 подъезд, 8 этаж, домофон В28В5046</t>
  </si>
  <si>
    <t>Егор(2)</t>
  </si>
  <si>
    <t>вместе с Анастасия10</t>
  </si>
  <si>
    <t>Ольга46</t>
  </si>
  <si>
    <t>+7-926-866-16-17</t>
  </si>
  <si>
    <t>Новое Павлино</t>
  </si>
  <si>
    <t>Новое Павлино, ул. Троицкая, д. 2, кв. 391, 6 подъезд, 15 этаж (домофон может не работать)</t>
  </si>
  <si>
    <t>Меланья(4), Демьян(Дема)(2)</t>
  </si>
  <si>
    <t>Марьям</t>
  </si>
  <si>
    <t>+7-925-549-18-85</t>
  </si>
  <si>
    <t>Старая Купавна, Д/С № 65</t>
  </si>
  <si>
    <t>Конкурс</t>
  </si>
  <si>
    <t>Ольга47</t>
  </si>
  <si>
    <t>+7-926-554-01-28</t>
  </si>
  <si>
    <t>Щемилово, ул. Орлова д. 2, кв. 286, 2 подъезд, 8 этаж</t>
  </si>
  <si>
    <t>Полина(4), Костя(3)</t>
  </si>
  <si>
    <t>Садик</t>
  </si>
  <si>
    <t>Ирина Степановна</t>
  </si>
  <si>
    <t>+7-915-268-25-19</t>
  </si>
  <si>
    <t>второй ребенок маленький, боятся</t>
  </si>
  <si>
    <t>Елена37</t>
  </si>
  <si>
    <t>+7-915-392-24-83</t>
  </si>
  <si>
    <t>Артемий(5), Олег(12)</t>
  </si>
  <si>
    <t>Алексей13</t>
  </si>
  <si>
    <t>+7-925-855-72-35</t>
  </si>
  <si>
    <t>Старая Купавна, Жилка, на улице</t>
  </si>
  <si>
    <t>Дарья(6)</t>
  </si>
  <si>
    <t>Лидия</t>
  </si>
  <si>
    <t>+7-926-656-34-27</t>
  </si>
  <si>
    <t>Старая Купавна, ул. Больничный проезд, д. 37, кв.41, 1 подъезд, 4 этаж</t>
  </si>
  <si>
    <t>Марк(7)</t>
  </si>
  <si>
    <t>Анна27</t>
  </si>
  <si>
    <t>+7-916-425-55-15</t>
  </si>
  <si>
    <t>Старая Купавна, ул. Ленина, д. 8, кв. 10</t>
  </si>
  <si>
    <t>Настя(5)</t>
  </si>
  <si>
    <t>Максим3</t>
  </si>
  <si>
    <t>+7-926-434-39-28</t>
  </si>
  <si>
    <t>Железнодорожный, ул. Маяковского, д. 28, кв. 107, 2 подъезд, 10 этаж</t>
  </si>
  <si>
    <t>Кира(6)</t>
  </si>
  <si>
    <t>Людмила8</t>
  </si>
  <si>
    <t>+7-926-833-32-50</t>
  </si>
  <si>
    <t>Балашиха, микрорайон Янтарный, ул. Кольцевая д. 18, кв. 179, 3 подъезд. 14 этаж</t>
  </si>
  <si>
    <t>Варя(4,5), Вика(5), Андрей(5)</t>
  </si>
  <si>
    <t>Светлана24</t>
  </si>
  <si>
    <t>+7-916-138-06-30</t>
  </si>
  <si>
    <t>Железнодорожный, ул. Жилгородок, д. 2, кв. 188, 3 подьезд(во дворе), 14 этаж</t>
  </si>
  <si>
    <t>Костя(3,5), Арсений(5)</t>
  </si>
  <si>
    <t>Ольга45</t>
  </si>
  <si>
    <t>+7-962-907-18-18</t>
  </si>
  <si>
    <t>Кудиново, проехать два полицейских, слева магазин а справа овощная палатка, за ней направо. Железные ворота "Совхоз 850 лет октября"</t>
  </si>
  <si>
    <t>Таисия(7), Злата(4), еще маленький</t>
  </si>
  <si>
    <t>Татьяна38</t>
  </si>
  <si>
    <t>+7-925-205-28-20</t>
  </si>
  <si>
    <t>Старая Купавна, ул. Солнечная, д. 38 (частн. дом)</t>
  </si>
  <si>
    <t xml:space="preserve">Кирил(5),Миша(3) </t>
  </si>
  <si>
    <t>вконтакте</t>
  </si>
  <si>
    <t>Евгения8  Андрей</t>
  </si>
  <si>
    <t>+7-964-577-96-50          +7-499-347-65-35</t>
  </si>
  <si>
    <t>Зеленый, ул. Школьная д. 9, кв. 9, 2 этаж</t>
  </si>
  <si>
    <t>3 мальчтка 6-7 лет</t>
  </si>
  <si>
    <t>Хочет Анжелу</t>
  </si>
  <si>
    <t>Инна6</t>
  </si>
  <si>
    <t>+7-977-497-63-15</t>
  </si>
  <si>
    <t>Старая Купавна, ул.. Ленина д. 51, кв. 8, 1 подъезд, 2 этаж</t>
  </si>
  <si>
    <t xml:space="preserve">Миша(10), Даша(2) </t>
  </si>
  <si>
    <t>Анатолий2</t>
  </si>
  <si>
    <t>+7-906-781-33-23</t>
  </si>
  <si>
    <t>Старая Купавна,34 школа, Футбольный клуб</t>
  </si>
  <si>
    <t>15 детей (4-7)</t>
  </si>
  <si>
    <t>Диана2</t>
  </si>
  <si>
    <t>+7-965-231-31-72, 
+7-925-133-30-04</t>
  </si>
  <si>
    <t>Балашиха, проспект Ленина д. 32 а, кв. 483, 10 подъезд, 7 этаж</t>
  </si>
  <si>
    <t>Самина(6), Ясмина(3)</t>
  </si>
  <si>
    <t>Галина7</t>
  </si>
  <si>
    <t>+7-926-569-39-69</t>
  </si>
  <si>
    <t>Железнодорожный, ул. Маяковского д. 26, кв. 416, 7 подъезд, 3 этаж</t>
  </si>
  <si>
    <t>София(3)</t>
  </si>
  <si>
    <t>Марианна3</t>
  </si>
  <si>
    <t>+7-925-703-63-45</t>
  </si>
  <si>
    <t>Старая Купавна, ул. Шевченко, д. 1, кв. 180, 3 подъезд, 14 этаж</t>
  </si>
  <si>
    <t>Михаелла(11), Милена(6), Даша(3), Анюта(3)</t>
  </si>
  <si>
    <t>Алла4</t>
  </si>
  <si>
    <t>+7-925-820-98-82</t>
  </si>
  <si>
    <t>Железнодорожный, Павлино, ул. Троицкая д. 5, кв. 424, 5 подъезд, 10 этаж. Припарковаться со стороны ленты.</t>
  </si>
  <si>
    <t>Виктория7</t>
  </si>
  <si>
    <t>+7-977-488-14-15</t>
  </si>
  <si>
    <t>Шульгино, ул. Крестьянская, д. 7 (частн. дом)</t>
  </si>
  <si>
    <t>Алина(9), Ваня(2.5), Максим(6)?</t>
  </si>
  <si>
    <t>Вера6</t>
  </si>
  <si>
    <t>+7-903-621-35-85</t>
  </si>
  <si>
    <t>Лосино-Петровский</t>
  </si>
  <si>
    <t>Павел5</t>
  </si>
  <si>
    <t>+7-963-624-47-74</t>
  </si>
  <si>
    <t>Кудиново, ул. Покрова, д. 10 (частный дом). Едем из Старой Купавны, около Лукойла направо и сразу налево в проулок, второй дом слева кирпичный, ворота будут приоткрыты</t>
  </si>
  <si>
    <t>Алексей(3), Гриша(4)</t>
  </si>
  <si>
    <t>Машина</t>
  </si>
  <si>
    <t>Наталья49</t>
  </si>
  <si>
    <t>+7-916-166-02-96</t>
  </si>
  <si>
    <t>д. Бисерово, ул. Центральная, д. 63б</t>
  </si>
  <si>
    <t>Матвей (8), Виктория(4), Марк(2), Егор(9), Елизавета(7), Катерина(4), Даша(3), Антон(12), Ярик(5)</t>
  </si>
  <si>
    <t>Дима</t>
  </si>
  <si>
    <t>Евгения9</t>
  </si>
  <si>
    <t>+7-965-189-38-43</t>
  </si>
  <si>
    <t>Старая Купавна, Б. Московская д. 64, кв. 4, 1 подъезд, 1 этаж</t>
  </si>
  <si>
    <t>Матвей(4), Саша(10), Семен(8)</t>
  </si>
  <si>
    <t>Оксана10</t>
  </si>
  <si>
    <t>+7-915-061-07-49</t>
  </si>
  <si>
    <t>Новая Купавна. Лагуна д. 23/1</t>
  </si>
  <si>
    <t>Варя(10), Дима(8), Даша(5)</t>
  </si>
  <si>
    <t>Анна29</t>
  </si>
  <si>
    <t>+7-917-537-05-15</t>
  </si>
  <si>
    <t>Железнодорожный, деревня Соболиха, ул Садовая, владение 59, д. 9</t>
  </si>
  <si>
    <t>Алиса(3), Арина(7)</t>
  </si>
  <si>
    <t>Юлия20</t>
  </si>
  <si>
    <t>+7-968-850-19-91</t>
  </si>
  <si>
    <t>Железнодорожный, ул. Граничная, д. 20, 1 подъезд</t>
  </si>
  <si>
    <t>Алина(7)</t>
  </si>
  <si>
    <t>Алексей14</t>
  </si>
  <si>
    <t>+7-916-607-98-85</t>
  </si>
  <si>
    <t>Железнодорожный, ул. Новая, д. 7, кв. 9, 2 подъезд, 13 этаж</t>
  </si>
  <si>
    <t>Ева(2.5), Даня(4)</t>
  </si>
  <si>
    <t>Елена38</t>
  </si>
  <si>
    <t>+7-926-473-57-94</t>
  </si>
  <si>
    <t>Железнодорожный, ул. Главная, д. 7, кв. 29, 1 подъезд, 9 этаж, домофон 100В, откроет консъерж</t>
  </si>
  <si>
    <t>Рома(6)</t>
  </si>
  <si>
    <t>Дмитрий7</t>
  </si>
  <si>
    <t>+7-967-126-16-35</t>
  </si>
  <si>
    <t>Железнодорожный, Кучино, ул. Речная д 18, кв. 5, 1 подъезд, 3 этаж</t>
  </si>
  <si>
    <t>Софья(6), Евгения(3)</t>
  </si>
  <si>
    <t>Олеся8</t>
  </si>
  <si>
    <t>+7-916-100-02-22</t>
  </si>
  <si>
    <t>Кудиново, ул. Никольская, д. 32</t>
  </si>
  <si>
    <t>Софья(7), Стефанья(4)</t>
  </si>
  <si>
    <t>думают</t>
  </si>
  <si>
    <t>Полина3</t>
  </si>
  <si>
    <t>+7-985-334-47-10</t>
  </si>
  <si>
    <t>Видное</t>
  </si>
  <si>
    <t>Видное, Расторгуево, ул. Пионерская д. 18/1</t>
  </si>
  <si>
    <t>Варя(2,5)</t>
  </si>
  <si>
    <t>Анна24</t>
  </si>
  <si>
    <t>+7-925-506-61-57</t>
  </si>
  <si>
    <t>Балашиха, Новомилетское шоссе, владение 5а, строение 2</t>
  </si>
  <si>
    <t>50 человек</t>
  </si>
  <si>
    <t>Екатерина30</t>
  </si>
  <si>
    <t>+7-985-382-04-18</t>
  </si>
  <si>
    <t>Павлино д. 26, кв. 62, 2 подъезд 2 этаж</t>
  </si>
  <si>
    <t>Толя(3,5), Максим(3), Андрей(3)</t>
  </si>
  <si>
    <t>Ярослав</t>
  </si>
  <si>
    <t>+7-915-356-28-49          +7-926-181-46-21</t>
  </si>
  <si>
    <t>Заря, ул. Советская д.1, кв 57, 4 подъезд, 4 эатж</t>
  </si>
  <si>
    <t>Александр7</t>
  </si>
  <si>
    <t>+7-926-420-73-38</t>
  </si>
  <si>
    <t>Станция Купавна, СНТ Дорожник</t>
  </si>
  <si>
    <t>Не взял трубку</t>
  </si>
  <si>
    <t>Илья3</t>
  </si>
  <si>
    <t>+7-906-789-80-56</t>
  </si>
  <si>
    <t>Новая Купавна, Лагуна 55/5, 1 КПП</t>
  </si>
  <si>
    <t>Даша(3), Никита(6)</t>
  </si>
  <si>
    <t>Закажут в следущем году</t>
  </si>
  <si>
    <t>Лилия3</t>
  </si>
  <si>
    <t>+7-985-692-11-77</t>
  </si>
  <si>
    <t>Станция Купавна, ул. Адмирала Горшкова, д. 15, кв. 65, 2 подъезд, 9 этаж</t>
  </si>
  <si>
    <t>Оля(4)</t>
  </si>
  <si>
    <t>Новый</t>
  </si>
  <si>
    <t>Валентин</t>
  </si>
  <si>
    <t>+7-903-1911-87-29</t>
  </si>
  <si>
    <t>Старая Купавна, ул. Фрунзе д. 12, кв. 10,. 1 подъезд, 3 этаж</t>
  </si>
  <si>
    <t>Аня(9)</t>
  </si>
  <si>
    <t>Илья2</t>
  </si>
  <si>
    <t>+7-903-518-18-33</t>
  </si>
  <si>
    <t>Щемилово, ул. Орлова, д. 6, кв.107, домофон 107, 1 подъезд, 12 этаж</t>
  </si>
  <si>
    <t>Арина(3), Платон(2)</t>
  </si>
  <si>
    <t>Екатерина31</t>
  </si>
  <si>
    <t>+7-916-178-28-54</t>
  </si>
  <si>
    <t>Старая Купавна, ул. Чехова д.4, кв. 154, 1 подъезд во дворе дома, 13 этаж</t>
  </si>
  <si>
    <t>Дети выросли. Наша Снегурочка.</t>
  </si>
  <si>
    <t>Валерия2</t>
  </si>
  <si>
    <t>+7-926-172-09-26</t>
  </si>
  <si>
    <t>Старая Купавна, Микрорайон д. 13, кв. 9</t>
  </si>
  <si>
    <t>Марк(4), Влада(3)</t>
  </si>
  <si>
    <t>Ирина23</t>
  </si>
  <si>
    <t>+7-910-404-94-72</t>
  </si>
  <si>
    <t>Водокачка, СНТ Восток.</t>
  </si>
  <si>
    <t>Володя(4)</t>
  </si>
  <si>
    <t>Железнодорожный, микрорайон Керамик, ул. Береговая д.1, кв.28, 2 подъезд, 2 этаж</t>
  </si>
  <si>
    <t>Алена(4), Настя(3,5), Влад(10)</t>
  </si>
  <si>
    <t>Зоя2</t>
  </si>
  <si>
    <t>+7-926-392-54-82</t>
  </si>
  <si>
    <t>Рыбхоз, Бисеровское шоссе, д. 2 (часнт.дом), за сфетофором через 300 метров справа недостроенный дом, затем забор длнинный, ворора вначале забора</t>
  </si>
  <si>
    <t>Варвара(5)</t>
  </si>
  <si>
    <t>Не будет</t>
  </si>
  <si>
    <t>Ольга48</t>
  </si>
  <si>
    <t>+7-916-696-96-06</t>
  </si>
  <si>
    <t>Тимохово</t>
  </si>
  <si>
    <t>Тимохово, рядом со свалкой. Указатель СНТ Мирный, Здоровье</t>
  </si>
  <si>
    <t>10-15 взрослых</t>
  </si>
  <si>
    <t>Александра8</t>
  </si>
  <si>
    <t>+7-965-199-61-16</t>
  </si>
  <si>
    <t>Железнодорожный, ул. Главная д. 3, кв. 118, 1 подъезд, 13 этаж</t>
  </si>
  <si>
    <t>Ева(6)</t>
  </si>
  <si>
    <t>Ксюша Барабанова</t>
  </si>
  <si>
    <t>+7-926-566-72-29</t>
  </si>
  <si>
    <t>Старая Купавна, ул. 1-ая Разина, д. 43, кв. 20</t>
  </si>
  <si>
    <t>Тимофей(3,5) и девочка (1.5)</t>
  </si>
  <si>
    <t>в следующем году будут</t>
  </si>
  <si>
    <t>Алена Запорожанова</t>
  </si>
  <si>
    <t>+7-925-384-43-21</t>
  </si>
  <si>
    <t>Старая Купавна, ул. Ленина д. 52, кв. 41</t>
  </si>
  <si>
    <t>Даша(8), София(3), Милана(8)</t>
  </si>
  <si>
    <t>Заказала в другом месте</t>
  </si>
  <si>
    <t>Ирина24</t>
  </si>
  <si>
    <t>+7-999-772-01-78</t>
  </si>
  <si>
    <t>Железнодорожный, ул. Юбилейная, д. 24, кв.88, 2 подъезд, 13 этаж</t>
  </si>
  <si>
    <t>Варвара(5), Тимофей(3)</t>
  </si>
  <si>
    <t>Вконтакте</t>
  </si>
  <si>
    <t>Подумает. Перезвонит</t>
  </si>
  <si>
    <t>Ольга49
Раиса Ивановна</t>
  </si>
  <si>
    <t>+7-977-10321-34
+7-903-595-51-73</t>
  </si>
  <si>
    <t>Старая Купавна, ул.Чкалова д.2,кв. 36, 3 подъезд, 3 этаж</t>
  </si>
  <si>
    <t>Ана(6), Никита(2)</t>
  </si>
  <si>
    <t>Не будет заказывать. Испугаляс ребенок</t>
  </si>
  <si>
    <t>Ольга51</t>
  </si>
  <si>
    <t>+7-915-155-30-14</t>
  </si>
  <si>
    <t>Старая Купавна, ул. Шевченко, д. 1, кв. 308, 5 подъезд, 14 этаж</t>
  </si>
  <si>
    <t>Олег(4)</t>
  </si>
  <si>
    <t>Наталья40</t>
  </si>
  <si>
    <t>+7-926-089-87-08</t>
  </si>
  <si>
    <t>Монино, ул. Новинское шоссе, д. 2а, кв. 24, 1 подъезд, 7 этаж</t>
  </si>
  <si>
    <t>Тимофей(6)</t>
  </si>
  <si>
    <t>Ирина25</t>
  </si>
  <si>
    <t>+7-903-101-09-11</t>
  </si>
  <si>
    <t>Люберцы, ул. Лермонтовский проспект, д. 16, кв. 177, 3 подъезд, 14 этаж</t>
  </si>
  <si>
    <t>Андрей(5), Миша(5), Мира(5)</t>
  </si>
  <si>
    <t>Наталья41</t>
  </si>
  <si>
    <t>+7-909-156-20-77</t>
  </si>
  <si>
    <t>Кудиново, ул. Центральная, д. 1, кв. 38, 2 подъезд, 5 этаж</t>
  </si>
  <si>
    <t>Скорее всего не будут. Выросли</t>
  </si>
  <si>
    <t>Дарья Кондрашева</t>
  </si>
  <si>
    <t>+7-919-109-92-19</t>
  </si>
  <si>
    <t>Старая Купавна, ул. Октябрьская, д. 16, кв. 23, 2 подъезд, 3 этаж</t>
  </si>
  <si>
    <t>Ольга50</t>
  </si>
  <si>
    <t>+7-964-509-72-93</t>
  </si>
  <si>
    <t>Старая Купавна, ул. Фрунзе, д.10, кв. 8, 2 подъезд, 1 этаж</t>
  </si>
  <si>
    <t>Мия(5)</t>
  </si>
  <si>
    <t>Наталья42</t>
  </si>
  <si>
    <t>+7-977-463-78-72</t>
  </si>
  <si>
    <t>Старая Купавна, ул. Микрорайон, д. 2, кв. 2</t>
  </si>
  <si>
    <t>Лера(5), Тема(5), Ксюша(2), Тимофей(1)</t>
  </si>
  <si>
    <t>Мария5</t>
  </si>
  <si>
    <t>+7-985-426-09-66</t>
  </si>
  <si>
    <t>Железнодорожный, ул. Граничная, д. 38, кв. 426, 3 подъезд, 7 этаж</t>
  </si>
  <si>
    <t>Ксения(5)</t>
  </si>
  <si>
    <t>Александр9</t>
  </si>
  <si>
    <t>+7-916-353-10-91</t>
  </si>
  <si>
    <t>Ногинск, ул. Текстилей д. 27, кв. 40, 3 подъезд, 2 этаж</t>
  </si>
  <si>
    <t>Ника(5)</t>
  </si>
  <si>
    <t>Олеся9</t>
  </si>
  <si>
    <t>!+7-977-497- 63-20
+7-915-058-84-19</t>
  </si>
  <si>
    <t xml:space="preserve">Старая Купавна, ул. Спортивный проезд, д. 4, кв. 26, </t>
  </si>
  <si>
    <t>Подумает.</t>
  </si>
  <si>
    <t>Екатерина Гольдман</t>
  </si>
  <si>
    <t>+7-926-319-41-50</t>
  </si>
  <si>
    <t>Чудинки</t>
  </si>
  <si>
    <t>6 детей (7)</t>
  </si>
  <si>
    <t>Маргарита Детский Сад Заказ</t>
  </si>
  <si>
    <t>Звонил</t>
  </si>
  <si>
    <t>Неизвестно что будет, сказал перезвонит</t>
  </si>
  <si>
    <t>Анастасия9</t>
  </si>
  <si>
    <t>+7- 977-734-91-27
+7-925-877-04-94</t>
  </si>
  <si>
    <t>Вишняковские дачи, ул Лесная д. 6а. По навигароту адрес ул. Пионерская д.1, поворот на право, белый дом.</t>
  </si>
  <si>
    <t>занято</t>
  </si>
  <si>
    <t>Выйграла в конкурсе в контакте</t>
  </si>
  <si>
    <t>Ольга4</t>
  </si>
  <si>
    <t>+7-903-569-20-55</t>
  </si>
  <si>
    <t>3 детей больших и 3 маленьких</t>
  </si>
  <si>
    <t>Артем2</t>
  </si>
  <si>
    <t>+7-926-752-96-80</t>
  </si>
  <si>
    <t>Старая Купавна, ул. Большая Московская, д. 138, кв.2, 1 подъезд, 1 этаж</t>
  </si>
  <si>
    <t>Паша(4),
Алиса(2)</t>
  </si>
  <si>
    <t>Александр10</t>
  </si>
  <si>
    <t>+7-905- 564-04-65
+7-916-964-43-56</t>
  </si>
  <si>
    <t>Электросталь, проспект Ленина д. 0/2, корпус 2, кв. 61, 2 подъезд, 7 этаж</t>
  </si>
  <si>
    <t>Варвара(3)</t>
  </si>
  <si>
    <t>Лариса3</t>
  </si>
  <si>
    <t>+7-967-043-19-18</t>
  </si>
  <si>
    <t>Электросталь, ул. Тевосяна, д. 16, кв. 26, 4 этаж</t>
  </si>
  <si>
    <t>София(6)</t>
  </si>
  <si>
    <t>Юлия23</t>
  </si>
  <si>
    <t>+7-903-140-91-44</t>
  </si>
  <si>
    <t>Монино, ул. Генерала Дементьева, д. 12, кв. 15, 1 подъезд, 4 этаж</t>
  </si>
  <si>
    <t>Вера(7)</t>
  </si>
  <si>
    <t>Снеачала заказала, а потом отменила</t>
  </si>
  <si>
    <t>Денис4</t>
  </si>
  <si>
    <t>+7-937-497-14-37
+7-985-155-53-23</t>
  </si>
  <si>
    <t>Щемилово, ул. Орлова, д. 2, кв. 480, 4 подъезд, 8 этаж</t>
  </si>
  <si>
    <t>Али(5), Адам(4), Тая(5), Майя(3)</t>
  </si>
  <si>
    <t>Делал скидку 500 рублей</t>
  </si>
  <si>
    <t>Михаил3</t>
  </si>
  <si>
    <t>+7-905-776-18-14
+7-903-198-57-91</t>
  </si>
  <si>
    <t>Заря, ул. Московская д.13, кв. 51, 4 подъезд, 2 этаж</t>
  </si>
  <si>
    <t>Святослав(9), Федя(6)</t>
  </si>
  <si>
    <t>Кира</t>
  </si>
  <si>
    <t>+7-916-440-86-68</t>
  </si>
  <si>
    <t>Железнодорожный, ул. Некрасова д. 8, кв. 116, 18 этаж</t>
  </si>
  <si>
    <t xml:space="preserve">Руслан (6), Артем (6), Дарина (5), Дарина (5)  </t>
  </si>
  <si>
    <t>Анжелика</t>
  </si>
  <si>
    <t>+7-985-246-77-70</t>
  </si>
  <si>
    <t>Старая Купавна, ул. Октябрьская, д. 20, кв. 101, 4 подъезд, 3 этаж</t>
  </si>
  <si>
    <t>Екатерина32</t>
  </si>
  <si>
    <t>+7-925-211-44-96</t>
  </si>
  <si>
    <t>Москва, Жулебино, ул. Моршанская д. 3/1, кв. 6, 1 подъезд, 2 этаж</t>
  </si>
  <si>
    <t>Мирослава(4)</t>
  </si>
  <si>
    <t>Евгения10</t>
  </si>
  <si>
    <t>+7-925-835-51-77</t>
  </si>
  <si>
    <t>Новая Купавна, Лагуна 51/2</t>
  </si>
  <si>
    <t>Закзала</t>
  </si>
  <si>
    <t>Максим4</t>
  </si>
  <si>
    <t>+7-926-554-92-21</t>
  </si>
  <si>
    <t>п. Рыбхоз, д.8, кв.3</t>
  </si>
  <si>
    <t>Алиса(4), 
Настя(4), Саша, Алеша, Андрей</t>
  </si>
  <si>
    <t>не будут в этом году (ремонт)</t>
  </si>
  <si>
    <t>Максим5</t>
  </si>
  <si>
    <t>+7-929-651-11-02</t>
  </si>
  <si>
    <t>Старая Купавна, ул. Комиссаровская, д.2, кв. 53, 4 подъезд, 3 этаж</t>
  </si>
  <si>
    <t>Саша(3,5)</t>
  </si>
  <si>
    <t>Елена40</t>
  </si>
  <si>
    <t>+7- 963-975-97-30</t>
  </si>
  <si>
    <t>Железнодорожный, ул. Маяковского, д. 24, кв. 116, 2 подъезд, 12 этаж</t>
  </si>
  <si>
    <t>Степа(2,5)</t>
  </si>
  <si>
    <t>Лилия Ресторан  Электросталь</t>
  </si>
  <si>
    <t>+7-909-916-11-22</t>
  </si>
  <si>
    <t>Электросталь, ул. Красная, д. 0/6.  Ресторан Корона</t>
  </si>
  <si>
    <t>Корпоративы</t>
  </si>
  <si>
    <t>Оксана Коррекционная школа</t>
  </si>
  <si>
    <t>+7-916-952-45-28</t>
  </si>
  <si>
    <t>Железнодорожный, ул. Жилгородок д. 35А</t>
  </si>
  <si>
    <t>Дети с отклонениями</t>
  </si>
  <si>
    <t>Елена41</t>
  </si>
  <si>
    <t>+7-985-473-85-81</t>
  </si>
  <si>
    <t>Старая Купавна, ул. Братьев Кругловых д. 31</t>
  </si>
  <si>
    <t>Злата(11),
Оля(11)
Иван(5),
Владимир(5)</t>
  </si>
  <si>
    <t>Скорее всего уедут</t>
  </si>
  <si>
    <t>Маргарита2</t>
  </si>
  <si>
    <t>+7-926-414-81-51</t>
  </si>
  <si>
    <t>Ногинск, СНТ Ромашка, 7-я линия, д. 289. Ехать до конца по ул. Богородская и упрешься в СНТ.</t>
  </si>
  <si>
    <t>Михаил(4,5)</t>
  </si>
  <si>
    <t>Валентина10</t>
  </si>
  <si>
    <t>+7-926-575-53-00</t>
  </si>
  <si>
    <t>Старая Купавна, ул. Народная, д. 22</t>
  </si>
  <si>
    <t>Варя(6), Паша(4,5), Саша(2,5), Вера(1,4)</t>
  </si>
  <si>
    <t>Галина8</t>
  </si>
  <si>
    <t>+7-926-029-37-35</t>
  </si>
  <si>
    <t>п. Воровского</t>
  </si>
  <si>
    <t>п. Воровского, ул. Рабочая, д.6, кв.57, 4 подъезд, 4 этаж</t>
  </si>
  <si>
    <t>Артем3</t>
  </si>
  <si>
    <t>+7-926-754-43-59</t>
  </si>
  <si>
    <t>Обухово, ул. Энтузиастов д. 5, кв. 251, 8 этаж, высотка</t>
  </si>
  <si>
    <t>Матвей(5), Антон(7), Лиза(4)</t>
  </si>
  <si>
    <t>Уезжают в этом году</t>
  </si>
  <si>
    <t>Александр11</t>
  </si>
  <si>
    <t>+7-905-796-92-78</t>
  </si>
  <si>
    <t>Старая Купавна, ул. Кирова, д.21, кв. 380, 4 подъезд, 17 этаж</t>
  </si>
  <si>
    <t>Соня(3), Степа(6)</t>
  </si>
  <si>
    <t>Позвонить в четверг</t>
  </si>
  <si>
    <t>Мария6</t>
  </si>
  <si>
    <t>+7- 910-408-88-22</t>
  </si>
  <si>
    <t>Железнодорожный, ул. Лосевая д.34. ПДК Металлург. Рядом с ул. Лесопарковая д.4</t>
  </si>
  <si>
    <t>Руслан(12), Марина(12), Ярослав(8)</t>
  </si>
  <si>
    <t>Предложить квест</t>
  </si>
  <si>
    <t>Татьяна39</t>
  </si>
  <si>
    <t>+7-905-732-70-04</t>
  </si>
  <si>
    <t xml:space="preserve">Железнодорожный, ул. Юбилейная, д. 11, кв. 2, 1 подъезд, </t>
  </si>
  <si>
    <t>Елизавета(2,9)</t>
  </si>
  <si>
    <t>Марина18</t>
  </si>
  <si>
    <t>+7-926-564-26-96 +7-926-277-86-06</t>
  </si>
  <si>
    <t>Виктория(5)</t>
  </si>
  <si>
    <t>Заказала Ольга58</t>
  </si>
  <si>
    <t>Ирина26</t>
  </si>
  <si>
    <t>+7-916-614-25-36</t>
  </si>
  <si>
    <t>Электросталь, ул. Ялагина, д. 14, кв. 12, 1 подъезд, 5 этаж, домофон 12к</t>
  </si>
  <si>
    <t>Роман(5)</t>
  </si>
  <si>
    <t>заказала у других</t>
  </si>
  <si>
    <t>Игорь3</t>
  </si>
  <si>
    <t>+7-925-755-55-42</t>
  </si>
  <si>
    <t>Новая Купавна, ул. Тихая, д. 6</t>
  </si>
  <si>
    <t>Роберт(5), Егор(5), Марк(5), Роман(4)</t>
  </si>
  <si>
    <t>В кафе будет Дед</t>
  </si>
  <si>
    <t>Эдуард</t>
  </si>
  <si>
    <t>+7-915-146-75-47</t>
  </si>
  <si>
    <t>Станция Купавна, ул. Суворова, д. 7/1</t>
  </si>
  <si>
    <t>Костя(2), Дарья(8)</t>
  </si>
  <si>
    <t>Мария7</t>
  </si>
  <si>
    <t>+7-977-282-09-14</t>
  </si>
  <si>
    <t>Старая Купавна, ул. Октябрьская, д. 20, кв. 84, 2 подъезд, 3 этаж. 3-х этажный дом.</t>
  </si>
  <si>
    <t>Аня(7), Илья(2), Родион(2)</t>
  </si>
  <si>
    <t>Дмитрий8</t>
  </si>
  <si>
    <t>+7-926-181-18-79</t>
  </si>
  <si>
    <t>Старая Купавна, ул. Шевченко, д. 1, кв. 223, 4 подъезд, 9 этаж</t>
  </si>
  <si>
    <t>Лера(6)</t>
  </si>
  <si>
    <t>Екатерина33</t>
  </si>
  <si>
    <t>+7-926-262-88-52</t>
  </si>
  <si>
    <t>Старая Купавна, ул. Михалево, д. 7</t>
  </si>
  <si>
    <t>Матвей(5)</t>
  </si>
  <si>
    <t>Марина19
Наталья</t>
  </si>
  <si>
    <t>+7-977-264-95-31
+7-906-055-09-81</t>
  </si>
  <si>
    <t>Ногинск, ТЦ Морозовский, боулинг</t>
  </si>
  <si>
    <t>15-20 взрослых</t>
  </si>
  <si>
    <t>Денис5</t>
  </si>
  <si>
    <t>+7-968-531-99-09</t>
  </si>
  <si>
    <t>Бисерово Парк</t>
  </si>
  <si>
    <t>Бисерово парк, 31/5. Большой навес.</t>
  </si>
  <si>
    <t>Людмила9</t>
  </si>
  <si>
    <t>+7- 926-694-25-61
+7-916-395-09-37</t>
  </si>
  <si>
    <t>Электросталь, ул. Чернышевского, д. 11, кв. 14, 2 подъезд, 2 этаж</t>
  </si>
  <si>
    <t>Павлик(5)</t>
  </si>
  <si>
    <t>Оксана11</t>
  </si>
  <si>
    <t>!+7-926-271-87-70
+7-926-059-69-50</t>
  </si>
  <si>
    <t>Железнодорожный, ул. Граничная, д.18, кв. 20, подъезд 1, этаж5</t>
  </si>
  <si>
    <t>Андрей(6), Александр(1,9)</t>
  </si>
  <si>
    <t>не планируют, но если передумает то позвонит</t>
  </si>
  <si>
    <t>Мария9</t>
  </si>
  <si>
    <t>+7-910-463-43-87</t>
  </si>
  <si>
    <t>Железнодорожный, ул. Соловьева, д.1, кв. 300, крайний подъезд, этаж2</t>
  </si>
  <si>
    <t>Елизавета (6), Есения(7), Дарья(12)</t>
  </si>
  <si>
    <t>Яна8</t>
  </si>
  <si>
    <t>+7-903-198-06-55</t>
  </si>
  <si>
    <t>Железнодорожный, ул. Струве, д. 9, кву. 361, 4 подъезд, 11 этаж</t>
  </si>
  <si>
    <t>Саня(4)</t>
  </si>
  <si>
    <t>сбросила</t>
  </si>
  <si>
    <t>Наталья45</t>
  </si>
  <si>
    <t>+7-926-010-24-17</t>
  </si>
  <si>
    <t>Колонтаевские усадьбы, Прелесье, 724 участок</t>
  </si>
  <si>
    <t>Лиза(4), Даня(2), Саша(5)</t>
  </si>
  <si>
    <t>Марина20</t>
  </si>
  <si>
    <t>+7-916-811-19-17</t>
  </si>
  <si>
    <t>Электросталь, ул. Юбилейная, д.13, кв. 16, 1 подъезд, 9 этаж</t>
  </si>
  <si>
    <t>Дима(6)</t>
  </si>
  <si>
    <t>Сергей7</t>
  </si>
  <si>
    <t>+7-916-696-85-62</t>
  </si>
  <si>
    <t>АЗЛК 3, Встретит у Ворот. Перед озером налево</t>
  </si>
  <si>
    <t>Варя(4), Иван(13)</t>
  </si>
  <si>
    <t>Лавров Лаврик</t>
  </si>
  <si>
    <t>+7-926-125-63-46</t>
  </si>
  <si>
    <t>Старая Купавна, ул. Октябрьская, д. 31, кв.7, 1 подъезд (слева направо), 
этаж 2</t>
  </si>
  <si>
    <t>Егор(2), Таисия(2,5), Яна(2,5)</t>
  </si>
  <si>
    <t>Валерий2</t>
  </si>
  <si>
    <t>+7-903-247-66-84</t>
  </si>
  <si>
    <t>Ногинск, Экотель Богородский</t>
  </si>
  <si>
    <t>2 взрослых</t>
  </si>
  <si>
    <t>Алена8</t>
  </si>
  <si>
    <t>+7-977-940-96-97</t>
  </si>
  <si>
    <t>Ногинск, ул. Юбилейная, д. 7а, кв. 15, 1 подъезд, 5 этаж</t>
  </si>
  <si>
    <t>Максим(6), Данила(2)</t>
  </si>
  <si>
    <t>Наталья46</t>
  </si>
  <si>
    <t>+7-965-217-73-33</t>
  </si>
  <si>
    <t>Ногинск, микрорайон Полет, ул. Дмитрия Михайлова, д.4, кв. 189, подъезд угловой, 8 этаж</t>
  </si>
  <si>
    <t>Джамбот(4), Амира(6), Дарья(10)</t>
  </si>
  <si>
    <t>Екатерина35</t>
  </si>
  <si>
    <t>+7-926-696-74-44</t>
  </si>
  <si>
    <t>Железнодорожный, ул. Главная, д. 11, кв. 32, 8 этаж</t>
  </si>
  <si>
    <t>Гена(6)</t>
  </si>
  <si>
    <t>Ида</t>
  </si>
  <si>
    <t>+7-977-482-56-11</t>
  </si>
  <si>
    <t>Шульгино, ул. Энергетиков, д. 11</t>
  </si>
  <si>
    <t>Яна(9), Захар(7)</t>
  </si>
  <si>
    <t>Пока не знает</t>
  </si>
  <si>
    <t>Денис Ситков</t>
  </si>
  <si>
    <t>+7-926-393-12-14</t>
  </si>
  <si>
    <t>Старая Купавна, ул. Б. Московская, д. 2, кв. 24, от фабрики последний подъезд, 2 этаж</t>
  </si>
  <si>
    <t>Элина(10), Тимур(6), Александр(1,5)</t>
  </si>
  <si>
    <t>не ответил</t>
  </si>
  <si>
    <t>Анна26</t>
  </si>
  <si>
    <t>+7-926-813-48-41</t>
  </si>
  <si>
    <t>Старая Купавна, ул. Жемчужная д. 5</t>
  </si>
  <si>
    <t>Никита(5), Максим(3)</t>
  </si>
  <si>
    <t>Екатерина36</t>
  </si>
  <si>
    <t>+7-977-460-24-50</t>
  </si>
  <si>
    <t>Железнодорожный, ул. Юбилейная, д. 28, корпус 1, кв. 35, 1 подъезд, 10 этаж</t>
  </si>
  <si>
    <t>Артем(4), Настя(13)</t>
  </si>
  <si>
    <t>Александр12</t>
  </si>
  <si>
    <t>+7-965-187-47-97</t>
  </si>
  <si>
    <t>Лагуна, 1 КПП д. 59/1</t>
  </si>
  <si>
    <t>Ксюша(4), Леша(10)</t>
  </si>
  <si>
    <t>Не планируют</t>
  </si>
  <si>
    <t>Собираются только взрослыми</t>
  </si>
  <si>
    <t>Дмитрий9</t>
  </si>
  <si>
    <t>+7-915-428-88-22</t>
  </si>
  <si>
    <t>Старая Купавна, ул. Кирова, д. 21, кв. 258, 3 подъезд, 15 этаж</t>
  </si>
  <si>
    <t>Аня(2), Яна(6)</t>
  </si>
  <si>
    <t>Ирина27</t>
  </si>
  <si>
    <t>+7-925-809-87-10</t>
  </si>
  <si>
    <t>Железнодорожный, Юбилейная д. 4, корпус 5,</t>
  </si>
  <si>
    <t>Камила(9), Максим(13), Дарина(3)</t>
  </si>
  <si>
    <t>Светлана22</t>
  </si>
  <si>
    <t>+7-916-730-93-13</t>
  </si>
  <si>
    <t>Обухово, ул. Ленина, д. 34а, кв. 17, 2 подъезд, 1 этаж</t>
  </si>
  <si>
    <t>Матвей(5), Максим(5)</t>
  </si>
  <si>
    <t>Валерия3</t>
  </si>
  <si>
    <t>+7-926-166-29-70</t>
  </si>
  <si>
    <t>Старая Купавна, ул. Химбазовское шоссе, д. 6</t>
  </si>
  <si>
    <t>Олег2</t>
  </si>
  <si>
    <t>+7-985-222-68-86</t>
  </si>
  <si>
    <t>Монино, ул. Сосновая, д. 64</t>
  </si>
  <si>
    <t>Матвей(5), Аня(3), Ксюша(4)</t>
  </si>
  <si>
    <t>Выключен</t>
  </si>
  <si>
    <t>Ольга53</t>
  </si>
  <si>
    <t>+7-977-503-05-11</t>
  </si>
  <si>
    <t>Балобаново, ул. Нагорная, д.1</t>
  </si>
  <si>
    <t>Артем(2), Анна(5), Ариша(11), Рома(11)</t>
  </si>
  <si>
    <t>Мария8</t>
  </si>
  <si>
    <t>+7- 926-268-61-18</t>
  </si>
  <si>
    <t>Старая Купавна, ул. Чкалова, д. 11, кв. 11, 1 подъезд, 4 этаж</t>
  </si>
  <si>
    <t>Кира(3)</t>
  </si>
  <si>
    <t>Федор</t>
  </si>
  <si>
    <t>+7-926-203-93-68</t>
  </si>
  <si>
    <t>Железнодорожный, ул. Колхозная д. 12, корп.2, кв. 52, 2 подъезд</t>
  </si>
  <si>
    <t>Сосед Екатерина22</t>
  </si>
  <si>
    <t>повторно звонил не ответил</t>
  </si>
  <si>
    <t>Андрей8</t>
  </si>
  <si>
    <t>+7-965-351-42-83</t>
  </si>
  <si>
    <t>Зеленый, справа от Купавны. Д. 52, кв. 12, 1 подъезд от шосее, 3 этаж</t>
  </si>
  <si>
    <t>Сменил номер</t>
  </si>
  <si>
    <t>Ольга54</t>
  </si>
  <si>
    <t>+7-915-163-65-50 +7-926-720-67-34</t>
  </si>
  <si>
    <t>Старая Купавна, ул. Шевченко д.2, кв.1</t>
  </si>
  <si>
    <t>Арсений(6), Арина(5), под вопросом</t>
  </si>
  <si>
    <t>!Дмитрий         Антон Андреев</t>
  </si>
  <si>
    <t>!+7-965-282-49-25       +7-926-585-18-94</t>
  </si>
  <si>
    <t>Стадион "Труд"</t>
  </si>
  <si>
    <t>Марина21</t>
  </si>
  <si>
    <t>+7-903-686-14-70 +7-903-256-78-38 (Камил)</t>
  </si>
  <si>
    <t>Чудинки, ул. Придорожная д.32</t>
  </si>
  <si>
    <t>Денис(4), Алиса(5)</t>
  </si>
  <si>
    <t>Валерия4</t>
  </si>
  <si>
    <t>+7-926-925-10-25</t>
  </si>
  <si>
    <t>Монино, ул. Безымянная, д.27. ДНТ Новинки</t>
  </si>
  <si>
    <t>Полина(6)</t>
  </si>
  <si>
    <t>Ольга55</t>
  </si>
  <si>
    <t>+7-985-269-54-11</t>
  </si>
  <si>
    <t>Железнодорожный, Саввино, ул. Ленина д. 6, кв.14, 1 подьезд, 5 этаж</t>
  </si>
  <si>
    <t>Илья(5)</t>
  </si>
  <si>
    <t>Визитка</t>
  </si>
  <si>
    <t>Елена42</t>
  </si>
  <si>
    <t>+7-915-067-63-86</t>
  </si>
  <si>
    <t>Обухово, ул. Гороховая, д.1(частный дом). Рядом с домом 5 и 6</t>
  </si>
  <si>
    <t>Катя(4)</t>
  </si>
  <si>
    <t>Артур2</t>
  </si>
  <si>
    <t>+7-968-544-49-99</t>
  </si>
  <si>
    <t>Старая Купавна, ул. Шевченко, д.1, кв.9, 1 подъезд, 4 этаж</t>
  </si>
  <si>
    <t>Адам(3)</t>
  </si>
  <si>
    <t>Сначала заказала, потом отказался</t>
  </si>
  <si>
    <t>Светлана23</t>
  </si>
  <si>
    <t>+7-925-916-07-82</t>
  </si>
  <si>
    <t>Обухово, ул. Свердлова, д.8 (частный дом)</t>
  </si>
  <si>
    <t>Алиса(4)</t>
  </si>
  <si>
    <t>Эльвира</t>
  </si>
  <si>
    <t>+7-977-315-37-39</t>
  </si>
  <si>
    <t>Станция Купавна, ул. Адмирала Нахимова, д. 17</t>
  </si>
  <si>
    <t>Елена43</t>
  </si>
  <si>
    <t>+7- 926-188-29-03
+7-969-023-87-67</t>
  </si>
  <si>
    <t>Монино, ул. Дементьева, д. 6, кв. 43, 54, 2 подьезд, 3 или 5 этаж</t>
  </si>
  <si>
    <t>Тимур(10), Диана(8)</t>
  </si>
  <si>
    <t>Анастасия10</t>
  </si>
  <si>
    <t>+7-967-201-55-55</t>
  </si>
  <si>
    <t>Железнодорожный, Павлино , ул.  Воскресенская, д. 26</t>
  </si>
  <si>
    <t>Елена44</t>
  </si>
  <si>
    <t>+7-977-938-01-08</t>
  </si>
  <si>
    <t>Старая Купавна, ул. Матросова, д 18, кв. 45</t>
  </si>
  <si>
    <t>Миша(4)</t>
  </si>
  <si>
    <t>В контакте</t>
  </si>
  <si>
    <t>Перезвонит</t>
  </si>
  <si>
    <t>Нина4</t>
  </si>
  <si>
    <t>+7-960-735-48-42</t>
  </si>
  <si>
    <t>средняя группа</t>
  </si>
  <si>
    <t>Учатся в 1 классе, сли понадобиться дед мороз то перезвонят</t>
  </si>
  <si>
    <t>Яна9</t>
  </si>
  <si>
    <t>+7-903-748-11-11</t>
  </si>
  <si>
    <t>Рыбхоз, ул. Вишневая, д. 10а</t>
  </si>
  <si>
    <t xml:space="preserve">Обсудит с мужем </t>
  </si>
  <si>
    <t>Повторный звонок - занята</t>
  </si>
  <si>
    <t>Александр13</t>
  </si>
  <si>
    <t>+7-910-467-92-82</t>
  </si>
  <si>
    <t>Старая Купавна, ул. Чехова, д. 4, кв. 362, 3 подъезд, 8 этаж</t>
  </si>
  <si>
    <t>Алиса(4), Асоль(4), Кристина(34)</t>
  </si>
  <si>
    <t>Интерент</t>
  </si>
  <si>
    <t>Боится из-за коронавируса</t>
  </si>
  <si>
    <t>Оксана12</t>
  </si>
  <si>
    <t>+7-926-384-46-34</t>
  </si>
  <si>
    <t>Старая Купавна, ул. Советская, д. 21</t>
  </si>
  <si>
    <t>Варя(6), Рома(5), Алиса(3)</t>
  </si>
  <si>
    <t>Ольга56</t>
  </si>
  <si>
    <t>+7-926-617-55-92</t>
  </si>
  <si>
    <t>Старая Купавна, ул. Б. Московская, д. 64, кв.53, 2 подъезд, 5 этаж</t>
  </si>
  <si>
    <t>Вика(3,5)</t>
  </si>
  <si>
    <t>Ксения3</t>
  </si>
  <si>
    <t>+7-967-034-40-71 
+7-915-061-19-83</t>
  </si>
  <si>
    <t>Старая Купавна, СНТ Дружба</t>
  </si>
  <si>
    <t>Артём(6), Саша (5)</t>
  </si>
  <si>
    <t>Записала</t>
  </si>
  <si>
    <t>Татьяна Николаевна</t>
  </si>
  <si>
    <t>+7-926-087-75-23</t>
  </si>
  <si>
    <t>Кудиново, д. Белое, ул. Юбилейная, д. 3</t>
  </si>
  <si>
    <t>Мария(33)</t>
  </si>
  <si>
    <t>Александр14</t>
  </si>
  <si>
    <t>+7-966-311-89-86</t>
  </si>
  <si>
    <t>Старая Купавна, ул. Солнечная, д. 9</t>
  </si>
  <si>
    <t>Анна28</t>
  </si>
  <si>
    <t>+7-926-566-97-67</t>
  </si>
  <si>
    <t>Железнодорожный, ул. Агрогородок, д. 20, кв. 92, 14 этаж</t>
  </si>
  <si>
    <t>Юра(4), Катя(2)</t>
  </si>
  <si>
    <t>Выиграла в конкурсе</t>
  </si>
  <si>
    <t>Наталья33</t>
  </si>
  <si>
    <t>+7- 916-151-25-54</t>
  </si>
  <si>
    <t>Бисеровское шоссе, СНТ АЗЛК-3</t>
  </si>
  <si>
    <t>Саша(4,5), Маша(7)</t>
  </si>
  <si>
    <t>в этом году нет</t>
  </si>
  <si>
    <t>Наталья47 Юрий3</t>
  </si>
  <si>
    <t>+7-929-982-24-60          +7-916-393-06-67</t>
  </si>
  <si>
    <t>Железнодорожный, ул. Речная, д. 9, кв. 13, 1 подъезд, 5 этаж</t>
  </si>
  <si>
    <t>Алексей(4)</t>
  </si>
  <si>
    <t xml:space="preserve">переехали </t>
  </si>
  <si>
    <t>Татьяна41</t>
  </si>
  <si>
    <t>+7-965-385-21-55</t>
  </si>
  <si>
    <t>Старая Купавна, ул. Шевченко, д. 1, кв. 52, 1 подъезд, 14 этаж</t>
  </si>
  <si>
    <t>переехали</t>
  </si>
  <si>
    <t>Юлия26</t>
  </si>
  <si>
    <t>+7-968-960-95-75</t>
  </si>
  <si>
    <t>Люберцы,ул. Кирова, д. 9, корп. 1, кв. 571</t>
  </si>
  <si>
    <t>Миша(5)</t>
  </si>
  <si>
    <t>Наталья48</t>
  </si>
  <si>
    <t>+7-968-736-09-68</t>
  </si>
  <si>
    <t>Железнодорожный, ул. Заводская, д. 39А, кв. 55, 3 подъезд, 4 этаж</t>
  </si>
  <si>
    <t>Варя(3,5), Мира(11)</t>
  </si>
  <si>
    <t>уезжают</t>
  </si>
  <si>
    <t>Светлана25</t>
  </si>
  <si>
    <t>+7-903-790-00-93</t>
  </si>
  <si>
    <t>Москва, ул. Новая Басманная, д. 35 (нужен 30А), подъезд 4, кв. 72, 2 этаж</t>
  </si>
  <si>
    <t>Семен(7), Варя(3), Егор(8)</t>
  </si>
  <si>
    <t>Максим6</t>
  </si>
  <si>
    <t>+7-916-351-04-08</t>
  </si>
  <si>
    <t>Желзнодорожный, ул. Граничная, д. 22, кв. 111 ,2 подъезд, 12 этаж</t>
  </si>
  <si>
    <t>Лидия1</t>
  </si>
  <si>
    <t>+7-977-615-41-47</t>
  </si>
  <si>
    <t>Обухово, ул. Октябрьская, д.17</t>
  </si>
  <si>
    <t>Илья(9), Тимур(4)</t>
  </si>
  <si>
    <t>не будут в этом году</t>
  </si>
  <si>
    <t>Виктория9</t>
  </si>
  <si>
    <t>+7-926-554-78-86</t>
  </si>
  <si>
    <t>Село Кудиново, ул.Центральная,д.10,кв.24</t>
  </si>
  <si>
    <t>Алена (10),Дарья (6),Алиса (5),Федя (3)</t>
  </si>
  <si>
    <t>Выйграла в конкурсе</t>
  </si>
  <si>
    <t>Яна10</t>
  </si>
  <si>
    <t>+7-905-155-99-87</t>
  </si>
  <si>
    <t>Щемилово, мкр. Новое Бисерово, ул. Орлова, д.26, кв.779</t>
  </si>
  <si>
    <t>Елена Евгеньевна Моисеева МузРук
23 садик Железка</t>
  </si>
  <si>
    <t>+7-916-347-23-40</t>
  </si>
  <si>
    <t>гр.№ 6, 8, 10</t>
  </si>
  <si>
    <t>Юлия28</t>
  </si>
  <si>
    <t>+7-909-693-23-25 +7-909-938-32-35 (Андрей)</t>
  </si>
  <si>
    <t>Железнодорожный, ул. Колхозная, д.8, кв.74</t>
  </si>
  <si>
    <t>Андрей(3), Иван(1.5)</t>
  </si>
  <si>
    <t>Полина4</t>
  </si>
  <si>
    <t>+7-926-951-52-80</t>
  </si>
  <si>
    <t>Старая Купавна, ул. Матросова, д.9, кв 58, 4 подъезд, 2 этаж</t>
  </si>
  <si>
    <t>Макар(3), Артем(7)</t>
  </si>
  <si>
    <t>Мария10</t>
  </si>
  <si>
    <t>+7-965-424-07-88</t>
  </si>
  <si>
    <t>Старая Купавна, Микрорайон, д.10, кв.57</t>
  </si>
  <si>
    <t>Ксюша(4.5), Катерина(6)</t>
  </si>
  <si>
    <t>Инстаграмм</t>
  </si>
  <si>
    <t>Лилия4</t>
  </si>
  <si>
    <t>+7-926-535-44-24</t>
  </si>
  <si>
    <t>Старая Купавна, ул. Ленина, д.12, кв.77</t>
  </si>
  <si>
    <t>Андрей(8)</t>
  </si>
  <si>
    <t>Спросить добавились ли дети</t>
  </si>
  <si>
    <t>Анастасия11</t>
  </si>
  <si>
    <t>+7-965-104-20-00</t>
  </si>
  <si>
    <t>Кудиново-Люкс, 3-й проезд, д.27</t>
  </si>
  <si>
    <t>Женя(6), Лера(10)</t>
  </si>
  <si>
    <t>Авито</t>
  </si>
  <si>
    <t>Вероника</t>
  </si>
  <si>
    <t>+7-926-285-20-36</t>
  </si>
  <si>
    <t>Старая Купавна, ул. Михнево, д.19а</t>
  </si>
  <si>
    <t>инстаграм</t>
  </si>
  <si>
    <t>Анна30</t>
  </si>
  <si>
    <t>+7-963-648-42-43</t>
  </si>
  <si>
    <t>Старая Купавна, ул.Герасимова, д.6</t>
  </si>
  <si>
    <t>Кристина(7)</t>
  </si>
  <si>
    <t>инстаграмм</t>
  </si>
  <si>
    <t>50% скидка</t>
  </si>
  <si>
    <t>Юлия29</t>
  </si>
  <si>
    <t>+7-929-949-46-54</t>
  </si>
  <si>
    <t>Старая Купавна, ул. Комиссаровская, д.51, кв. 9</t>
  </si>
  <si>
    <t>Полина(5), Милана (8)</t>
  </si>
  <si>
    <t>Валентина11</t>
  </si>
  <si>
    <t>!+7-909-903-59-71   +7-905-792-13-01</t>
  </si>
  <si>
    <t>Храпуново</t>
  </si>
  <si>
    <t>СНТ Художественные краски, д.11 (позвонить чтобы открыли ворота)</t>
  </si>
  <si>
    <t>Мирон(4), Миша(3)</t>
  </si>
  <si>
    <t>для нас далеко</t>
  </si>
  <si>
    <t>Ирина30</t>
  </si>
  <si>
    <t>+7-925-802-86-02</t>
  </si>
  <si>
    <t>Старая Купавна, ул.Комисаровская, д.1, кв. 27</t>
  </si>
  <si>
    <t>Даниил (5), Кирилл (2)</t>
  </si>
  <si>
    <t>Светлана26</t>
  </si>
  <si>
    <t>+7-916-916-17-77</t>
  </si>
  <si>
    <t>Старая Купавна, ул 70-летие победы, д.1, кв. 14</t>
  </si>
  <si>
    <t>Василий(4)</t>
  </si>
  <si>
    <t>учавствуют в другом заказе</t>
  </si>
  <si>
    <t>Светлана27</t>
  </si>
  <si>
    <t>+7-985-349-87-65 +7-977-522-06-76</t>
  </si>
  <si>
    <t xml:space="preserve">Железнодорожный, ул. Маяковского, д.24 </t>
  </si>
  <si>
    <t>Николай8</t>
  </si>
  <si>
    <t>+7-977-810-27-40</t>
  </si>
  <si>
    <t>Старя Купавна, ул Рабочая д.27 дом на против</t>
  </si>
  <si>
    <t>Илья (10), Саша(12)</t>
  </si>
  <si>
    <t>Геннадий3</t>
  </si>
  <si>
    <t>+7-925-020-10-42</t>
  </si>
  <si>
    <t>СНТ Купава, уч.33</t>
  </si>
  <si>
    <t>Артемий(12), Аделина(6), Лиза(10)</t>
  </si>
  <si>
    <t>Елена46</t>
  </si>
  <si>
    <t>+7-916-914-93-11</t>
  </si>
  <si>
    <t>Мкр. Купавна, ул. Адмирала Нахимова, д.17. кв.90</t>
  </si>
  <si>
    <t>3 ребенка 7 лет и 1 ребенок 9 лет</t>
  </si>
  <si>
    <t>Георгий1</t>
  </si>
  <si>
    <t>+7-915-092-93-07</t>
  </si>
  <si>
    <t>д. Шульгино, ул. Энергетиков, д.4</t>
  </si>
  <si>
    <t>Лёва(4)</t>
  </si>
  <si>
    <t>Елена47</t>
  </si>
  <si>
    <t>+7-906-766-52-35</t>
  </si>
  <si>
    <t>Старая Купавна, ул. Речная, д.3  !ДОМ НАПРОТИВ!</t>
  </si>
  <si>
    <t>Ангелина(3), Александра(3), Тимофей(8), Кира(1), Плато (1)</t>
  </si>
  <si>
    <t>Артем4</t>
  </si>
  <si>
    <t>+7-968-675-81-06</t>
  </si>
  <si>
    <t>Старая Купавна, Молодёжный проезд, д.4, кв.69  (4 общежитие)</t>
  </si>
  <si>
    <t>Ростислав(6)</t>
  </si>
  <si>
    <t>Оксана13</t>
  </si>
  <si>
    <t>+7-968-834-21-52</t>
  </si>
  <si>
    <t>Старая Купавна, ул.Чехова, д.4,  кв.33</t>
  </si>
  <si>
    <t>Илья (4)</t>
  </si>
  <si>
    <t>Елена48</t>
  </si>
  <si>
    <t>+7-906-039-61-03</t>
  </si>
  <si>
    <t>СНТ Заречье, д.77</t>
  </si>
  <si>
    <t>Алиса (9), Никита (10), Полина (10), Лиза(2)</t>
  </si>
  <si>
    <t>Ольга57</t>
  </si>
  <si>
    <t>+7-916-183-60-52</t>
  </si>
  <si>
    <t>Железнодорожный, ул. Советская, д.22, кв. 6</t>
  </si>
  <si>
    <t>Лера (8), Даша (6), Варя(6), Ксюша (3)</t>
  </si>
  <si>
    <t>Любовь1</t>
  </si>
  <si>
    <t>+7-985-967-57-34</t>
  </si>
  <si>
    <t>Балашиха, мкр. Купавна, ул. Вокзальная, д.4.</t>
  </si>
  <si>
    <t>Андрей9</t>
  </si>
  <si>
    <t>+7-926-070-05-40</t>
  </si>
  <si>
    <t>с.Милет, кот. Пос. Романово Лайф, д.55</t>
  </si>
  <si>
    <t>Никита(4), Диана(13)</t>
  </si>
  <si>
    <t>Екатерина37</t>
  </si>
  <si>
    <t>+7-929-918-34-17</t>
  </si>
  <si>
    <t>Железнодорожный, мкр. Ольгино, ул. Граничная, д.9, корп. 1, подъезд 1, этаж 5, кв.13</t>
  </si>
  <si>
    <t>Даша (4,5)</t>
  </si>
  <si>
    <t>пока не думали</t>
  </si>
  <si>
    <t>Ксения4</t>
  </si>
  <si>
    <t>+7-925-064-40-66</t>
  </si>
  <si>
    <t>Балашиха, Леоновское шоссе, д.6, корп.7, таунхаус 8. ЖК Радуга</t>
  </si>
  <si>
    <t>2 ребенка (4 и 6 лет)</t>
  </si>
  <si>
    <t>Александр15</t>
  </si>
  <si>
    <t>+7-977-738-34-26</t>
  </si>
  <si>
    <t>Старая Купавна, ул. Чапаева, д.1А, кв.50</t>
  </si>
  <si>
    <t>Степан и Вера</t>
  </si>
  <si>
    <t>Мария11</t>
  </si>
  <si>
    <t>+7-925-701-70-02</t>
  </si>
  <si>
    <t>Старая Купавна, ул. Большая Московская, д.108, кв.43</t>
  </si>
  <si>
    <t>Вероника(3,5)</t>
  </si>
  <si>
    <t>Евгений4</t>
  </si>
  <si>
    <t>+7-926-535-58-97</t>
  </si>
  <si>
    <t>Новая Купавна, танх. Посёлок "Боско Виладжио", д.4, кв3</t>
  </si>
  <si>
    <t>Жора(4)</t>
  </si>
  <si>
    <t>Елена49</t>
  </si>
  <si>
    <t>+7-985-682-03-06</t>
  </si>
  <si>
    <t>СНТ "Лира" (коричнивые ворота) ост.База</t>
  </si>
  <si>
    <t>Гриша(3,7), Алена(3)</t>
  </si>
  <si>
    <t>Татьяна42</t>
  </si>
  <si>
    <t>+7-910-406-44-77</t>
  </si>
  <si>
    <t>ТЦ Юнион</t>
  </si>
  <si>
    <t>Тимофей и возможно еще 2 ребенка</t>
  </si>
  <si>
    <t>Чикишева</t>
  </si>
  <si>
    <t>+7-926-914-16-25</t>
  </si>
  <si>
    <t>Старая Купавна, ул. Чехова д.4, 3 подъезд, 9 этаж, кв. 372</t>
  </si>
  <si>
    <t>Катя (3)</t>
  </si>
  <si>
    <t>Юлия30</t>
  </si>
  <si>
    <t>+7-906-031-17-62</t>
  </si>
  <si>
    <t>Купавна, ул. Горшкова, д.11, кв.13</t>
  </si>
  <si>
    <t>Александр (3,5)</t>
  </si>
  <si>
    <t>дубль с юлией 33</t>
  </si>
  <si>
    <t>Анастасия12</t>
  </si>
  <si>
    <t>+7-909-155-17-87</t>
  </si>
  <si>
    <t>Заря, ул. Садовая, д.6, кв.104</t>
  </si>
  <si>
    <t>Максим (6), Даня (4), Полина (2)</t>
  </si>
  <si>
    <t>Татьяна43</t>
  </si>
  <si>
    <t>+7-968-867-26-50</t>
  </si>
  <si>
    <t>Наталья50</t>
  </si>
  <si>
    <t>+7-999-870-09-13</t>
  </si>
  <si>
    <t>монино</t>
  </si>
  <si>
    <t>Монино, СНТ Маяк, ул. Ёжик, д.57 (Позвонить что бы открыли шлакбаум)</t>
  </si>
  <si>
    <t>Кира(13), Назар(6)</t>
  </si>
  <si>
    <t>Артем5</t>
  </si>
  <si>
    <t>+7-926-700-00-60</t>
  </si>
  <si>
    <t>Жел , ул. Андрея Белого, д.2, кв.13</t>
  </si>
  <si>
    <t>Мирон(6)</t>
  </si>
  <si>
    <t>обсудит с супругой</t>
  </si>
  <si>
    <t>Юлия31</t>
  </si>
  <si>
    <t>+7-966-133-11-77</t>
  </si>
  <si>
    <t>Обухово, ул.Энтузиастов, д.5, кв. 278</t>
  </si>
  <si>
    <t>Иван(5), Игнат(2), Глеб (1)</t>
  </si>
  <si>
    <t>Оксана14</t>
  </si>
  <si>
    <t>+7-903-619-31-78</t>
  </si>
  <si>
    <t>Биссеровское шоссе, СНТ АЗЛК, уч.223</t>
  </si>
  <si>
    <t>Саша(5,5)</t>
  </si>
  <si>
    <t>Юлия32</t>
  </si>
  <si>
    <t>+7-915-070-27-44</t>
  </si>
  <si>
    <t>Старая Купавна, ул. Октяборьская, д.2, кв. 2</t>
  </si>
  <si>
    <t>Малика(6), Алина(4)</t>
  </si>
  <si>
    <t>Екатерина38</t>
  </si>
  <si>
    <t>+7-977-523-48-38</t>
  </si>
  <si>
    <t>СНТ Орбита</t>
  </si>
  <si>
    <t>Лиза(5), Вика(3), Максим(5), Ира(2)</t>
  </si>
  <si>
    <t>Конкурс вк</t>
  </si>
  <si>
    <t>Ирина31</t>
  </si>
  <si>
    <t>+7-903-725-39-13</t>
  </si>
  <si>
    <t xml:space="preserve">Старая Купавна, ул. Чкалова, д. 11, кв 33 </t>
  </si>
  <si>
    <t>Данила (9), Доминика (7), Добромир (5), Дарина (3)</t>
  </si>
  <si>
    <t>Яна11</t>
  </si>
  <si>
    <t>+7-977-589-40-16</t>
  </si>
  <si>
    <t xml:space="preserve">Молодежный проезд, общежитие 4, кв.61, </t>
  </si>
  <si>
    <t>Миша(5), Ариша (6)</t>
  </si>
  <si>
    <t>Дмитрий10</t>
  </si>
  <si>
    <t>+7-967-055-59-37</t>
  </si>
  <si>
    <t>Станция Купавна, ул. Суворова, д.17</t>
  </si>
  <si>
    <t>Аня(12), Федя(4), Лиза(3), Андрей(3)</t>
  </si>
  <si>
    <t>автоответчик</t>
  </si>
  <si>
    <t>Валентина13</t>
  </si>
  <si>
    <t>+7-903-617-46-09</t>
  </si>
  <si>
    <t>Железнодорожный, ул. Пролетарская, д. 5, кв. 161, 2 подъезд, 1 этаж</t>
  </si>
  <si>
    <t>Мальчик (7)</t>
  </si>
  <si>
    <t>Светлана28</t>
  </si>
  <si>
    <t>+7-926-383-03-37</t>
  </si>
  <si>
    <t>Шульгино, ул. Центральная, д.4</t>
  </si>
  <si>
    <t>Анастасия (19), Павел (14), Костя (5), Семен (2)</t>
  </si>
  <si>
    <t>Дмитрий Алексеевич</t>
  </si>
  <si>
    <t>+7-925-542-31-04</t>
  </si>
  <si>
    <t>Мкр. Купавна, ул. Озеро, д.3Б</t>
  </si>
  <si>
    <t>Артемий (4,9)</t>
  </si>
  <si>
    <t>Анна31</t>
  </si>
  <si>
    <t>+7-916-678-66-81</t>
  </si>
  <si>
    <t>Старая Купавна, ул. Михнево, д.20</t>
  </si>
  <si>
    <t>Марк(5)</t>
  </si>
  <si>
    <t>Лана</t>
  </si>
  <si>
    <t>+7-915-128-12-63</t>
  </si>
  <si>
    <t>Обухово, ул. Энтузиастов, д.5., кв 211, этаж 8.</t>
  </si>
  <si>
    <t>Марк (6)., Даша(6), Даша(6)</t>
  </si>
  <si>
    <t>Подруга Алена5</t>
  </si>
  <si>
    <t>Празднует с Алена5</t>
  </si>
  <si>
    <t>Любовь3</t>
  </si>
  <si>
    <t>+7-906-546-41-12</t>
  </si>
  <si>
    <t>Железнодорожный, ул. Автозаводская, д.4к1</t>
  </si>
  <si>
    <t>Скажет позже</t>
  </si>
  <si>
    <t>Светлана29</t>
  </si>
  <si>
    <t>+7-926-446-00-71</t>
  </si>
  <si>
    <t>Кудиново, ул. Энтузиастов, д.16</t>
  </si>
  <si>
    <t>Стефания (4,5), Арина (4,5)</t>
  </si>
  <si>
    <t>Евгения11</t>
  </si>
  <si>
    <t>+7-923-153-19-59</t>
  </si>
  <si>
    <t>Железнодорожный, Жилгородок, д.1, подъезд 3, этаж 6, кв.137</t>
  </si>
  <si>
    <t>Кирилл (6), Саша (3)</t>
  </si>
  <si>
    <t>Юлия33</t>
  </si>
  <si>
    <t>+7-985-015-70-97           +7-915-015-36-43</t>
  </si>
  <si>
    <t>Щемилово, ул. Северная, д.3</t>
  </si>
  <si>
    <t>Кирилл (4), Макар (4)</t>
  </si>
  <si>
    <t>Елена50</t>
  </si>
  <si>
    <t>+7-967-053-94-08</t>
  </si>
  <si>
    <t>д. Черепково, ул. Полевая, д.6</t>
  </si>
  <si>
    <t>Влад (4), Дана (15)</t>
  </si>
  <si>
    <t>Ирина Дмитриевна Ярмарка</t>
  </si>
  <si>
    <t>+7-910-427-13-08</t>
  </si>
  <si>
    <t>Дк Купавна (Ярмарка)</t>
  </si>
  <si>
    <t>+7-916-101-93-94</t>
  </si>
  <si>
    <t>Ул. Школьная, д. 11, кв.364</t>
  </si>
  <si>
    <t>Аня (5), Вика (4), Саша (3)</t>
  </si>
  <si>
    <t>Яна12</t>
  </si>
  <si>
    <t>+7-929-586-34-46</t>
  </si>
  <si>
    <t xml:space="preserve">Старая Купавна </t>
  </si>
  <si>
    <t>Микрорайон, д.10, кв.6</t>
  </si>
  <si>
    <t>Александр (6), Егор (4), Соня (4), Мирон (3)</t>
  </si>
  <si>
    <t>Григорий1</t>
  </si>
  <si>
    <t>+7-926-424-28-71</t>
  </si>
  <si>
    <t>Ул. Красная горка, д.15</t>
  </si>
  <si>
    <t>Максим (7), Тимофей (1)</t>
  </si>
  <si>
    <t>Ирина32</t>
  </si>
  <si>
    <t>+7-985-416-07-32</t>
  </si>
  <si>
    <t>ул. Лесопарковая, д.16, кв.46, 1 подъезд, 10 этаж, домофон 46в</t>
  </si>
  <si>
    <t>Глеб (4)</t>
  </si>
  <si>
    <t>Мария12</t>
  </si>
  <si>
    <t>+7-917-566-90-94</t>
  </si>
  <si>
    <t>Бисеровское шоссе, д.10а</t>
  </si>
  <si>
    <t>Кирилл (5), Алиса (1)</t>
  </si>
  <si>
    <t>Валентина14</t>
  </si>
  <si>
    <t>+7-985-061-23-77</t>
  </si>
  <si>
    <t>ул. Главная. Д.3, кв. 27, 1 подъезд, 4 этаж</t>
  </si>
  <si>
    <t>Вика (7)</t>
  </si>
  <si>
    <t>Ирина33</t>
  </si>
  <si>
    <t>+7-962-373-00-84</t>
  </si>
  <si>
    <t>ул. 70 лет победы, дом 3</t>
  </si>
  <si>
    <t>Аня(6), Яна(5), Ира(7), Василий(5), Богдан (6), Полина (7), Тимофей (1)</t>
  </si>
  <si>
    <t>Лена</t>
  </si>
  <si>
    <t>Вишняково, ул. Центральная, д.166</t>
  </si>
  <si>
    <t>Никита(9), Артем(9), Неля (10)</t>
  </si>
  <si>
    <t>Алена9</t>
  </si>
  <si>
    <t>+7-926-959-98-56</t>
  </si>
  <si>
    <t>ул. Энтузиастов, д. 5, кв.139, подъезд 3, этаж 4</t>
  </si>
  <si>
    <t>Семен (2,8) Настя (9)</t>
  </si>
  <si>
    <t>Екатерина39</t>
  </si>
  <si>
    <t>+7-903-277-44-90</t>
  </si>
  <si>
    <t>ул.Чехова, д.4, кв.154, 13 этаж</t>
  </si>
  <si>
    <t>Валерия (14), Анастасия (9)</t>
  </si>
  <si>
    <t>Лиза</t>
  </si>
  <si>
    <t>Айгуль2</t>
  </si>
  <si>
    <t>Некрасовка</t>
  </si>
  <si>
    <t>ул. Вертолетчиков, д.13, кв.576, 23 этаж</t>
  </si>
  <si>
    <t>Алина (3,5), Арсен (8), Айдана (16)</t>
  </si>
  <si>
    <t>Марина Александровна</t>
  </si>
  <si>
    <t>+7-917-502-77-38</t>
  </si>
  <si>
    <t>ул. Щемилово, д.5</t>
  </si>
  <si>
    <t>Дима (7)</t>
  </si>
  <si>
    <t>Яна13</t>
  </si>
  <si>
    <t>+7-967-024-38-40</t>
  </si>
  <si>
    <t>ул. Шевченко, д.2, кв.53 этаж 5</t>
  </si>
  <si>
    <t>Ваня(4), Федя (7)</t>
  </si>
  <si>
    <t>Елена51</t>
  </si>
  <si>
    <t>+7-926-288-53-53</t>
  </si>
  <si>
    <t>Электроугли</t>
  </si>
  <si>
    <t>д. Марьино, ул. Солнечная, д.52Б (ориентир д.29)</t>
  </si>
  <si>
    <t>Арина(4)</t>
  </si>
  <si>
    <t>Наталья Николаева (Воспитатель)</t>
  </si>
  <si>
    <t>+7-905-505-69-12</t>
  </si>
  <si>
    <t>Вконтакте, заказала родитель</t>
  </si>
  <si>
    <t>Евгения12</t>
  </si>
  <si>
    <t>+7-968-918-73-77</t>
  </si>
  <si>
    <t>Денис(9), Артемий (8), Даня (8), Данила (4), Лиза (4), Костя (1)</t>
  </si>
  <si>
    <t>ул.Адм. Горшкова, д. 11, кв. 13</t>
  </si>
  <si>
    <t>Александр (4,5)</t>
  </si>
  <si>
    <t>Екатерина40</t>
  </si>
  <si>
    <t>+7-908-132-69-03</t>
  </si>
  <si>
    <t>мкр. Северное Кучино, ул. Смельчакак, д. 16</t>
  </si>
  <si>
    <t>Оля (12), Владимир (6), Алена (9), Мила (2,5)</t>
  </si>
  <si>
    <t>Оксана15</t>
  </si>
  <si>
    <t>+7-905-787-38-14</t>
  </si>
  <si>
    <t xml:space="preserve">ул.Московская, д.11, кв.2 </t>
  </si>
  <si>
    <t>Милена</t>
  </si>
  <si>
    <t>Камилла, Давид, Сандро, Ариана</t>
  </si>
  <si>
    <t>Анастасия13</t>
  </si>
  <si>
    <t>+7-953-031-62-93</t>
  </si>
  <si>
    <t>ул.Калинина, д.8, под. 1, этаж. 14, дормофон. 92В</t>
  </si>
  <si>
    <t>Александра9</t>
  </si>
  <si>
    <t>+7-926-553-51-48</t>
  </si>
  <si>
    <t>Комсомольский проезд, д. 2</t>
  </si>
  <si>
    <t>Полина, Илья</t>
  </si>
  <si>
    <t>Ирина34</t>
  </si>
  <si>
    <t>+7-926-263-84-11</t>
  </si>
  <si>
    <t>мкрн. Бисерово парк, д.27, кв. 5</t>
  </si>
  <si>
    <t>Артем(7), Арина (8), Ангелина (1,5)</t>
  </si>
  <si>
    <t>+7-985-343-76-08</t>
  </si>
  <si>
    <t>ул. Новгородская, д. 81</t>
  </si>
  <si>
    <t>Галя(6), Иван (4)</t>
  </si>
  <si>
    <t>Алена10</t>
  </si>
  <si>
    <t>+7-926-173-34-91</t>
  </si>
  <si>
    <t>фабричное шоссе, д.5, кв.4</t>
  </si>
  <si>
    <t>Кира (6), Виктория (3)</t>
  </si>
  <si>
    <t>Банару Мил Ан</t>
  </si>
  <si>
    <t>+7-915-429-92-07</t>
  </si>
  <si>
    <t>ул. Маршела Красовокого, д.7, кв. 44</t>
  </si>
  <si>
    <t>Максим (4), Юлиан (10)</t>
  </si>
  <si>
    <t>Елена52</t>
  </si>
  <si>
    <t>+7-925-452-75-79</t>
  </si>
  <si>
    <t>д.Осеево, ул. Центральная, д.25</t>
  </si>
  <si>
    <t>Елена53</t>
  </si>
  <si>
    <t>+7-909-985-72-69</t>
  </si>
  <si>
    <t>ул. Граничная, д.12. подъезд 2, кв.89, этаж 6</t>
  </si>
  <si>
    <t>Артем (3)</t>
  </si>
  <si>
    <t>Надежда17</t>
  </si>
  <si>
    <t>+7-905-540-43-72</t>
  </si>
  <si>
    <t>п. Рыбхоз, д.15, кв.2</t>
  </si>
  <si>
    <t>Алиса (4), Ксения (7), Константин (5)</t>
  </si>
  <si>
    <t>Ирина35</t>
  </si>
  <si>
    <t>+7-929-903-01-85</t>
  </si>
  <si>
    <t>ул. Московская д.3, кв. 31, 2 подъезд, 3 этаж</t>
  </si>
  <si>
    <t>Ян(6), Соня(8)</t>
  </si>
  <si>
    <t>рекоминдация</t>
  </si>
  <si>
    <t>Ольга58</t>
  </si>
  <si>
    <t>+7-926-277-86-06</t>
  </si>
  <si>
    <t>Лагуна, 1 КПП д.55/8</t>
  </si>
  <si>
    <t>Светалана30</t>
  </si>
  <si>
    <t>+7-903-536-79-89</t>
  </si>
  <si>
    <t>ул. Ленина, д.12, кв.33, подъезд 2, этаж 4</t>
  </si>
  <si>
    <t>Данил (4)</t>
  </si>
  <si>
    <t>Ольга59</t>
  </si>
  <si>
    <t>+7-916-172-88-62</t>
  </si>
  <si>
    <t>ул.Чехова, д.4, кв.218</t>
  </si>
  <si>
    <t>Платон(3,5), Кирил(5)</t>
  </si>
  <si>
    <t>База заказов Деда мороза и Снегурочки на 2022 год</t>
  </si>
  <si>
    <t>№ заказа</t>
  </si>
  <si>
    <t>Дата праздника</t>
  </si>
  <si>
    <t>Время</t>
  </si>
  <si>
    <t>Стоимость заказа</t>
  </si>
  <si>
    <t>Актеры</t>
  </si>
  <si>
    <t>Дата заказа</t>
  </si>
  <si>
    <t>На улице</t>
  </si>
  <si>
    <t>Максим(7), Даша(6),Марк(7), Кирилл (5)</t>
  </si>
  <si>
    <t>Кристина (4), Настя (6), Маша (6)</t>
  </si>
  <si>
    <t>дед мороз потище</t>
  </si>
  <si>
    <t>сЁрьезный заказ</t>
  </si>
  <si>
    <t>уточнить по поводу дня и время</t>
  </si>
  <si>
    <t>Щемилово, ул. Северная, д.6</t>
  </si>
  <si>
    <t>на 30 минут</t>
  </si>
  <si>
    <t>Оплачен</t>
  </si>
  <si>
    <t>Лиза(5), Вика(3), Максим(1), Ира(2)</t>
  </si>
  <si>
    <t>територая Микрорайон, д.10, кв.6</t>
  </si>
  <si>
    <t>оплатила</t>
  </si>
  <si>
    <t>6 детей (от 3 до 10 лет)</t>
  </si>
  <si>
    <t>кв.4</t>
  </si>
  <si>
    <t>на 40 минут, взрослые будут принимать участие, добавить для них тоже конкурсы, въезд со стороны Семи прудов, сказать номер машины</t>
  </si>
  <si>
    <t>На улице, если при обзвоне не возьмет, написать смс</t>
  </si>
  <si>
    <t>Варя(7), Паша(5), Саша(3), Вера(2)</t>
  </si>
  <si>
    <t>Макар(7)</t>
  </si>
  <si>
    <t>Без путешествия, загадать загадки и хоровод, на минут 10-15</t>
  </si>
  <si>
    <t>Хоровод и волшебство</t>
  </si>
  <si>
    <t xml:space="preserve">Железнодорожный, ул. Загородная, 47б (ориентир, сам дом 45б) </t>
  </si>
  <si>
    <t>Повеселее и поактивнее</t>
  </si>
  <si>
    <t>79250304153</t>
  </si>
  <si>
    <t>ул. Вертолетчиков, д.13, кв.567, 23 этаж</t>
  </si>
  <si>
    <t>пиццерия за шоколадом</t>
  </si>
  <si>
    <t>5 класс</t>
  </si>
  <si>
    <t>40 минут</t>
  </si>
  <si>
    <t>30 минутный</t>
  </si>
  <si>
    <t>Ангелина(3), Александра(3), Тимофей(8), Кира(1), Плато (2 месяца)</t>
  </si>
  <si>
    <t>Часный сектор, позвонить заранее. Въезд с улицы Новая</t>
  </si>
  <si>
    <t>8-926-959-98-56</t>
  </si>
  <si>
    <t>выиграла бесплатное поздравление</t>
  </si>
  <si>
    <t>Полина(6), Илья(6)</t>
  </si>
  <si>
    <t>выграли в конкурсе 50% (750 рублей)</t>
  </si>
  <si>
    <t>быть повеселее, в том году не понравилась программа</t>
  </si>
  <si>
    <t>Анастасия (5), Амина (5)</t>
  </si>
  <si>
    <t>кв. 27, Сказать про бабу ягу</t>
  </si>
  <si>
    <t>Лиана2</t>
  </si>
  <si>
    <t>Позвонить заранее по номеру +7-964-568-24-30 (Елена), она передаст подарки на Южке в 17:45</t>
  </si>
  <si>
    <t>Сказать что 17:15</t>
  </si>
  <si>
    <t>Балашиха, Леоновское шоссе, д.6, корп.6, таунхаус 8. ЖК Радуга</t>
  </si>
  <si>
    <t>Макар(5)</t>
  </si>
  <si>
    <t>ул. Маршела Красовского, д.7, кв. 44</t>
  </si>
  <si>
    <t>Заказ для взрослых, минут на 10</t>
  </si>
  <si>
    <t>На 40 минут на улице, будут на улице между 45 и 48 домом, встать подальше и потом придти</t>
  </si>
  <si>
    <t>Выграла в конкурсе (заказ бесплатный)</t>
  </si>
  <si>
    <t>скидка 10%</t>
  </si>
  <si>
    <t>договорился на опоздание 10-15 мин</t>
  </si>
  <si>
    <t>Даниил (6), Кирилл (2)</t>
  </si>
  <si>
    <t>Денис(6)</t>
  </si>
  <si>
    <t>на улице, подарки принес всем комуписали в писме (сказать при вручении)</t>
  </si>
  <si>
    <t>Куп 1</t>
  </si>
  <si>
    <t>25.12.2021(сб)          1500 рублей</t>
  </si>
  <si>
    <t>26.12.2021(вс)             1500 рублей</t>
  </si>
  <si>
    <t>29.12.2021(ср) 
1800 рублей</t>
  </si>
  <si>
    <t>30.12.2021(чт)           2000 рублей</t>
  </si>
  <si>
    <t xml:space="preserve">  </t>
  </si>
  <si>
    <t>Куп 2</t>
  </si>
  <si>
    <t>Жел</t>
  </si>
  <si>
    <t xml:space="preserve">Куп 4 </t>
  </si>
  <si>
    <t>9:00-13:00
2500 рублей</t>
  </si>
  <si>
    <t>13:00-18:00
2700 рублей</t>
  </si>
  <si>
    <t>18:00-21:00
4000 рублей</t>
  </si>
  <si>
    <t>21:00-23:00
4600 рублей</t>
  </si>
  <si>
    <t>23:00-00:00
5000 рублей</t>
  </si>
  <si>
    <t>00:00-02:00      7000 рублей</t>
  </si>
  <si>
    <t>9:00-13:00           3000 рублей</t>
  </si>
  <si>
    <t>13:00-18:00      3800 рублей</t>
  </si>
  <si>
    <t>18:00-21:00      5000 рублей</t>
  </si>
  <si>
    <t>21:00-23:00      5800 рублей</t>
  </si>
  <si>
    <t>Куп 4</t>
  </si>
  <si>
    <t>База заказов Деда мороза и Снегурочки на 2020 год</t>
  </si>
  <si>
    <t>Марк(4,5), Кира (4), Макар (3), Варвара(7), Василиса(6), Матвей(4)</t>
  </si>
  <si>
    <t>Вручить подарки старшим</t>
  </si>
  <si>
    <t>8 детей+20 детей</t>
  </si>
  <si>
    <t>Сначала будет обычный домашний заказ на 20 минут, потом всее выходят на улицу и присоединятся еще дети, на улице время выступления 30-40 минут</t>
  </si>
  <si>
    <t>Заказ на улице, только поздравить и все, без игр</t>
  </si>
  <si>
    <t>Не Тамара</t>
  </si>
  <si>
    <t>Железнодорожный, ул. Главная д. 3, кв. 118, 1 подъезд, 13 этаж, домофон 118в, подарок за входной дверью, на 13 этаже звонок с наклейкой 118, помахать в камеру домофона</t>
  </si>
  <si>
    <t>Железнодорожный, ул. Береговая, д.1, кв. 28</t>
  </si>
  <si>
    <t>Подарок - попугай</t>
  </si>
  <si>
    <t>В квартире собака</t>
  </si>
  <si>
    <t>Скинет номер телефона жены</t>
  </si>
  <si>
    <t xml:space="preserve">София(11) </t>
  </si>
  <si>
    <t>Игры постарше, Дед Мороз не худой</t>
  </si>
  <si>
    <t>Оплата карта</t>
  </si>
  <si>
    <t>4 ребенка</t>
  </si>
  <si>
    <t>попробывать на 00:20</t>
  </si>
  <si>
    <t>Малика(4), Марк(9), Мадина(18)</t>
  </si>
  <si>
    <t>Володя(5)</t>
  </si>
  <si>
    <t>Баба яга обыграть,  близко к ребенку не подходить , на улице</t>
  </si>
  <si>
    <t>Старая Купавна, ул. Полевая д. 2,  кв. 7</t>
  </si>
  <si>
    <t>Старая Купавна, ул.Комисаровская д.1 кв.45</t>
  </si>
  <si>
    <t>Анастасия (2), Амина (2)</t>
  </si>
  <si>
    <t xml:space="preserve">Оплатила </t>
  </si>
  <si>
    <t>Выиграла бесплатное поздравление</t>
  </si>
  <si>
    <t>50% скидка на карту</t>
  </si>
  <si>
    <t>Предупредить о переносе времени</t>
  </si>
  <si>
    <t>Дед Мороз потище</t>
  </si>
  <si>
    <t>+7-909-693-23-25           +7-909-938-32-35 (Андрей)</t>
  </si>
  <si>
    <t>Софья(7), Стефанья(4), Елисей(3), Иван(8), Софья(6),Данила(1)</t>
  </si>
  <si>
    <t>+7-926-564-26-96
+7-926-277-86-06</t>
  </si>
  <si>
    <t>Москва, Гусятников переулок,  д.9, кв.52</t>
  </si>
  <si>
    <t>Семен(7), Варя(3), Егор(8), Макар(3), Вера(3)</t>
  </si>
  <si>
    <t>Андрей(7), Матвей (7), Рита (7), Рома (3)</t>
  </si>
  <si>
    <t>Женя(6)</t>
  </si>
  <si>
    <t>позвонить заранее мужу</t>
  </si>
  <si>
    <t>Матвей(4), Алиса(9)</t>
  </si>
  <si>
    <t>Старая Купавна, ул. Михнево, д. 19а</t>
  </si>
  <si>
    <t>Валера(7), Сережа(10)</t>
  </si>
  <si>
    <t>новый</t>
  </si>
  <si>
    <t>Выиграла письма от деда мороза</t>
  </si>
  <si>
    <t>Выиграла 50% скидка</t>
  </si>
  <si>
    <t>В том году не понравилось</t>
  </si>
  <si>
    <t>Ева(10), Лиза(1,5), Алина (10)</t>
  </si>
  <si>
    <t>Оплатила, подарки будут лежать в оранжевой коляске в коридоре, показать письмо, которое писали Деду Морозу</t>
  </si>
  <si>
    <t>Железнодорожный, ул. Новая, д. 4 кв. 7, 1 подъезд в доме, 2 этаж</t>
  </si>
  <si>
    <t>Евгения(7)</t>
  </si>
  <si>
    <t>2 детей (7 и 17)</t>
  </si>
  <si>
    <t>Балашиха, мкр-н  Керамик, Носовихинское шоссе, д.7, кв. 10, 1 подъезд, 3 этаж</t>
  </si>
  <si>
    <t>Тимур(11), Диана(9)</t>
  </si>
  <si>
    <t>Дед Мороз поактивее</t>
  </si>
  <si>
    <t>Гена(6), Лера (11)</t>
  </si>
  <si>
    <t>Только танец и фокус, без игр</t>
  </si>
  <si>
    <t>Железнодорожный, ул.Советская, д.2, 2 подъезд</t>
  </si>
  <si>
    <t>Обухово, ул. Яковлева, д.56, кв.18</t>
  </si>
  <si>
    <t>Полина(4), Милана (7)</t>
  </si>
  <si>
    <r>
      <rPr>
        <sz val="10"/>
        <color theme="1"/>
        <rFont val="Times New Roman"/>
        <family val="1"/>
        <charset val="204"/>
      </rPr>
      <t xml:space="preserve">Подарить подарки взрослым, муж Игорь, мама Люда, бабушка Маша, а так же  Юля            </t>
    </r>
    <r>
      <rPr>
        <b/>
        <sz val="10"/>
        <color theme="1"/>
        <rFont val="Times New Roman"/>
        <family val="1"/>
        <charset val="204"/>
      </rPr>
      <t>ЗАКАЗ ОПЛАЧЕН</t>
    </r>
  </si>
  <si>
    <t>!+7-909-903-59-71      +7-905-792-13-01</t>
  </si>
  <si>
    <t>Старая Купавна, ул.Кирова, д.20, кв.33</t>
  </si>
  <si>
    <t>2 детей (5 лет и 1.5 года)</t>
  </si>
  <si>
    <t>Заказ на 1час, на улице около елки, позвонить заранее, договориться где передадут подарки</t>
  </si>
  <si>
    <t>Скидка 10%</t>
  </si>
  <si>
    <t>Илья (10), Саша(12), Арина (4)</t>
  </si>
  <si>
    <t>Артемий(11), Аделина(5), Лиза(9)</t>
  </si>
  <si>
    <t>Возможно добавятся 3 детей, то цена на 200р больше</t>
  </si>
  <si>
    <t>Железнодорожный, ул. Загородная, 47б</t>
  </si>
  <si>
    <t>на улице</t>
  </si>
  <si>
    <t>Настя(3)</t>
  </si>
  <si>
    <t>Варя(5), Рома(3), Алиса(1,5)</t>
  </si>
  <si>
    <t>Заказ на детской площадке</t>
  </si>
  <si>
    <t>Обухово, ул. Советская, д. 1, кв. 1</t>
  </si>
  <si>
    <t>Ангелина(3), Александра(3), Тимофей(8), Кира(1)</t>
  </si>
  <si>
    <t>Старая Купавна, ул. Ленина д. 8, кв. 70</t>
  </si>
  <si>
    <t>СНТ Заречье</t>
  </si>
  <si>
    <t>Позвонить чтобы открыл ворота</t>
  </si>
  <si>
    <t>Маша(4), Соня(14)</t>
  </si>
  <si>
    <t>Арсений(6), Арина(6)</t>
  </si>
  <si>
    <t>Позвонить раньше, сказать номер маишны</t>
  </si>
  <si>
    <t>Бесплатно, ребенок-инвалид</t>
  </si>
  <si>
    <t>Вероника(2,5)</t>
  </si>
  <si>
    <t>Звонить на whatsApp, на улице</t>
  </si>
  <si>
    <t>13:00</t>
  </si>
  <si>
    <t>Позвонить заранее для открытия ворот</t>
  </si>
  <si>
    <t>Позвонить чтобы провели через служебный вход</t>
  </si>
  <si>
    <t>Сказать, что Дед мороз приходил по адресу Кирова 5а, но не нашел там Катю, долго искал, а потом зайчик сказал ему что Катя переехала на Чехова (Заказа на 15 минут)</t>
  </si>
  <si>
    <t>+7-965-258-01-33</t>
  </si>
  <si>
    <t>Старая Купавна, ул. Ленина, д.23Б</t>
  </si>
  <si>
    <t>Кристина(8), Давид(5), Георгий(5)</t>
  </si>
  <si>
    <t>Скидка</t>
  </si>
  <si>
    <t>Антонина(6), Кирилл(3), Миша(5)</t>
  </si>
  <si>
    <t xml:space="preserve">Позвонить заранее </t>
  </si>
  <si>
    <t>Артём(4)</t>
  </si>
  <si>
    <t>Иван(4), Игнат(1)</t>
  </si>
  <si>
    <t>Старая Купавна, Молодежный проезд, общежитие 4, кв.61</t>
  </si>
  <si>
    <t>Станция Купавна,ул Поселковая, д.27</t>
  </si>
  <si>
    <t>У Андрея день рождение 30 дек. Сказать</t>
  </si>
  <si>
    <t>инвалид ребенок</t>
  </si>
  <si>
    <t>Старая Купавна, ул. Михнево, д.21</t>
  </si>
  <si>
    <t>Софья(5)</t>
  </si>
  <si>
    <t>Оплатил.</t>
  </si>
  <si>
    <t>Олеся10  Елена36</t>
  </si>
  <si>
    <t>+7-925-202-62-79          +7-925-828-00-16</t>
  </si>
  <si>
    <t>Железнодорожный, ул. Октябрьская д.33, 3 этаж, Б-309 ТЦ Марс (за домом)</t>
  </si>
  <si>
    <t>4 детей +2 малышей</t>
  </si>
  <si>
    <t>На улице.</t>
  </si>
  <si>
    <t>Железнодорожный, ул. Новая, д. 4 кв. 7, 1 подъезд в доме, 2 этаж, код 407</t>
  </si>
  <si>
    <t>+7-926-150-93-04
+7-495-522-76-16 (дом)</t>
  </si>
  <si>
    <t>На улице. Привлечь взрослых.</t>
  </si>
  <si>
    <t>Юлия9</t>
  </si>
  <si>
    <t>+7-926-188-22-69</t>
  </si>
  <si>
    <t>Балашиха, ул Дмитриева д. 20, кв. 83, 2 подъезд, этаж?</t>
  </si>
  <si>
    <t>Полина(11), Ника(6), Артем(3)</t>
  </si>
  <si>
    <t xml:space="preserve"> Белые брови Деду Морозу.</t>
  </si>
  <si>
    <t xml:space="preserve"> +7-916-128-22-03</t>
  </si>
  <si>
    <t>4 детей (3-8)</t>
  </si>
  <si>
    <t>Ключевой. Деньги уже перевела.</t>
  </si>
  <si>
    <t xml:space="preserve">! Железнодорожный, ул. Заводская д.33, кв. 54, 4 подъезд, 3 этаж
Железнодорожный, ул. Заводская, д.43, кв. 69, 4 подъезд, 3 этаж
</t>
  </si>
  <si>
    <t>Софии пожелать спортивных успехов</t>
  </si>
  <si>
    <r>
      <rPr>
        <b/>
        <sz val="10"/>
        <color theme="1"/>
        <rFont val="Times New Roman"/>
        <family val="1"/>
        <charset val="204"/>
      </rPr>
      <t xml:space="preserve">Ключевой </t>
    </r>
    <r>
      <rPr>
        <sz val="10"/>
        <color theme="1"/>
        <rFont val="Times New Roman"/>
        <family val="1"/>
        <charset val="204"/>
      </rPr>
      <t xml:space="preserve">
</t>
    </r>
  </si>
  <si>
    <t>+7-926-392-54-82
+7-926-126-72-75</t>
  </si>
  <si>
    <t>Железнодорожный, ул. Некрасова д.6, кв. 27, 6 этаж, 1 подьезд</t>
  </si>
  <si>
    <t>2 детей по 2, 2 детей по 4, 2 по 9, один 14 лет</t>
  </si>
  <si>
    <t>Маленькие и большой стихи не будут читать.</t>
  </si>
  <si>
    <t>Максим(6), Даша(5),Марк(6), Виолетта(6)</t>
  </si>
  <si>
    <t>Программа на 30 минут</t>
  </si>
  <si>
    <t>Илья(6), Артем(3), Майя(4), Данила(5)</t>
  </si>
  <si>
    <t>Новая Купавна, Лагуна, д. 55/8</t>
  </si>
  <si>
    <t>16..11.2019</t>
  </si>
  <si>
    <t>4-5 детей</t>
  </si>
  <si>
    <t>Возможно больше детей, тогда доплата</t>
  </si>
  <si>
    <t>Железнодорожный, ул. Некрасова д. 8, кв. 116, 18 этаж,1 подъезд</t>
  </si>
  <si>
    <t>Лиля заказала. Оплата на карту.</t>
  </si>
  <si>
    <t>Гипс на руке</t>
  </si>
  <si>
    <t>Екатерина28</t>
  </si>
  <si>
    <t xml:space="preserve">! +7-915-021-12-37           +7-977-968-78-34  </t>
  </si>
  <si>
    <t>Чудинки, ул. Придорожная д. 56</t>
  </si>
  <si>
    <t>Катя(5), Андрей(5), Алиса(6)</t>
  </si>
  <si>
    <t>+7-903-686-14-70</t>
  </si>
  <si>
    <t>Оплачиваем мы. Выиграла в конкурсе. Все деньги актерам.</t>
  </si>
  <si>
    <t>5 детей (4-9)</t>
  </si>
  <si>
    <t>Ключевой</t>
  </si>
  <si>
    <t>8 детей (3-5)</t>
  </si>
  <si>
    <t xml:space="preserve">На улице. +200 за детей от 4 </t>
  </si>
  <si>
    <t>Али(4), Адам(3), Тая(4), Майя(2)</t>
  </si>
  <si>
    <t>Платон(5), Илья(12), Амелия(2)</t>
  </si>
  <si>
    <t>Лучше пораньше</t>
  </si>
  <si>
    <t>Игры по взрослее</t>
  </si>
  <si>
    <r>
      <rPr>
        <b/>
        <sz val="10"/>
        <color theme="1"/>
        <rFont val="Times New Roman"/>
        <family val="1"/>
        <charset val="204"/>
      </rPr>
      <t xml:space="preserve">ключевой
</t>
    </r>
    <r>
      <rPr>
        <sz val="10"/>
        <color theme="1"/>
        <rFont val="Times New Roman"/>
        <family val="1"/>
        <charset val="204"/>
      </rPr>
      <t>Дед Мороз должен быть громкий</t>
    </r>
  </si>
  <si>
    <t>Тимур(10), Диана(8), Иван(12)</t>
  </si>
  <si>
    <t>Перенести на 18:00</t>
  </si>
  <si>
    <t>Матвей(3)</t>
  </si>
  <si>
    <t>Старая Купавна, ул. Матросова, д 18, кв. 45, 3 подьезд, 4 этаж</t>
  </si>
  <si>
    <t>Лучше позже</t>
  </si>
  <si>
    <t>Старая Купавна, Д/С № 62</t>
  </si>
  <si>
    <t>5 группа, средняя группа</t>
  </si>
  <si>
    <t>Железнодорожный, ул. Октябрьская д. 29, кв. 349,7 подъезд,со двора, 5 этаж</t>
  </si>
  <si>
    <t>Алиса(7), Роман(2),Ян(9)</t>
  </si>
  <si>
    <t xml:space="preserve">Алиса(4),
Настя(4), Кирилл(6), Никита(6) </t>
  </si>
  <si>
    <t>Привлечь Кристину</t>
  </si>
  <si>
    <t>5 маленьких(2-5) и два больших</t>
  </si>
  <si>
    <t>Артём(4),Саша (4)</t>
  </si>
  <si>
    <t>Позвонить заранее. Ворота</t>
  </si>
  <si>
    <t>Железнодорожный, ул. Граничная, д.18, кв. 20, подъезд 1, этаж 5</t>
  </si>
  <si>
    <t xml:space="preserve">                                                        </t>
  </si>
  <si>
    <t>Костя(6), Слава(2), Кирилл(2)</t>
  </si>
  <si>
    <t>Поятоянный</t>
  </si>
  <si>
    <t>Ключевой. В том году были не искренние. Позвонить после заказа для отзыва.</t>
  </si>
  <si>
    <t>Не опаздывать. Дед Мороз должен быть потише, а то маленькая может испугаться</t>
  </si>
  <si>
    <t>Старшая группа</t>
  </si>
  <si>
    <t>Железнодорожный, ул. Саввинская д. 17, кв. 119, 15 этаж</t>
  </si>
  <si>
    <t>Катя(3), Влад(10)</t>
  </si>
  <si>
    <t>Старая Купавна, ул. Полевая д. 2, кв. 4, 2 этаж</t>
  </si>
  <si>
    <t>Матвей(5), Максим(5), Даша(5)</t>
  </si>
  <si>
    <t>Людмила</t>
  </si>
  <si>
    <t>+7-916-401-91-60</t>
  </si>
  <si>
    <t>мкр. Железки, Савино, ул. Первая Светлая д. 26</t>
  </si>
  <si>
    <t>Александр(10), Милана(7)</t>
  </si>
  <si>
    <t>Железнодорожный, ул. 1 Мая, д. 7, корп. 1,  кв. 141, 4 подъезд, 9 этаж</t>
  </si>
  <si>
    <t>Александра(9)</t>
  </si>
  <si>
    <t>Железнодорожный, ул. Граничная, д. 20, кв. 9, 1 подъезд, 3 этаж</t>
  </si>
  <si>
    <t>За час позвонить</t>
  </si>
  <si>
    <t>Скидка, как многодетным</t>
  </si>
  <si>
    <t>Старая Купавна, ул. Ленина, д. 8, кв. 10, 1 подьезд, 4 этаж</t>
  </si>
  <si>
    <t>Настя(3), Яна(6)</t>
  </si>
  <si>
    <t>Выиграла в конкурсе. Все деньги актерам.</t>
  </si>
  <si>
    <t>18:00</t>
  </si>
  <si>
    <t>Михаил(3), Аня</t>
  </si>
  <si>
    <t>Стихи не рассказывает</t>
  </si>
  <si>
    <t>Дима(6), Саша дев(5), Даня(5), Рома(4)</t>
  </si>
  <si>
    <t>Актерам 1500</t>
  </si>
  <si>
    <t>9 детей (3-10)</t>
  </si>
  <si>
    <t>Скинуть номер</t>
  </si>
  <si>
    <t>Яна(7), Аня(3)</t>
  </si>
  <si>
    <t>Максим(8), Александра(7), Ева (6), Арина(3), Алиса(3), Егор(2), Дарья(11)</t>
  </si>
  <si>
    <t>Вадим(7), 2 детишек 15 лет</t>
  </si>
  <si>
    <t>Главный подарок подарил(собака)</t>
  </si>
  <si>
    <t>Женя</t>
  </si>
  <si>
    <t>Дата</t>
  </si>
  <si>
    <t>Цена</t>
  </si>
  <si>
    <t>Коэф</t>
  </si>
  <si>
    <t>ДМ</t>
  </si>
  <si>
    <t>Снегур.</t>
  </si>
  <si>
    <t>Пара</t>
  </si>
  <si>
    <t>Дох.1акт.</t>
  </si>
  <si>
    <t>Дох. Рук.</t>
  </si>
  <si>
    <t>Отзыв</t>
  </si>
  <si>
    <t>Соня</t>
  </si>
  <si>
    <t>Данил</t>
  </si>
  <si>
    <t>Коэффициэнты</t>
  </si>
  <si>
    <t>Старая Купавна и близлежащий район</t>
  </si>
  <si>
    <t>Железка, Балашиха, дальние заказы (Ногинск, Марьино-3, вишняковские дачи)</t>
  </si>
  <si>
    <t>Садики</t>
  </si>
  <si>
    <t>Корпоративы где пары работают</t>
  </si>
  <si>
    <t>Леша</t>
  </si>
  <si>
    <t>Даша</t>
  </si>
  <si>
    <t>Корпоративы Балашиха, Ногинск, Электросталь и др., где нет актеров</t>
  </si>
  <si>
    <t>Виталик</t>
  </si>
  <si>
    <t>Тамара</t>
  </si>
  <si>
    <t>Сводная по дням</t>
  </si>
  <si>
    <t>Пары должны привезти денег</t>
  </si>
  <si>
    <t>Кол.зак.</t>
  </si>
  <si>
    <t>Оборот</t>
  </si>
  <si>
    <t>Выплачено</t>
  </si>
  <si>
    <t>Остаток</t>
  </si>
  <si>
    <t>Дох.рук.</t>
  </si>
  <si>
    <t>№</t>
  </si>
  <si>
    <t>Номер пары</t>
  </si>
  <si>
    <t>Пара 2 (Леша и Даша), Купавна</t>
  </si>
  <si>
    <t>Пара 4 (Дима и Соня)</t>
  </si>
  <si>
    <t>Пара 7 (Данил и Даша), Купавна</t>
  </si>
  <si>
    <t>ИТОГО:</t>
  </si>
  <si>
    <t>Сводная для руководителей</t>
  </si>
  <si>
    <t>Сводная по актерам</t>
  </si>
  <si>
    <t>ЦЕЛЬ</t>
  </si>
  <si>
    <t>Ост.до цели</t>
  </si>
  <si>
    <t>Ост. 2017</t>
  </si>
  <si>
    <t>БЫЛО,21</t>
  </si>
  <si>
    <t>БЫЛО,20</t>
  </si>
  <si>
    <t>БЫЛО,19</t>
  </si>
  <si>
    <t>Акт./пар.</t>
  </si>
  <si>
    <t>Кол.Заказов</t>
  </si>
  <si>
    <t>Актерские</t>
  </si>
  <si>
    <t>Водит.</t>
  </si>
  <si>
    <t>ИТОГО Дох.</t>
  </si>
  <si>
    <t>Ср.ст.зак.</t>
  </si>
  <si>
    <t>Расходы</t>
  </si>
  <si>
    <t>Прибыль</t>
  </si>
  <si>
    <t>Потратили</t>
  </si>
  <si>
    <t>Дох. Рук</t>
  </si>
  <si>
    <t>Дох.акт</t>
  </si>
  <si>
    <t>ИТОГО</t>
  </si>
  <si>
    <t>--------------</t>
  </si>
  <si>
    <t>В кассе</t>
  </si>
  <si>
    <t>Статья</t>
  </si>
  <si>
    <t>Сумма</t>
  </si>
  <si>
    <t>ИТОГО РАСХОДОВ</t>
  </si>
  <si>
    <t>Реклама</t>
  </si>
  <si>
    <t>Костюмы</t>
  </si>
  <si>
    <t>Рабочий телефон</t>
  </si>
  <si>
    <t>ИТОГО за рекламу</t>
  </si>
  <si>
    <t>ИТОГО за костюмы</t>
  </si>
  <si>
    <t>Водительские</t>
  </si>
  <si>
    <t>Реклама в Старой Купавне</t>
  </si>
  <si>
    <t>Посох</t>
  </si>
  <si>
    <t>Бензин (машина)</t>
  </si>
  <si>
    <t>Реклама в Альтернативной</t>
  </si>
  <si>
    <t>Парик</t>
  </si>
  <si>
    <t>Конфеты</t>
  </si>
  <si>
    <t>Конкурсный выезд</t>
  </si>
  <si>
    <t>Костюм</t>
  </si>
  <si>
    <t>Обеды, еда</t>
  </si>
  <si>
    <t>Объявления у подъезда,стенды</t>
  </si>
  <si>
    <t>Химчистка</t>
  </si>
  <si>
    <t>Сайт</t>
  </si>
  <si>
    <t>Реклама в интернете</t>
  </si>
  <si>
    <t>варежки деда мороза</t>
  </si>
  <si>
    <t>колпаки</t>
  </si>
  <si>
    <t>Реклама в контакте</t>
  </si>
  <si>
    <t>Сапоги</t>
  </si>
  <si>
    <t>Такси</t>
  </si>
  <si>
    <t>Гугл Реклама</t>
  </si>
  <si>
    <t>Борода</t>
  </si>
  <si>
    <t>Снег</t>
  </si>
  <si>
    <t>Реклама газета железка Альянс</t>
  </si>
  <si>
    <t>Разное</t>
  </si>
  <si>
    <t>Яндекс Директ</t>
  </si>
  <si>
    <t>Премя актерам</t>
  </si>
  <si>
    <t>Перевели с инвест. Счета</t>
  </si>
  <si>
    <t>Остаток на счете</t>
  </si>
  <si>
    <t>Колготки</t>
  </si>
  <si>
    <t>чехлы для одежды</t>
  </si>
  <si>
    <t>Выплатить</t>
  </si>
  <si>
    <t xml:space="preserve">Батарейки </t>
  </si>
  <si>
    <t>шары</t>
  </si>
  <si>
    <t>контейнер, открытка</t>
  </si>
  <si>
    <t>Реквизиты</t>
  </si>
  <si>
    <t>Подарки</t>
  </si>
  <si>
    <t>Фломастеры, контейнер</t>
  </si>
  <si>
    <t>Ткань для конкурсов</t>
  </si>
  <si>
    <t>ленты</t>
  </si>
  <si>
    <t>помада</t>
  </si>
  <si>
    <t>Колонка, микрофоны, музыка</t>
  </si>
  <si>
    <t>Палочки волшебные</t>
  </si>
  <si>
    <t>Волшебная книга</t>
  </si>
  <si>
    <t>Елки</t>
  </si>
  <si>
    <t>подарок Лилии</t>
  </si>
  <si>
    <t>клюшки</t>
  </si>
  <si>
    <t>Шарик на веревке (фокус)</t>
  </si>
  <si>
    <t>4 провода</t>
  </si>
  <si>
    <t>Актер/пар.</t>
  </si>
  <si>
    <t>Дата Заказа</t>
  </si>
  <si>
    <t>Бензин</t>
  </si>
  <si>
    <t>Премия</t>
  </si>
  <si>
    <t>ИТОГО ЗА БЕНЗИН</t>
  </si>
  <si>
    <t>км</t>
  </si>
  <si>
    <t>на 100</t>
  </si>
  <si>
    <t>1 л</t>
  </si>
  <si>
    <t>Дед</t>
  </si>
  <si>
    <t>Катя</t>
  </si>
  <si>
    <t>Миша</t>
  </si>
  <si>
    <t xml:space="preserve">Дох.  Пары </t>
  </si>
  <si>
    <t>Дох. 
1 актера</t>
  </si>
  <si>
    <t>Дох. 
Рук.</t>
  </si>
  <si>
    <t>ПРОГНОЗ</t>
  </si>
  <si>
    <t>Количество заказов по городам:</t>
  </si>
  <si>
    <t>Количество постоянных/новых</t>
  </si>
  <si>
    <t>Кол-во</t>
  </si>
  <si>
    <t>%</t>
  </si>
  <si>
    <t>Заказы по парам актеров</t>
  </si>
  <si>
    <t>Дох.прог</t>
  </si>
  <si>
    <t>Ср. дох. за 1 зак.</t>
  </si>
  <si>
    <t>Рук-ль</t>
  </si>
  <si>
    <t>Доход</t>
  </si>
  <si>
    <t>Железка</t>
  </si>
  <si>
    <t>Параметр</t>
  </si>
  <si>
    <t>Прогноз</t>
  </si>
  <si>
    <t>Ост. До цели</t>
  </si>
  <si>
    <t>Ост. 2019</t>
  </si>
  <si>
    <t>Оборот по заказам</t>
  </si>
  <si>
    <t>Количество заказов</t>
  </si>
  <si>
    <t>Средняя стоимость заказа</t>
  </si>
  <si>
    <t>Дней до НГ</t>
  </si>
  <si>
    <t>Надо заказов в день, для выполнения плана</t>
  </si>
  <si>
    <t>Поступление заказов по месяцам</t>
  </si>
  <si>
    <t>2021-2022</t>
  </si>
  <si>
    <t>2020-2021</t>
  </si>
  <si>
    <t>2019-2020</t>
  </si>
  <si>
    <t>2018-2019</t>
  </si>
  <si>
    <t>Архив клиентов Деда мороза и Снегурочки</t>
  </si>
  <si>
    <t>Состояние на 2021 год</t>
  </si>
  <si>
    <t>Ольга21</t>
  </si>
  <si>
    <t>+7-926-327-61-17          +7-927-117-03-33</t>
  </si>
  <si>
    <t>Железка, проспект Героев, д. 4, кв. 34,           10 этаж, 1 подъезд</t>
  </si>
  <si>
    <t>Виолетта(6) Лиза?(3)</t>
  </si>
  <si>
    <t>Выросли дети</t>
  </si>
  <si>
    <t>Павел2</t>
  </si>
  <si>
    <t>+7-903-710-82-20</t>
  </si>
  <si>
    <t>Старая Купавна, ул. Октябрьская д.8, кв. 79</t>
  </si>
  <si>
    <t>Вероника(3), Федор(11)</t>
  </si>
  <si>
    <t>! Вера5
Анна13 Надежда8</t>
  </si>
  <si>
    <t>! +7-916-686-74-05
+7-916-217-94-48
+7-906-797-93-47</t>
  </si>
  <si>
    <t>Старая Купавна, ул. Ленина, д.39, кв. 13, подъезд 2, этаж 2-3</t>
  </si>
  <si>
    <t>Саша девочка(5.6), Демид(5)</t>
  </si>
  <si>
    <t>Перехали в Москву</t>
  </si>
  <si>
    <t>Екатерина Сорокина</t>
  </si>
  <si>
    <t>+7-925-226-52-26,
+7-926-256-08-45</t>
  </si>
  <si>
    <t>Котеджный поселок "Мелихово"</t>
  </si>
  <si>
    <t>Мелихово, д.30 (до поселка, до дома объяснят по телефону)</t>
  </si>
  <si>
    <t>Лев(6),  
Злата(3)</t>
  </si>
  <si>
    <t>Татьяна14</t>
  </si>
  <si>
    <t>+7-929-580-84-10</t>
  </si>
  <si>
    <t>ул. Цветочная, д.28 (первая, ll носовихи, налево) 19 км</t>
  </si>
  <si>
    <t>Владик(5,5)</t>
  </si>
  <si>
    <t>Анна</t>
  </si>
  <si>
    <t>+7-926-464-10-61</t>
  </si>
  <si>
    <t>ул. Ленина, д. 55, кв. 63</t>
  </si>
  <si>
    <t>Настя (10,5),Илья (6,8)</t>
  </si>
  <si>
    <t>Людмила3</t>
  </si>
  <si>
    <t>+7-916-982-87-74</t>
  </si>
  <si>
    <t>ул. Юбилейная д. 28, корп.1, кв. 53, 15 этаж, 1 подъезд</t>
  </si>
  <si>
    <t>Абонент в сети не зарегистрирован</t>
  </si>
  <si>
    <t>Переехали в Таганрог</t>
  </si>
  <si>
    <t>Чистка в 2021</t>
  </si>
  <si>
    <t>Татьяна24</t>
  </si>
  <si>
    <t>+7-925-322-87-50</t>
  </si>
  <si>
    <t>г.Балашиха, д.Черное, ул.Агрогородок, д.7, кв.123, 2 подъезд, 7 этаж</t>
  </si>
  <si>
    <t>Полина(7), Настя(7)</t>
  </si>
  <si>
    <t>Дети выросли</t>
  </si>
  <si>
    <t>Татьяна12</t>
  </si>
  <si>
    <t>+7-929-591-55-51,
+7-905-544-68-28</t>
  </si>
  <si>
    <t>ул. Набережная, д.15
(вход где ворота)</t>
  </si>
  <si>
    <t>Артем(9), Сережа(6), Стас(9)</t>
  </si>
  <si>
    <t>Оксана6</t>
  </si>
  <si>
    <t>+7-929-633-77-91</t>
  </si>
  <si>
    <t>Зеленый, ул. Школьная, д. 15, кв. 112 (5 этаж, 2 подъезд)</t>
  </si>
  <si>
    <t>Александра(4.5)
Матвей(2.2 мес)</t>
  </si>
  <si>
    <t>Денис</t>
  </si>
  <si>
    <t>+7-985-978-02-33</t>
  </si>
  <si>
    <t>Железнодорожный, ул. Пионерская, д.3, кв.228, подъезд 7, этаж 3</t>
  </si>
  <si>
    <r>
      <rPr>
        <sz val="10"/>
        <color theme="1"/>
        <rFont val="Times New Roman"/>
        <family val="1"/>
        <charset val="204"/>
      </rPr>
      <t xml:space="preserve">Маша(5), </t>
    </r>
    <r>
      <rPr>
        <sz val="10"/>
        <color theme="1"/>
        <rFont val="Times New Roman"/>
        <family val="1"/>
        <charset val="204"/>
      </rPr>
      <t>Ксюша(7)</t>
    </r>
  </si>
  <si>
    <t>Не будут из-за ковида и выросли дети</t>
  </si>
  <si>
    <t>Анна9   (подруга Вики)</t>
  </si>
  <si>
    <t>+7-926-335-75-53</t>
  </si>
  <si>
    <t>Старая Купавна, ул. Фрунзе, д. 3, кв. 12</t>
  </si>
  <si>
    <t>Софья(9)</t>
  </si>
  <si>
    <t>Ольга14</t>
  </si>
  <si>
    <t>+7-926-541-13-38</t>
  </si>
  <si>
    <t>ул. Б.Московская, д. 108, кв. 45</t>
  </si>
  <si>
    <t>Полина(9.5), Ксения(6.5)</t>
  </si>
  <si>
    <t>Татьяна16</t>
  </si>
  <si>
    <t>+7-926-281-15-55</t>
  </si>
  <si>
    <t>ул. Калинина, д. 15, кв. 44 (3 подъезд, около колкоза Кирова)</t>
  </si>
  <si>
    <t>Элеонора(4), Елени(5), Георгий(7), Никита(7), Тимофей(8)</t>
  </si>
  <si>
    <t>Вырасли дети</t>
  </si>
  <si>
    <t>Татьяна21</t>
  </si>
  <si>
    <t>+7-926-535-94-28</t>
  </si>
  <si>
    <t>Обухово, ул. Комбинат, д. 42, кв. 37, 3 подъезд, 2 этаж</t>
  </si>
  <si>
    <r>
      <rPr>
        <sz val="10"/>
        <color rgb="FFFF0000"/>
        <rFont val="Times New Roman"/>
        <family val="1"/>
        <charset val="204"/>
      </rPr>
      <t>Соня, Саша, Настя(7.5)</t>
    </r>
    <r>
      <rPr>
        <sz val="10"/>
        <color rgb="FFFF0000"/>
        <rFont val="Times New Roman"/>
        <family val="1"/>
        <charset val="204"/>
      </rPr>
      <t>, Галя(6,5)? Маша?</t>
    </r>
  </si>
  <si>
    <t>Светлана9
! муж Алексей</t>
  </si>
  <si>
    <t>+7-915-360-10-54
! +7-985-485-90-65</t>
  </si>
  <si>
    <t>Старая Купавна, ул. Кирова д. 3а (Алиса), кв. 37, подъезд за алисой, 1 этаж</t>
  </si>
  <si>
    <t>Вика(11), Лёня(6,5)</t>
  </si>
  <si>
    <t>Марина11</t>
  </si>
  <si>
    <t>+7-903-160-97-67</t>
  </si>
  <si>
    <t>Купавна, ул. 1-ая флотская,  д.9</t>
  </si>
  <si>
    <t>София(9)</t>
  </si>
  <si>
    <t>Татьяна15, 
Юлия22</t>
  </si>
  <si>
    <t>! +7-977-257-63-76,
! +7-926-288-66-11,
+7-926-275-16-18</t>
  </si>
  <si>
    <t>Старая Купавна, ул.Речная, д. 5</t>
  </si>
  <si>
    <t>Андрей2</t>
  </si>
  <si>
    <t>+7-926-595-24-72</t>
  </si>
  <si>
    <t>ул. Братьев Кругловых, на улице</t>
  </si>
  <si>
    <t>Переехали в Москву</t>
  </si>
  <si>
    <t>Анна16</t>
  </si>
  <si>
    <t>+7-926-256-40-04,
+7-926-257-00-00</t>
  </si>
  <si>
    <t>Южный, ул. Пионерская, д. 6, кв.42, 4 этаж, 3 подъезд</t>
  </si>
  <si>
    <t>Катя(5),  Костя(5)</t>
  </si>
  <si>
    <t>Анна7</t>
  </si>
  <si>
    <t>+7-926-551-05-35, 
+7-965-404-49-54</t>
  </si>
  <si>
    <t>п. Зеленый, д. 3, кв. 80 
(6 подъезд, 2 этаж)               рядом со школой</t>
  </si>
  <si>
    <t>Арина(8), Юля(4)</t>
  </si>
  <si>
    <t>Наталья14</t>
  </si>
  <si>
    <t>+7-916-877-05-64</t>
  </si>
  <si>
    <t>ул. Школьная д. 39а, кв. 52</t>
  </si>
  <si>
    <t>Антон(10), Аня(8), Степан(9),Алеся(4)</t>
  </si>
  <si>
    <t>+7-925-868-76-10</t>
  </si>
  <si>
    <t>Новое Бисерово, ул. Орлова, д. 2, кв. 117 (9 этаж, 1 подъезд)</t>
  </si>
  <si>
    <t>Михаил(4.8), Мария(5)</t>
  </si>
  <si>
    <t>номер не обслуживается</t>
  </si>
  <si>
    <t>Людмила2</t>
  </si>
  <si>
    <t>+7-917-522-92-52</t>
  </si>
  <si>
    <t>Шульгино, 
! Обухово</t>
  </si>
  <si>
    <t>ул. Крестьянская, д. 11, 
! ул. Энтузиастов, д. 1, кв. 61 (1 подъезд 1 от почты, 1 этаж)</t>
  </si>
  <si>
    <t>Алина(11), Глеб(7), Богдан(2), Кирил(1), Полина?(11)</t>
  </si>
  <si>
    <t>Алексей3</t>
  </si>
  <si>
    <t>+7-916-512-08-48</t>
  </si>
  <si>
    <t>! Ногинск, Старая Купавна</t>
  </si>
  <si>
    <t>!  Ногинск, ул. Карьерная, д. 12 (район полигона, за глухово).
Старая Купавна, ул. Кирова, д. 5а, кв. 22 (2 подъезд от галы)</t>
  </si>
  <si>
    <t>Даша (9),
 День рождение</t>
  </si>
  <si>
    <t>Андерей6
Ирина17</t>
  </si>
  <si>
    <t>+7-915-363-28-25
+7-915-363-34-40</t>
  </si>
  <si>
    <t>Железнодорожный, ул. Автозаводская, д. 4, корпус 1, кв. 172 (3 подъезд, 11 этаж)</t>
  </si>
  <si>
    <t>Федя(7),
Вера(7)</t>
  </si>
  <si>
    <t>Железнодорожный, ул. Октябрьская д.33, 3 этаж, Б-309 ТЦ Марс</t>
  </si>
  <si>
    <t>5 детей +2 малышей</t>
  </si>
  <si>
    <t>рекомндация</t>
  </si>
  <si>
    <t>Екатерина34</t>
  </si>
  <si>
    <t>+7-909-900-11-95</t>
  </si>
  <si>
    <t>Железнодорожный, Саввинское шоссе, д. 4, корп.2, кв. 105, 3 подъезд, 5 этаж</t>
  </si>
  <si>
    <t>Ярослава(12), Ваня(9)</t>
  </si>
  <si>
    <t>База заказов Деда мороза и Снегурочки на 2019 год</t>
  </si>
  <si>
    <t>ул. Школьная д.1 мимо поворота на колонтаево справа 2 этажный дом с красной крышой машина сузуки таунхаус</t>
  </si>
  <si>
    <t>Никита(9),   Ника (5,5)</t>
  </si>
  <si>
    <t>ключевой</t>
  </si>
  <si>
    <t xml:space="preserve"> ! +7-977-381-55-43
+7-929-538-01-63</t>
  </si>
  <si>
    <t xml:space="preserve">София(9), Лера (9) </t>
  </si>
  <si>
    <t>!+7-926-881-47-34
+7-965-126-28-54</t>
  </si>
  <si>
    <t>Демид(4), Даша(5), Софья(10)</t>
  </si>
  <si>
    <t>9 детей(2 маленьких)</t>
  </si>
  <si>
    <t>200р за ребенка, если больше 4 детей</t>
  </si>
  <si>
    <t>!+7-903-256-08-95
+7-985-896-86-85
+7-916-434-71-47</t>
  </si>
  <si>
    <t>Платон(4), Илья(11), Амелия(1,5)</t>
  </si>
  <si>
    <t>100р за дорогу</t>
  </si>
  <si>
    <t>Яна7</t>
  </si>
  <si>
    <t>+7-926-364-35-70</t>
  </si>
  <si>
    <t>Железнодорожный, ул. Маяковского д.22, кв. 221, 4 подъезд, 12 этаж</t>
  </si>
  <si>
    <t>Влад(8), Алина(4), Маша(9)</t>
  </si>
  <si>
    <t>Софья(4)</t>
  </si>
  <si>
    <t>Не позже</t>
  </si>
  <si>
    <t>Елена36</t>
  </si>
  <si>
    <t>+7-925-828-00-16</t>
  </si>
  <si>
    <t>Железнодорожный, ул. Рождественская д. 5, кв.216, 4 подъезд, 5 этаж</t>
  </si>
  <si>
    <t>4 детей и один маленький</t>
  </si>
  <si>
    <t>Александр 7 прудов</t>
  </si>
  <si>
    <t>+7-926-893-46-23</t>
  </si>
  <si>
    <t>Кафе 7 прудов</t>
  </si>
  <si>
    <t>Виктория(5), Кирилл(5)</t>
  </si>
  <si>
    <t xml:space="preserve">Настя(6), Лера(11) </t>
  </si>
  <si>
    <t>Полина(4), Ева(4), Марк(7)</t>
  </si>
  <si>
    <t>Павлино 12 школа</t>
  </si>
  <si>
    <t>37 детей</t>
  </si>
  <si>
    <t>Илья(5), Артем(2), Маша(3), Данила(4)</t>
  </si>
  <si>
    <t xml:space="preserve">Марк(4), Влада(3), </t>
  </si>
  <si>
    <t>День Рождения у Влады</t>
  </si>
  <si>
    <t>Максим(5), Даша(4),Марк(5), Виолетта(5)</t>
  </si>
  <si>
    <t>Володя(3)</t>
  </si>
  <si>
    <t>Алиса(7), Соня(2,5)</t>
  </si>
  <si>
    <t>Ключевой
Позвонить заранее,если будете опаздывать. За час-два.</t>
  </si>
  <si>
    <t>Мирослава(3), Данила(4), Рома(4)</t>
  </si>
  <si>
    <t>Оплатила</t>
  </si>
  <si>
    <t>На улице и в помещении. Музыку с собой, микрофон.</t>
  </si>
  <si>
    <t>Ева(5)</t>
  </si>
  <si>
    <t xml:space="preserve"> Возможно скинет на карту. Деда Мороза желательно по страше.</t>
  </si>
  <si>
    <t>Тимофей(1,9) +3 детей</t>
  </si>
  <si>
    <t>мкр. Железки, от Савино на Темниково,по пригородной улице поворот за второй остановкой далее сразу направо, налево, направо, 2 постороенных дома, второй дом слева, из бруса, красный забор</t>
  </si>
  <si>
    <t>Александр(9), Милана(6)</t>
  </si>
  <si>
    <t>Павел(9)</t>
  </si>
  <si>
    <t>Даша(7), София(2)</t>
  </si>
  <si>
    <t>+7-909- 155-95-78</t>
  </si>
  <si>
    <t>Сергей!
Ольга49</t>
  </si>
  <si>
    <t>!+7-916-951-41-90
+7-977-10321-34
+7-903-595-51-73</t>
  </si>
  <si>
    <t>Заказ оплатила!!! Звонить Сергею</t>
  </si>
  <si>
    <t>Вячеслав(6)</t>
  </si>
  <si>
    <r>
      <rPr>
        <b/>
        <sz val="10"/>
        <color theme="1"/>
        <rFont val="Times New Roman"/>
        <family val="1"/>
        <charset val="204"/>
      </rPr>
      <t xml:space="preserve">ключевой. </t>
    </r>
    <r>
      <rPr>
        <sz val="10"/>
        <color theme="1"/>
        <rFont val="Times New Roman"/>
        <family val="1"/>
        <charset val="204"/>
      </rPr>
      <t>Если пять детей, то еще 200 рублей.</t>
    </r>
  </si>
  <si>
    <t xml:space="preserve">ключевой. </t>
  </si>
  <si>
    <t>Старая Купавна, ул. Серебрянная, д. 5</t>
  </si>
  <si>
    <t xml:space="preserve">Шульгино, ул. Центральная, д. 34. Поворот на лево,сразу калитка с левой стороны. </t>
  </si>
  <si>
    <t>Аня (13), Кирилл (10), Алена(5),Виктор(8), Дима(4)</t>
  </si>
  <si>
    <t>40 минут.</t>
  </si>
  <si>
    <t>Рита(5), Матвей(5), Андрей(5)</t>
  </si>
  <si>
    <t>Заказ оплачен.</t>
  </si>
  <si>
    <t>Артём(8), Лиза(9)</t>
  </si>
  <si>
    <t>Железнодорожный, д. Федурново, ул Авиарембаза д 28, кв.21, 2 подъезд, 2 этаж</t>
  </si>
  <si>
    <t>Евгений(5)</t>
  </si>
  <si>
    <t>Полина(10), Ника(5), Артем(2)</t>
  </si>
  <si>
    <t>Балашиха, ул. Твардовского, д. 16, кв. 98, 2 подъезд со стороны улицы (во двор не заезжаем), 9 этаж</t>
  </si>
  <si>
    <t>Щемилово, ул. Орлова д. 2, кв. 420, 3 подъезд, 12 этаж</t>
  </si>
  <si>
    <t>Чудинки, ул. Придорожная д. 56. Позвонить как будете подъезжать.</t>
  </si>
  <si>
    <t>Катя(4), Андрей(4), Алиса(5)</t>
  </si>
  <si>
    <t>Ксения(4)</t>
  </si>
  <si>
    <r>
      <rPr>
        <b/>
        <sz val="10"/>
        <color theme="1"/>
        <rFont val="Times New Roman"/>
        <family val="1"/>
        <charset val="204"/>
      </rPr>
      <t xml:space="preserve">ключевой
</t>
    </r>
    <r>
      <rPr>
        <sz val="10"/>
        <color theme="1"/>
        <rFont val="Times New Roman"/>
        <family val="1"/>
        <charset val="204"/>
      </rPr>
      <t>Дед Мороз был вялый</t>
    </r>
  </si>
  <si>
    <t>Константин(5)</t>
  </si>
  <si>
    <t>Мия(4)</t>
  </si>
  <si>
    <t>Снегурочка Ольга</t>
  </si>
  <si>
    <t>Скинула 100 рублей за поятоянноство и два заказа рядом.</t>
  </si>
  <si>
    <t>Александра</t>
  </si>
  <si>
    <t>ул. Главная д. 11, кв. 11, 3 этаж</t>
  </si>
  <si>
    <t>Никита(5), Полина(13)</t>
  </si>
  <si>
    <t>Соседняя дверь. Платят отдельно</t>
  </si>
  <si>
    <r>
      <rPr>
        <b/>
        <sz val="10"/>
        <color theme="1"/>
        <rFont val="Times New Roman"/>
        <family val="1"/>
        <charset val="204"/>
      </rPr>
      <t xml:space="preserve">Ключевой. </t>
    </r>
    <r>
      <rPr>
        <sz val="10"/>
        <color theme="1"/>
        <rFont val="Times New Roman"/>
        <family val="1"/>
        <charset val="204"/>
      </rPr>
      <t xml:space="preserve">
В прошлом году не понравился Дед Мороз</t>
    </r>
  </si>
  <si>
    <t>Электросталь, СНТ "Горелый лес" ул. Кутузова д. 775</t>
  </si>
  <si>
    <t>Возможно на карту скинет.</t>
  </si>
  <si>
    <t>Старая Купавна, ул. Микрорайон, д. 2, кв. 2, 1 подъезд, 1 этаж</t>
  </si>
  <si>
    <t>Лера(3), Тема(3)</t>
  </si>
  <si>
    <t>Маша(8) Д.Р., Ваня(8), Артем(8), Соня(10), Ульяна(10)</t>
  </si>
  <si>
    <t>День Рождения у Маши</t>
  </si>
  <si>
    <t>Евгения(4)</t>
  </si>
  <si>
    <t>+7-906-089-15-32</t>
  </si>
  <si>
    <t>Старая Купавна, ул. Полевая д. 2, кв. 4</t>
  </si>
  <si>
    <t>Аня(2), София(4), Максим(2), Тема(2)</t>
  </si>
  <si>
    <t>Елисей(4), Артем(5), Андрюша(39)  ))</t>
  </si>
  <si>
    <t>Ксения(5), Игорь(9)</t>
  </si>
  <si>
    <t>Анастасия(12), Елизавета(9), Анисья(4)</t>
  </si>
  <si>
    <t>Соня(5)</t>
  </si>
  <si>
    <t>Софья(6), Елисей(1) Стефанья(3)</t>
  </si>
  <si>
    <t>Аресний(6),  Артем(3)</t>
  </si>
  <si>
    <t>Рыбхоз, 7 прудов</t>
  </si>
  <si>
    <t>+7-915-479-68-22</t>
  </si>
  <si>
    <t>Маша(5), Сережа(4)</t>
  </si>
  <si>
    <t>Щемилово, ул. Орлова д. 26, кв.16, 1 подъезд, 3 этаж</t>
  </si>
  <si>
    <t>Алина(6)</t>
  </si>
  <si>
    <t>Ника(4)</t>
  </si>
  <si>
    <t>Марк(6)</t>
  </si>
  <si>
    <t>Степан(5), Ян(5), Катя(11)</t>
  </si>
  <si>
    <t>Программа на 45 минут.  Ключевой</t>
  </si>
  <si>
    <t>15 детей!</t>
  </si>
  <si>
    <t>14:45</t>
  </si>
  <si>
    <t>30 минут</t>
  </si>
  <si>
    <t>Костя (5), Слава(8 месяцев)</t>
  </si>
  <si>
    <t>4 детей больших и 2 маленьких</t>
  </si>
  <si>
    <t>Саид(8), Булат(4)</t>
  </si>
  <si>
    <t>Вера(6)</t>
  </si>
  <si>
    <t>Старая Купавна, ул. Речная, д. 5</t>
  </si>
  <si>
    <t>Уточнить по детям</t>
  </si>
  <si>
    <t>Святослав(8), Федя(5)</t>
  </si>
  <si>
    <t>Катя(2), Влад(9)</t>
  </si>
  <si>
    <t>Марина16</t>
  </si>
  <si>
    <t>+7-926-284-58-98</t>
  </si>
  <si>
    <t>Балашиха, ул. Разина д.5, кв. 119, 1 подъезд,  19 этаж</t>
  </si>
  <si>
    <t>Новая Купавна, Лагуна, д. 51/2</t>
  </si>
  <si>
    <t>Максим(7), Александра(6), Ева(5), Арина(3), Егор(1,5)</t>
  </si>
  <si>
    <t>Программа на 40 минут. Были у них два года назад.</t>
  </si>
  <si>
    <t xml:space="preserve">Алиса(3),
Настя(3,5), Кирилл(5), Никита(5) </t>
  </si>
  <si>
    <t>Тамара рекомендовала</t>
  </si>
  <si>
    <t>Ася(7), Алеша(14), Федя(3),</t>
  </si>
  <si>
    <t>Матвей, Максим(4)</t>
  </si>
  <si>
    <t>Время приблизительное</t>
  </si>
  <si>
    <t xml:space="preserve">Только ДМ. </t>
  </si>
  <si>
    <t>Маргарита2
Наталья</t>
  </si>
  <si>
    <t>+7-926-414-81-51
!! +7-926-414-83-70</t>
  </si>
  <si>
    <t>Звонить Наталье</t>
  </si>
  <si>
    <t>Паша(3), Варя(4), Саша(8 месяцев)</t>
  </si>
  <si>
    <t>7 детей (3 маленьких)</t>
  </si>
  <si>
    <t>Матвей(4), Антон(6), Лиза(3)</t>
  </si>
  <si>
    <t>Неля (7)
Артем (6.5)
Даша(14)</t>
  </si>
  <si>
    <t>Лагуна1, д. 55/2</t>
  </si>
  <si>
    <t>Бесплатно. Выиграла в конкурсе.</t>
  </si>
  <si>
    <t>Новая Купавна, Лагуна, д. 4/2</t>
  </si>
  <si>
    <t>Малика(2), Марк(7), Мадина(16)</t>
  </si>
  <si>
    <t>позвонить для закааза пропуска заранее. В прошлом году было скучновато.</t>
  </si>
  <si>
    <t>Электросталь, ул. Юбилейная 3а.  Ресторан Корона</t>
  </si>
  <si>
    <t>Ева(8)</t>
  </si>
  <si>
    <t>Новая Купавна, Лагуна, д. 5/2</t>
  </si>
  <si>
    <t>Железнодорожный,Пуршево, ул. Новослободская, д. 12, кв. 72, шлагбаум</t>
  </si>
  <si>
    <t>Александр(8), Алина(8), Маша(4.5), Максим(4.5)
Степа (2.5)</t>
  </si>
  <si>
    <t>Виктория(4,5)</t>
  </si>
  <si>
    <t>Роман(4,5)</t>
  </si>
  <si>
    <t>Богдан(5), Кирилл(4), Глеб(10)</t>
  </si>
  <si>
    <t>Аня(5)</t>
  </si>
  <si>
    <t>15 минут. Места мало.</t>
  </si>
  <si>
    <t>Матвей(2)</t>
  </si>
  <si>
    <t xml:space="preserve"> На улице. </t>
  </si>
  <si>
    <t>Ольга(6), Дарья(6), Валя(9)</t>
  </si>
  <si>
    <t xml:space="preserve">Кирилл(5),Миша(3) </t>
  </si>
  <si>
    <t>Позвонить за 10 минут.</t>
  </si>
  <si>
    <t>+7-926-059-69-50</t>
  </si>
  <si>
    <t>Железнодорожный, ул. Соловьева, д.1, кв. 300, крайний подъезд, 2 этаж</t>
  </si>
  <si>
    <t>Железнодорожный, ул. Струве, д. 9, кв. 361, 4 подъезд, 11 этаж</t>
  </si>
  <si>
    <t>Саня(3)</t>
  </si>
  <si>
    <t>Программа на 40 минут</t>
  </si>
  <si>
    <t>Позвонить за 10 минут. Не опаздывать, можно на 10 минут пораньше</t>
  </si>
  <si>
    <t>плюс, минус час не принципиально</t>
  </si>
  <si>
    <t>Ногинск, микрорайон Полет, ул. Дмитрия Михайлова, д.4, кв. 189, 3 подъезд угловой, 8 этаж</t>
  </si>
  <si>
    <t>Алиса(6), Роман(1,5)</t>
  </si>
  <si>
    <t>Будут вопросы.</t>
  </si>
  <si>
    <t>Гена(5)</t>
  </si>
  <si>
    <t>Элина(9), Тимур(5), Александр(0,5)</t>
  </si>
  <si>
    <t>Железнодорожный, Юбилейная д. 4, корпус 5, кв. 137, 3 этаж, 3 подъезд</t>
  </si>
  <si>
    <t>+7-926-551-17-63     
 +7-903-273-52-70</t>
  </si>
  <si>
    <t>Артем(1,3), Анна(4), Ариша(10), Рома(10)</t>
  </si>
  <si>
    <t>Еще поздравить двоих взрослых.</t>
  </si>
  <si>
    <t>База заказов Деда мороза и Снегурочки на 2018 год</t>
  </si>
  <si>
    <t>Дата и время  праздника</t>
  </si>
  <si>
    <t>Ольгино, ул. Граничная д. 38, кв. 490 подъезд 3, этаж 15,                 код В490В2282</t>
  </si>
  <si>
    <t>Ева(7), Ксюша(8), Алина(12)</t>
  </si>
  <si>
    <t>Ксюша и Алина из другой страны, первый раз видят Д.М.</t>
  </si>
  <si>
    <t>Денис3</t>
  </si>
  <si>
    <t>+7-965-126-28-54</t>
  </si>
  <si>
    <t>Демид(3)</t>
  </si>
  <si>
    <t>ул. Школьная д.1 мимо поворота на колонтаево справа 3 этажный дом с красной крышой машина сузуки таунхаус</t>
  </si>
  <si>
    <t>Железнодорожный, Русавкино-Романово, ул. Лучевая д.11</t>
  </si>
  <si>
    <t>Антон(7), Полина(6), Владик(7), Виталий(1)</t>
  </si>
  <si>
    <r>
      <rPr>
        <b/>
        <sz val="10"/>
        <color theme="1"/>
        <rFont val="Times New Roman"/>
        <family val="1"/>
        <charset val="204"/>
      </rPr>
      <t>ключевой</t>
    </r>
    <r>
      <rPr>
        <sz val="10"/>
        <color theme="1"/>
        <rFont val="Times New Roman"/>
        <family val="1"/>
        <charset val="204"/>
      </rPr>
      <t xml:space="preserve">     не понравилось в прошлом году</t>
    </r>
  </si>
  <si>
    <t>Егор(8.5), Даша(5.4)</t>
  </si>
  <si>
    <t>мкр. Железки, ул. 1-ая Светлая, д.26 от Савино на Темниково,по пригородной улице поворот за второй остановкой далее сразу направо, налево, направо, 2 постороенных дома, второй дом слева, из бруса, красный забор</t>
  </si>
  <si>
    <t>Александр(8.5), Милана(5.5)</t>
  </si>
  <si>
    <t>Варя(6,5), Роман(3), Семен(1,5), Михаил(3), София(7)</t>
  </si>
  <si>
    <r>
      <rPr>
        <b/>
        <sz val="10"/>
        <color theme="1"/>
        <rFont val="Times New Roman"/>
        <family val="1"/>
        <charset val="204"/>
      </rPr>
      <t xml:space="preserve">ключевой </t>
    </r>
    <r>
      <rPr>
        <sz val="10"/>
        <color theme="1"/>
        <rFont val="Times New Roman"/>
        <family val="1"/>
        <charset val="204"/>
      </rPr>
      <t>из машины выйти в костюмах</t>
    </r>
  </si>
  <si>
    <t>Валерий 7 прудов</t>
  </si>
  <si>
    <t>+7-901-793-95-31</t>
  </si>
  <si>
    <t>Взрослые (15-20 человек)</t>
  </si>
  <si>
    <t>Валеры не будет</t>
  </si>
  <si>
    <t>еще 2000 папе</t>
  </si>
  <si>
    <t>Черное, Агрогородок д. 32, кв. 73, 11 этаж, 33 высотки</t>
  </si>
  <si>
    <t>Катя(3), Андрей(3), Алиса(4)</t>
  </si>
  <si>
    <t>заранее позвонить, уточнить куда ехать</t>
  </si>
  <si>
    <t>! +7-916-632-15-60
+7-903-715-41-20</t>
  </si>
  <si>
    <t>Даша(4), Саша(4), Олег(6), Кирилл(8)
Ксюша (2)
Андрюша(4)</t>
  </si>
  <si>
    <t>Екатерина5, 
! Екатерина13</t>
  </si>
  <si>
    <t>Наталья37</t>
  </si>
  <si>
    <t>Железнодорожный, ул. Маяковского д. 38,  Д/С № 25 "Сказка"</t>
  </si>
  <si>
    <t>Савва</t>
  </si>
  <si>
    <t>Алена7</t>
  </si>
  <si>
    <t>+7-926-558-30-46</t>
  </si>
  <si>
    <t>Железнодорожный, ул. Пушкина, д.12, кв. 130, 3 подъезд, 5 этаж</t>
  </si>
  <si>
    <t>Вова(6), Александра(5)</t>
  </si>
  <si>
    <t>Мирослава(2)</t>
  </si>
  <si>
    <t>Железнодорожный, Пуршево, ул. Новослободская, д. 12, кв. 72, шлагбаум</t>
  </si>
  <si>
    <t>Александр(6.5), Алина(6), Маша(2.5), Максим(2.5)</t>
  </si>
  <si>
    <t>Татьяна36</t>
  </si>
  <si>
    <t>+7-965-411-14-52</t>
  </si>
  <si>
    <t>Микрорайон д. 6, кв. 105, 7 подъезд, 5 этаж</t>
  </si>
  <si>
    <t>Добромир(11)</t>
  </si>
  <si>
    <r>
      <rPr>
        <b/>
        <sz val="10"/>
        <color theme="1"/>
        <rFont val="Times New Roman"/>
        <family val="1"/>
        <charset val="204"/>
      </rPr>
      <t>ключевой</t>
    </r>
    <r>
      <rPr>
        <sz val="10"/>
        <color theme="1"/>
        <rFont val="Times New Roman"/>
        <family val="1"/>
        <charset val="204"/>
      </rPr>
      <t xml:space="preserve"> верит в Деда Мороза. Исправил 4 по физ-ре на 5.Обязательно об этом сказать.</t>
    </r>
  </si>
  <si>
    <t>6 детей, один большой</t>
  </si>
  <si>
    <r>
      <rPr>
        <b/>
        <sz val="10"/>
        <color theme="1"/>
        <rFont val="Times New Roman"/>
        <family val="1"/>
        <charset val="204"/>
      </rPr>
      <t>ключевой</t>
    </r>
    <r>
      <rPr>
        <sz val="10"/>
        <color theme="1"/>
        <rFont val="Times New Roman"/>
        <family val="1"/>
        <charset val="204"/>
      </rPr>
      <t xml:space="preserve">        1 раз забыли, 2 раз перепутали  адрес</t>
    </r>
  </si>
  <si>
    <t>Марк(6), Ксения(7), Полина(3), Ева(2,5)</t>
  </si>
  <si>
    <t>Станция Купавна, ул. Парковая д.1</t>
  </si>
  <si>
    <t>10:15-10:30</t>
  </si>
  <si>
    <t>может не получится в 10:15</t>
  </si>
  <si>
    <t>Алиса(5), Соня(1,5)</t>
  </si>
  <si>
    <t>Лучше не опаздывать. Заранее позвонить, уточнить куда ехать</t>
  </si>
  <si>
    <t>Вишняковские дачи, ул. Длинная д.32</t>
  </si>
  <si>
    <t>Иван(9), Илья(5,5)</t>
  </si>
  <si>
    <t>Железнодоржный, ул. Автозаводская, д. 4, кв. 44
 (1 подъезд, 11 эт.)</t>
  </si>
  <si>
    <t xml:space="preserve">София(8), Лера (8) </t>
  </si>
  <si>
    <t>Анна20, 
!Ирина22</t>
  </si>
  <si>
    <t>+7-903-782-74-49, 
! +7-929-567-16-91</t>
  </si>
  <si>
    <t xml:space="preserve">Железнодорожный, ул. Заводская, д.43, кв. 69, 4 подъезд, 3 этаж;
Железнодорожный, Носовихинское шоссе, д. 7, кв. 61, 1 этаж, домофон 61
</t>
  </si>
  <si>
    <t>София(6), Артем(7), Дарья (6)+3 детей до года</t>
  </si>
  <si>
    <t>второй адрес</t>
  </si>
  <si>
    <t>Старая Купавна, ул. Ленина д. 54, кв. 63</t>
  </si>
  <si>
    <t>Полина(6), Настя(6)</t>
  </si>
  <si>
    <t>Старая Купавна, Микрорайон д. 9 ,кв. 99, 6 подъзд, 5 этаж</t>
  </si>
  <si>
    <t>Маша(7) Д.Р., Ваня(7), Артем(7), Соня(9)</t>
  </si>
  <si>
    <t>Не забыть про день рождения</t>
  </si>
  <si>
    <t>1. Микрорайон д.3, кв. 47, 3 подъезд, 2 этаж;
! 2. Микрорайон, д. 13, кв. 37, 2-3 подъзд, 3 этаж</t>
  </si>
  <si>
    <t>Екатерина14</t>
  </si>
  <si>
    <t>Милана(6), Дарья(6), София(1.2)</t>
  </si>
  <si>
    <t>Арсений(11), Виктория(8), Василиса(2)</t>
  </si>
  <si>
    <t>+7-916-434-71-47</t>
  </si>
  <si>
    <t>Платон(3), Илья(10), Амелия(0,5)</t>
  </si>
  <si>
    <t>Ульяна(9), Степан(7)</t>
  </si>
  <si>
    <t>Татьяна37</t>
  </si>
  <si>
    <t>+7-903-728-78-93</t>
  </si>
  <si>
    <t>Рыбхоз, Бисеровское шоссе, д. 2 (часнт.дом), за сфетофором через 300 метров справа недостроенный дом, затем забор длнинный, ворота вначале забора</t>
  </si>
  <si>
    <t>Варвара(3.5)</t>
  </si>
  <si>
    <t>Андрей(5)Алиса(3), Антон(3), Федор(1,5)</t>
  </si>
  <si>
    <t>Неля (6)
Артем (5.5)
Даша(13)</t>
  </si>
  <si>
    <t>+7-985-554-58-38, 
+7-985-125-16-16,
+7-910-002-27-65.</t>
  </si>
  <si>
    <t>Илья(4), Артем(1), Софья(12)</t>
  </si>
  <si>
    <t>Максим(4), Даша(3)</t>
  </si>
  <si>
    <t>Екатерина(8), Сережа(5)</t>
  </si>
  <si>
    <t>ул. Ленина, д. 55, к. 54, последний подъезд, 1 этаж</t>
  </si>
  <si>
    <t>Данила(7), Кирилл(6)</t>
  </si>
  <si>
    <t>Старая Купавна, ул. Микрорайон д. 3, кв. 16, 1 подъезд, 4 этаж</t>
  </si>
  <si>
    <t>Старая Купавна, ул. Матросова, д. 3, кв. 22,  подъезд,  этаж</t>
  </si>
  <si>
    <t>Вячеслав(5), Мирослава(9)</t>
  </si>
  <si>
    <t>ул. Школьная, д. 15, кв. 112 (5 этаж, 2 подъезд)</t>
  </si>
  <si>
    <t>Александр(6), Александра(4.5)
Матвей(2.2 мес)</t>
  </si>
  <si>
    <t>Балашиха, Южный, ул. Пионерская, д. 6, кв.42, 4 этаж, 3 подъезд</t>
  </si>
  <si>
    <t>Катя(4),  Костя(4)</t>
  </si>
  <si>
    <t>Наташа(8), Влада(8), Георгий(8)</t>
  </si>
  <si>
    <t>Василиса(8), Варвара(7), Тихон(4), Аня(8)</t>
  </si>
  <si>
    <t>Железнодорожный, ул. Маяковского д.22, кв. 221, 4 подъезд, 12 этаж, со стороны тупика</t>
  </si>
  <si>
    <t>Влад(7), Алина(3), Вероника(8)</t>
  </si>
  <si>
    <t>Вера Константинова</t>
  </si>
  <si>
    <t>+7-977-305-57-73</t>
  </si>
  <si>
    <t>Старая Купавна, ул. Шевченко д. 1, кв. 40, 1 подъезд, 11 этаж</t>
  </si>
  <si>
    <t>Никита(7), Алёна(5)</t>
  </si>
  <si>
    <t>Старая Купавна, ул. Ленина, д. 43, кв. 30, подъезд 4(справа на лево), 3 этаж (домофон кв. 2)</t>
  </si>
  <si>
    <t>Степан(4.5), Ян(4.5), Ксюша(7)</t>
  </si>
  <si>
    <t>5 детей (двое маленьких)</t>
  </si>
  <si>
    <t>Старая Купавна, ул 1-ая Разина дом 14Б</t>
  </si>
  <si>
    <t>плохо говорит, но ходит на танцы. Стих скорее всего не расскажет.</t>
  </si>
  <si>
    <t>Александра(2,5), Катя(8), Дима(7)</t>
  </si>
  <si>
    <t>Старая Купавна, СНТ Купавинский садовод (ориентир ул. М.Московская д.21)</t>
  </si>
  <si>
    <t>Старая Купавна, ул. Ленина д. 43, кв. 27, поседний подъезд, 2 этаж</t>
  </si>
  <si>
    <t>Лиза(8), Даня(7),Кира(3), Аня(0,5)</t>
  </si>
  <si>
    <t>Скидка 10%, визитка</t>
  </si>
  <si>
    <t>Полина(9), Ника(4), Лиза(9)</t>
  </si>
  <si>
    <t>Старая Купавна, Маяковского д.3 , кв.2</t>
  </si>
  <si>
    <t>8 детей(есть маленькие)</t>
  </si>
  <si>
    <r>
      <rPr>
        <b/>
        <sz val="10"/>
        <color theme="1"/>
        <rFont val="Times New Roman"/>
        <family val="1"/>
        <charset val="204"/>
      </rPr>
      <t xml:space="preserve">ключевой </t>
    </r>
    <r>
      <rPr>
        <sz val="10"/>
        <color theme="1"/>
        <rFont val="Times New Roman"/>
        <family val="1"/>
        <charset val="204"/>
      </rPr>
      <t>больше денег не брать</t>
    </r>
  </si>
  <si>
    <t>Вика(6,5), Настя(2,5)</t>
  </si>
  <si>
    <t>звонить по вотсап, если не дозвонитесь</t>
  </si>
  <si>
    <t>Александр(8), Егор(3), Мариам(7)</t>
  </si>
  <si>
    <t>если омвободится время около 6, то перенести</t>
  </si>
  <si>
    <t>Марина17</t>
  </si>
  <si>
    <t>+7-926-279-65-53</t>
  </si>
  <si>
    <t>Старая Купавна, ул.Фрунзе д. 13, кв. 25, 2 подъезд, 3 этаж</t>
  </si>
  <si>
    <t>Вероника(4), Даша(8)</t>
  </si>
  <si>
    <t>Валерия(8,5)</t>
  </si>
  <si>
    <t>Виктория(4,5), Кирилл(4,5)</t>
  </si>
  <si>
    <t>сделали скидку, актерам 1200</t>
  </si>
  <si>
    <t>+7-985-392-14-00</t>
  </si>
  <si>
    <t>Кристина(5)</t>
  </si>
  <si>
    <t>+7-916-298-88-44</t>
  </si>
  <si>
    <t>Железнодорожный, ул. Жилгородок д. 54, кв. 3</t>
  </si>
  <si>
    <t>Евгений(4)</t>
  </si>
  <si>
    <t>Балашиха, кафе "Оранж"</t>
  </si>
  <si>
    <t>Валентина8</t>
  </si>
  <si>
    <t>+7-929-656-72-03</t>
  </si>
  <si>
    <t>Монино, ул. Авиационная, д. 4, кв. 111, 1 этаж, 4 подъезд</t>
  </si>
  <si>
    <t>+7-916-128-23-01         !+7-916-128-22-03</t>
  </si>
  <si>
    <t>Константин(4,5)</t>
  </si>
  <si>
    <t>Артём(7)</t>
  </si>
  <si>
    <t>Едем на второй адресс</t>
  </si>
  <si>
    <t>Маша(4), Сережа(3)</t>
  </si>
  <si>
    <t>Наталья36 Елена Викторовна (музюрук)</t>
  </si>
  <si>
    <t>+7-926-274-48-46 +7-916-881-23-46</t>
  </si>
  <si>
    <t>Железнодорожный, ул. Маяковского д. 7, Д/С №27</t>
  </si>
  <si>
    <t>Марк(5,5), София(5,5)</t>
  </si>
  <si>
    <r>
      <rPr>
        <b/>
        <sz val="10"/>
        <color rgb="FFFF0000"/>
        <rFont val="Times New Roman"/>
        <family val="1"/>
        <charset val="204"/>
      </rPr>
      <t>ключевой</t>
    </r>
    <r>
      <rPr>
        <sz val="10"/>
        <color rgb="FFFF0000"/>
        <rFont val="Times New Roman"/>
        <family val="1"/>
        <charset val="204"/>
      </rPr>
      <t xml:space="preserve">        в прошлом году забыли про них, но успели к ним приехать</t>
    </r>
  </si>
  <si>
    <t>Зеленый, д. 7, кв. 26, 1 подъезд, 7 этаж, с левой стороны, если ехать в Москву</t>
  </si>
  <si>
    <t>19:30</t>
  </si>
  <si>
    <t>Тиимофей(3,5) Матвей(5,5)</t>
  </si>
  <si>
    <t>уточнить имена детей</t>
  </si>
  <si>
    <t>София(6), Давид(6), Мария(4), Маргарита(1,5), Тимофей(6)</t>
  </si>
  <si>
    <t>программа на 40 минут</t>
  </si>
  <si>
    <t>Зульфия</t>
  </si>
  <si>
    <t>+7-903-168-29-86</t>
  </si>
  <si>
    <t>Железнодорожный, ул. Рождественская д. 4, кв. 213, 4 подъезд, 13 этаж</t>
  </si>
  <si>
    <t>Малика(8), Дарий(4)</t>
  </si>
  <si>
    <t>младшая группа</t>
  </si>
  <si>
    <t>Ногинск, деревня Каменки-Дранишниково д. 30</t>
  </si>
  <si>
    <t>Ольга(8), Анна(6)</t>
  </si>
  <si>
    <t>перед Зеленым, ул. Сосновая д. 19 (рядом с ФСО)</t>
  </si>
  <si>
    <t>Ксения(5), Варвара(7,5)</t>
  </si>
  <si>
    <t>Никита(13), Виктор(7), Дима(3), Никита(7), Артем(3)</t>
  </si>
  <si>
    <t>Соня(4), Вася(6)?</t>
  </si>
  <si>
    <t>+7-968-633-55-45</t>
  </si>
  <si>
    <t>Павел(8)</t>
  </si>
  <si>
    <t>Алиса(5)</t>
  </si>
  <si>
    <t>Дима(4), Саша дев(3.5)</t>
  </si>
  <si>
    <t>ул. Саввинская д. 17, кв. 119, 15 этаж</t>
  </si>
  <si>
    <t>Ваня(4), Влад(8), 2 детей маленьких</t>
  </si>
  <si>
    <t>Рита(4), Матвей(4), Андрей(4)</t>
  </si>
  <si>
    <t>Аня(1,9), София(3,5), Максим(1.5)</t>
  </si>
  <si>
    <t>Железнодорожный, ул. Главная д. 11, кв. 10, 3 этаж</t>
  </si>
  <si>
    <t>Иван(4), Виктория(11) еще 2 детей</t>
  </si>
  <si>
    <t>Аня (12), Кирилл (9), Алена(4)</t>
  </si>
  <si>
    <t>ключевой Входить через боковую  калитку</t>
  </si>
  <si>
    <t>Валерия(6), Диана(6)</t>
  </si>
  <si>
    <t>Светлана21</t>
  </si>
  <si>
    <t>+7-965-375-86-17</t>
  </si>
  <si>
    <t>Железнодорожный, Ольгино ул Граничная д. 30, кв. 15, 1 подъезд, 4 этаж</t>
  </si>
  <si>
    <t>Анастасия(9)</t>
  </si>
  <si>
    <t>26 и 30 это один и тот же дом</t>
  </si>
  <si>
    <t>Балашиха, ул. Разина д.5, кв. 121, 19 этаж</t>
  </si>
  <si>
    <t>Татьяна15, 
Юлия20</t>
  </si>
  <si>
    <t xml:space="preserve">Старая Купавна, ул. Михалево д .41 б </t>
  </si>
  <si>
    <t>Будет Юлия, адресс точный пришлет смс</t>
  </si>
  <si>
    <t>Балашиха, ул. Звездная д. 7 б</t>
  </si>
  <si>
    <t>взять паспорта</t>
  </si>
  <si>
    <t>Щемилово ул. Орлова д. 26, кв. 464, 3 этаж, 6 подъезд</t>
  </si>
  <si>
    <t>Матвей (11), Ульяна (7)</t>
  </si>
  <si>
    <t>при подъезде к дому налево, в арку не заезжать</t>
  </si>
  <si>
    <t>Софья(5), Иван(5), Софья(3), Стефанья(2)</t>
  </si>
  <si>
    <t>Софья(3,5)</t>
  </si>
  <si>
    <t>Павлино, ул. Троицкая, д.4, кв.446, 4 подъезд, 6 этаж</t>
  </si>
  <si>
    <t>Айдана(12), Арсен(4)</t>
  </si>
  <si>
    <t>выиграли конкурс в контакте</t>
  </si>
  <si>
    <t>Малика(1), Марк(6), Мадина(15)</t>
  </si>
  <si>
    <t>позвонить для закааза пропуска заранее</t>
  </si>
  <si>
    <t>Анжелина(7), Ричард(3), Ника(17)</t>
  </si>
  <si>
    <t>Улица, Позвонить пораньше забрать подарок</t>
  </si>
  <si>
    <t>г. Железнодорожный, ул. Свободы д. 3, кв. 74, 3й подъезд, 1 этаж, 
домофон 74</t>
  </si>
  <si>
    <t>Девочка может испугаться</t>
  </si>
  <si>
    <t>Даша (11), Егор(7), Маша(6)</t>
  </si>
  <si>
    <t>Глеб(5), Толя(4), Степа(4)</t>
  </si>
  <si>
    <t>Железнодорожный, ул. Пролетарская, д. 2, кв. 49,
 2 подъезд, 6 этаж</t>
  </si>
  <si>
    <t>Витя (3), Ангелина(3)?, Екатерина(3), Диана(4), Наташа(2)</t>
  </si>
  <si>
    <t>если будет 5 детей, то цена 1900</t>
  </si>
  <si>
    <t>позвонить за 30 минут, что бы дошди</t>
  </si>
  <si>
    <t>Галя(5)</t>
  </si>
  <si>
    <t>Богдан(8), Иван(8)?</t>
  </si>
  <si>
    <t>Павлино, ул. Троицкая д. 3, кв. 284, 4 подъезд, 8 этаж</t>
  </si>
  <si>
    <t>Гордей(5), Ваня(3), Архип(2), Мария(2)</t>
  </si>
  <si>
    <t>13 детей, 14-15 лет</t>
  </si>
  <si>
    <t>10-15 минут</t>
  </si>
  <si>
    <t>Виктор3
Светлана12</t>
  </si>
  <si>
    <t>Старая Купавна, ул. Ленина, д. 22, кв. 23, 
2 подъезд, 3 этаж</t>
  </si>
  <si>
    <t>Алексей(6), Мила(7)</t>
  </si>
  <si>
    <t>Артемий(4), Олег(11)</t>
  </si>
  <si>
    <t>Кудиново, проехать два полицейских, слева магазин а справа овощная палатка, за ней направо. Железные ворота "Совхоз 850 лет октября", после железных ворот, первый поворот на права.</t>
  </si>
  <si>
    <t>Елисей(3), Артем(4), Андрюша(38)  ))</t>
  </si>
  <si>
    <t>Миша(8)</t>
  </si>
  <si>
    <t>Самина(5), Ясмина(2)</t>
  </si>
  <si>
    <t>Железнодорожный, Павлино д.39, кв. 60, 2 подъезд, 1 этаж</t>
  </si>
  <si>
    <t>Алексей(2), Гриша(3.5)</t>
  </si>
  <si>
    <t>Оксана9</t>
  </si>
  <si>
    <t>+7-968-407-78-99</t>
  </si>
  <si>
    <t>Ногинск, Заречье, Школа № 17</t>
  </si>
  <si>
    <t>7 класс</t>
  </si>
  <si>
    <t>Богдан(4), Кирилл(3)</t>
  </si>
  <si>
    <t>Ирина21</t>
  </si>
  <si>
    <t>+7-999-970-86-20</t>
  </si>
  <si>
    <t>Железнодорожный, ул. Автозаводская д. 3, кв. 123, 2 подъезд, 3 этаж</t>
  </si>
  <si>
    <t>Полина(12)</t>
  </si>
  <si>
    <t>только смс, звонки не проходят.. Экспресс поздравление.</t>
  </si>
  <si>
    <t>Стишок может не выучат</t>
  </si>
  <si>
    <t>Старая Купавна, ул. Больничный проезд, д. 37, кв.51, 1 подъезд, 4 этаж</t>
  </si>
  <si>
    <t>Марк(5.5)</t>
  </si>
  <si>
    <t>Знакомая снегурочки Тамары. Тамара работает бесплатно</t>
  </si>
  <si>
    <t>Кира(4)</t>
  </si>
  <si>
    <t>Кирил(4), Миша(2)</t>
  </si>
  <si>
    <t>Нина2</t>
  </si>
  <si>
    <t>+7-925-841-34-14</t>
  </si>
  <si>
    <t>Железнодорожный, ул. Колхозная, д. 12 корпус 2, кв. 36, 1 подъезд, 5 этаж</t>
  </si>
  <si>
    <t>Арина(8) - именинник, Матвей, Иван, Настя</t>
  </si>
  <si>
    <t>Детей может на 1-2 человека больше, сумму заказа оставляем 1900</t>
  </si>
  <si>
    <t>Выучила стих и песенку. Сдачу взять</t>
  </si>
  <si>
    <t>Старая Купавна, Б.Московская д. 61, кв. 1</t>
  </si>
  <si>
    <t>Ольга(5), Дарья(5)</t>
  </si>
  <si>
    <t>Все актерам. Выиграла конкурс</t>
  </si>
  <si>
    <t>Арина(4), Злата(7), Наталья(18+)</t>
  </si>
  <si>
    <t>Алина(5,5)</t>
  </si>
  <si>
    <t>Аресний(5),  Артем(2)</t>
  </si>
  <si>
    <t>Павлино д. 26, кв. 62, 2 подъезд, 2 этаж</t>
  </si>
  <si>
    <t>Вадим2</t>
  </si>
  <si>
    <t>+7-968-404-97-27</t>
  </si>
  <si>
    <t>мкр. Дзержинский, 12-я линия д.51а</t>
  </si>
  <si>
    <t>+7-903-191-87-29</t>
  </si>
  <si>
    <t>Анастасия9, Алия</t>
  </si>
  <si>
    <t>+7-903-518-18-33, 
+7-916-335-31-16</t>
  </si>
  <si>
    <t>Оплата на карту по номеру телефона Юрчика сразу после праздника</t>
  </si>
  <si>
    <t>База заказов Деда мороза и Снегурочки на 2017 год</t>
  </si>
  <si>
    <t>ул. Парковая д.1</t>
  </si>
  <si>
    <t>Полина(9), Мария(3,5)</t>
  </si>
  <si>
    <t>Полина(4), Ксения(4), Настя</t>
  </si>
  <si>
    <t>ул. Троицкая, д.4, кв.258, 4 подъезд, 6 этаж</t>
  </si>
  <si>
    <t>Арина(5), Лиза(7), Лера(4)</t>
  </si>
  <si>
    <t>ул. Ленина, д. 12, кв. 77, 
2 подъезд от садика, 5 этаж</t>
  </si>
  <si>
    <t>Рита(3), Матвей(3), Андрей(3), Роман(11)</t>
  </si>
  <si>
    <t>перевела на карту Юрчику</t>
  </si>
  <si>
    <t>ул. Молодежная д. 17, кв. 45,. 2 подъезд, 2 этаж</t>
  </si>
  <si>
    <t>Сережа(3,5)</t>
  </si>
  <si>
    <t>Никита(7),   Ника (3,5)</t>
  </si>
  <si>
    <t>позвонить когда будете выезжать со следующего заказа</t>
  </si>
  <si>
    <t xml:space="preserve">Марьино, парк
</t>
  </si>
  <si>
    <t>улица</t>
  </si>
  <si>
    <t>ул. Ленина д. 6 кв. 71, последний подъезд</t>
  </si>
  <si>
    <t>Варя(5,5), Роман(2), +2 детей</t>
  </si>
  <si>
    <t>ул. Народная д. 28</t>
  </si>
  <si>
    <t>Таня(11), Вера(2,5)</t>
  </si>
  <si>
    <t>ул.Соловьева, д.1, кв.308, 6 подъезд, 4 этаж</t>
  </si>
  <si>
    <t>Андрей(4,5)Алиса и Антон(2,5),Марк(2),Федя(0,5)</t>
  </si>
  <si>
    <t>ул. Октябрьская, д.45, кв.30</t>
  </si>
  <si>
    <t>ул. Саввинская д.1а</t>
  </si>
  <si>
    <t>школа №6,программа на 1 час</t>
  </si>
  <si>
    <t>ул. Октябрьская д.27, кв. 69, 10 этаж</t>
  </si>
  <si>
    <t>Аня и Александра, Владик6,5 Даша1,5</t>
  </si>
  <si>
    <t>запомнить имена</t>
  </si>
  <si>
    <t>ул. Братьев Кругловых д. 53</t>
  </si>
  <si>
    <t>Анна(5), Богдан(6), Вероника ?</t>
  </si>
  <si>
    <t>проспект Героев, д. 4, кв. 34,           10 этаж, 1 подъезд</t>
  </si>
  <si>
    <t>Виолетта(5), Лиза(5)</t>
  </si>
  <si>
    <t>ул. Рождественская д. 10, кв. 52, 1 подъезд, 14 этаж</t>
  </si>
  <si>
    <t>Мурат(5), Амир(1,2) + еще 2 детей</t>
  </si>
  <si>
    <t>очень понравился голос Д.М.</t>
  </si>
  <si>
    <t>ул.Зеленая д. 3</t>
  </si>
  <si>
    <t>перенесли для удобства с 20:00</t>
  </si>
  <si>
    <t>Екатерина13</t>
  </si>
  <si>
    <t>+7-963-772-02-55</t>
  </si>
  <si>
    <t>Стадион "Акрихин" около елки</t>
  </si>
  <si>
    <t>около 20</t>
  </si>
  <si>
    <t>1500+к.д.</t>
  </si>
  <si>
    <t>Саввино, ул. Первого мая д.18, кв. 64 (6 этаж)</t>
  </si>
  <si>
    <t>Полина(4), Аня(2),Лида(1), Соня(4)</t>
  </si>
  <si>
    <t>ул. Рождественская д.5, кв.114, 2 подъезд, 13 этаж</t>
  </si>
  <si>
    <t>мкр. Железки, от Савино на Темниково,по пригородной улице поворот за второй остановкой ул.1-я светлая, д.26</t>
  </si>
  <si>
    <t>Александр(7.5), Милана(4.5)</t>
  </si>
  <si>
    <t>ул. Школьная, д. 1, кв. 4 (рядом с садиком 3-х этажный дом)</t>
  </si>
  <si>
    <t>Ульяна(8), Степан(6.5)</t>
  </si>
  <si>
    <t>Ольгино, ул. Граничная д. 38, кв. 490 подъезд 3, этаж 15,                   код 1986</t>
  </si>
  <si>
    <t>Ева(6), Настя(6), Андрей(7), Денис(6)</t>
  </si>
  <si>
    <t>ул. Орлова д.26, кв. 464, 6 подъезд, 3 этаж</t>
  </si>
  <si>
    <t>Матвей (8.5), Ульяна (5)</t>
  </si>
  <si>
    <t>Милана(5), Дарья(5)</t>
  </si>
  <si>
    <t xml:space="preserve"> ул. Микрорайон, д. 12, кв. 43, 3 подъезд, 5 этаж</t>
  </si>
  <si>
    <t>Вячеслав(4), Мирослава(8), Вика(5), Максим(2)</t>
  </si>
  <si>
    <t>Никита(8,5), Вика(8), Катя(1,5)</t>
  </si>
  <si>
    <t>ул. Журавлева д. 21, кв. 125, 5 этаж</t>
  </si>
  <si>
    <t>Вроника(6),Кирилл(55),Настя(3),Алена(12),Вика(0,5)</t>
  </si>
  <si>
    <t>ул. Центральная, 166 (частный дом)</t>
  </si>
  <si>
    <t>Неля (5)
Артем (4.5)
Даша(12)</t>
  </si>
  <si>
    <t>По акции. Вся сумма актерам</t>
  </si>
  <si>
    <t>СНТ "Мечта", перед лесом налево, первый дом(желтый)</t>
  </si>
  <si>
    <t>Екатерина(7), Сережа(4)</t>
  </si>
  <si>
    <t>Полина(10), Никита(3)</t>
  </si>
  <si>
    <t>Олеся6</t>
  </si>
  <si>
    <t xml:space="preserve">ул. Ленина д. 33, кв. 8 (возле гаражей слева большой дом) </t>
  </si>
  <si>
    <t>Данила(5), Кирилл (4), Максим(3)</t>
  </si>
  <si>
    <t>ул. Центральная, д. 33</t>
  </si>
  <si>
    <t>Алиса(4), Ян(7)</t>
  </si>
  <si>
    <t>ул. Жилгородок д. 54, кв. 3, 1 подъезд, 1 этаж</t>
  </si>
  <si>
    <t>Евгений(3), Коля(4)?</t>
  </si>
  <si>
    <t>ул. Ленина д. 47, кв. 61, последний подъезд, 4 этаж</t>
  </si>
  <si>
    <t>ул. Кирова д. 1, кв. 19</t>
  </si>
  <si>
    <t>Наташа(7), Виталик(7), Георгий(7), Влада, Глеб(2,5)</t>
  </si>
  <si>
    <t>Лиза(6), Руслан(6), София(8)</t>
  </si>
  <si>
    <t>ДК Акрихин, Кенгуру</t>
  </si>
  <si>
    <t>40 детей</t>
  </si>
  <si>
    <t>Анжела, Олег</t>
  </si>
  <si>
    <t>Александра(3.5)
Матвей(1.2 мес), Саша(4,5)</t>
  </si>
  <si>
    <t>Микрорайон д. 3, кв. 60</t>
  </si>
  <si>
    <t>Егор(7.5), Даша(4.4)</t>
  </si>
  <si>
    <t>ул. Автозаводская, д. 4, кв. 44
 (1 подъезд, 11 эт.)</t>
  </si>
  <si>
    <t xml:space="preserve">София(7), Калерия (7) </t>
  </si>
  <si>
    <t>ул. Октябрьская д. 29, кв. 349,7 подъезд,со двора, 5 этаж</t>
  </si>
  <si>
    <t>Антон(6), Полина(5), Владик(6), Виталий(5 мес)</t>
  </si>
  <si>
    <t>еще 200 рублей даст за прошлый год</t>
  </si>
  <si>
    <t>г. Железнодорожный</t>
  </si>
  <si>
    <t>Карина(6), Марьям(8), Катя(11), Таисия(7)</t>
  </si>
  <si>
    <t>15.45</t>
  </si>
  <si>
    <t>ул. Октябрьская д.4, кв.33, 3 подъезд, 2 этаж</t>
  </si>
  <si>
    <t>Николай(8),  Софья(2.5)</t>
  </si>
  <si>
    <t>гр.№ 10</t>
  </si>
  <si>
    <t>Олег</t>
  </si>
  <si>
    <t>+7-910-424-13-43
+7-909-938-52-14</t>
  </si>
  <si>
    <t>Гр. № 3</t>
  </si>
  <si>
    <t>Гр. № 5</t>
  </si>
  <si>
    <t>гр.№ 12</t>
  </si>
  <si>
    <t>гр.№ 11</t>
  </si>
  <si>
    <t>гр.№ 13</t>
  </si>
  <si>
    <t>гр.№ 6</t>
  </si>
  <si>
    <t>гр.№ 8</t>
  </si>
  <si>
    <t>гр.№ 7</t>
  </si>
  <si>
    <t>Глеб(2.5), Денис(1), Рома(5)</t>
  </si>
  <si>
    <t>ул. Пионерская, д.3, кв.228, подъезд 7, этаж 3</t>
  </si>
  <si>
    <r>
      <rPr>
        <sz val="10"/>
        <color theme="1"/>
        <rFont val="Times New Roman"/>
        <family val="1"/>
        <charset val="204"/>
      </rPr>
      <t xml:space="preserve">Маша(5), </t>
    </r>
    <r>
      <rPr>
        <sz val="10"/>
        <color theme="1"/>
        <rFont val="Times New Roman"/>
        <family val="1"/>
        <charset val="204"/>
      </rPr>
      <t>Ксюша(7)</t>
    </r>
  </si>
  <si>
    <t>+7-985-727-54-80</t>
  </si>
  <si>
    <t>Анастасия(11), Елизавета(7), Анисья(1 год)</t>
  </si>
  <si>
    <t>ул. Комбинат, д. 42, кв. 37, 3 подъезд, 2 этаж</t>
  </si>
  <si>
    <r>
      <rPr>
        <sz val="10"/>
        <color rgb="FFFF0000"/>
        <rFont val="Times New Roman"/>
        <family val="1"/>
        <charset val="204"/>
      </rPr>
      <t xml:space="preserve">Соня(6,5,) </t>
    </r>
    <r>
      <rPr>
        <sz val="10"/>
        <color rgb="FFFF0000"/>
        <rFont val="Times New Roman"/>
        <family val="1"/>
        <charset val="204"/>
      </rPr>
      <t>Саша(7)?</t>
    </r>
    <r>
      <rPr>
        <sz val="10"/>
        <color rgb="FFFF0000"/>
        <rFont val="Times New Roman"/>
        <family val="1"/>
        <charset val="204"/>
      </rPr>
      <t>, Настя(6.5)</t>
    </r>
    <r>
      <rPr>
        <sz val="10"/>
        <color rgb="FFFF0000"/>
        <rFont val="Times New Roman"/>
        <family val="1"/>
        <charset val="204"/>
      </rPr>
      <t xml:space="preserve">, Галя(5,5)? </t>
    </r>
    <r>
      <rPr>
        <sz val="10"/>
        <color rgb="FFFF0000"/>
        <rFont val="Times New Roman"/>
        <family val="1"/>
        <charset val="204"/>
      </rPr>
      <t>Маша(6), Ксюша(7)</t>
    </r>
  </si>
  <si>
    <t>доплатят если будет больше 4 детей</t>
  </si>
  <si>
    <t>+7-915-360-10-54
+7-985-485-90-65</t>
  </si>
  <si>
    <t>ул. Кирова д. 3а (Алиса), кв. 37, подъезд за алисой, 1 этаж</t>
  </si>
  <si>
    <t>Вика(10), Лёня(5,5)</t>
  </si>
  <si>
    <t>звонить Алексею</t>
  </si>
  <si>
    <t>+7-926-277-68-31
+7-925-879-39-93</t>
  </si>
  <si>
    <t>СНТ Дружба, уч. 349 (2 ворота) Стадион труд</t>
  </si>
  <si>
    <t>еможно звонить в вотсап</t>
  </si>
  <si>
    <t>ул. Матросова д. 6, кв.5</t>
  </si>
  <si>
    <t>Даша (10), Егор(6), Маша(5)</t>
  </si>
  <si>
    <t>ул. Б.Московская д. 88</t>
  </si>
  <si>
    <t>Никита(3,10)</t>
  </si>
  <si>
    <t>ул. Маяковского д.3 кв.2</t>
  </si>
  <si>
    <t>Рома(2),Настя(7), Полина(1,5)</t>
  </si>
  <si>
    <t>деньги все актерам</t>
  </si>
  <si>
    <t>программа на 1 час</t>
  </si>
  <si>
    <t>Даниил(2,8)</t>
  </si>
  <si>
    <t>Настя(4)</t>
  </si>
  <si>
    <t>ул. Центральная д.55</t>
  </si>
  <si>
    <t>программа на 40 минуут</t>
  </si>
  <si>
    <t>Алёна2</t>
  </si>
  <si>
    <t>ул. Пролетарская, д. 25</t>
  </si>
  <si>
    <t>Софья (8), Данила (6), Алина (11), Наташа(3), Варя(3)</t>
  </si>
  <si>
    <t>дед мороз маленький должен быть</t>
  </si>
  <si>
    <t>ул. Ленина д. 54, кв. 63</t>
  </si>
  <si>
    <t>ул. Покрова д. 8</t>
  </si>
  <si>
    <t xml:space="preserve">Новый </t>
  </si>
  <si>
    <t>ул. Ленина д. 43, кв. 27</t>
  </si>
  <si>
    <t xml:space="preserve">Лиза(7), Даня(6),Кира(2),Роберт(1) </t>
  </si>
  <si>
    <t>18.45</t>
  </si>
  <si>
    <t>Екатерина24</t>
  </si>
  <si>
    <t>Милана(6), Артем(1.5), Настя(11)</t>
  </si>
  <si>
    <t>12.00</t>
  </si>
  <si>
    <t>Степан(3.5), Ян(3.5), Катя(8), Рита(7), Степа(5), Лиза(9)</t>
  </si>
  <si>
    <t>купить подарок и вручить</t>
  </si>
  <si>
    <t>СНТ Дружба, Стадион труд</t>
  </si>
  <si>
    <t>Кафе "Бум"</t>
  </si>
  <si>
    <t>+7-905-546-58-04     +7-926-975-36-55</t>
  </si>
  <si>
    <t>ул. Кирова, д.4, кв. 4
 (1 подъезд, 2 этаж)</t>
  </si>
  <si>
    <t>Валерия(6),.Диана(6),Кирилл(3)</t>
  </si>
  <si>
    <t>ул. Ленина, д. 20, кв. 3, 1 подъезд справа</t>
  </si>
  <si>
    <t>Александр(7)</t>
  </si>
  <si>
    <t>+7-903-629-50-93</t>
  </si>
  <si>
    <t>ул. Назина, д. 19</t>
  </si>
  <si>
    <t>Лиза (9),  Ксюша(4)</t>
  </si>
  <si>
    <t>ул. Комиссаровская, д.1, кв. 56, 3 поъезд, 4 этаж</t>
  </si>
  <si>
    <t>ресторан "Старая Купавна"</t>
  </si>
  <si>
    <t>ул. Трудовая д. 41, кв. 123, 8 подъезд, 4 этаж</t>
  </si>
  <si>
    <t>Саид(6), Булат(2,7)</t>
  </si>
  <si>
    <t>ул. Саввинское шоссе д. 4/2, кв. 83, 2 подъезд, 9 этаж</t>
  </si>
  <si>
    <t>ул. Центральная, д. 34 угловой дом</t>
  </si>
  <si>
    <t>Аня (11), Кирил (8), Алена(3)</t>
  </si>
  <si>
    <t>Анна20</t>
  </si>
  <si>
    <t>!+7-964-529-90-46     +7-903-782-74-49</t>
  </si>
  <si>
    <t xml:space="preserve">! ул. Заводская, д.43, кв. 69, 4 подъезд, 3 этаж
</t>
  </si>
  <si>
    <t>София(5), Артем(6), Дарья (5)</t>
  </si>
  <si>
    <t>ул. Центральная д. 45а, справа первый дом</t>
  </si>
  <si>
    <t>Марк(5), Ксения(5), Полина(2), Ева(1,5)</t>
  </si>
  <si>
    <t xml:space="preserve">Старая Купавна,             ул. Шевченко, д.1, кв. 105, 2 подъезд, 12 этаж </t>
  </si>
  <si>
    <t>Маша(6), Артем(8), Соня(8), Ваня(6)</t>
  </si>
  <si>
    <t>ул. Фрунзе д. 11, кв. 18</t>
  </si>
  <si>
    <t>Илья(4)</t>
  </si>
  <si>
    <t>ул. Колхозная д. 11, кв. 52, 1 подъезд, 14 этаж</t>
  </si>
  <si>
    <t>Вика(10), Таисия(7)</t>
  </si>
  <si>
    <t>ул. Цветочная д. 18</t>
  </si>
  <si>
    <t>Егор(7), Ирина(4,5), Костя(5)</t>
  </si>
  <si>
    <t xml:space="preserve">машину поставить подальше </t>
  </si>
  <si>
    <t>Екатерина11</t>
  </si>
  <si>
    <t>ул. Матросова, д. 3, кв. 45</t>
  </si>
  <si>
    <t>Артем(5), Алена(4)</t>
  </si>
  <si>
    <t>29.12.2016</t>
  </si>
  <si>
    <t>19:00</t>
  </si>
  <si>
    <t xml:space="preserve">Виктория5
</t>
  </si>
  <si>
    <t>Михаил(4.8), Мария(5), Елизавета(4,8)</t>
  </si>
  <si>
    <t>Степан(8), Игорь(12)</t>
  </si>
  <si>
    <t>Евгения5</t>
  </si>
  <si>
    <t>+7-919-774-18-90 +7-919-761-27-19</t>
  </si>
  <si>
    <t>ул. Рождественская д. 8, кв. 297, 6 подъезд, 3 этаж</t>
  </si>
  <si>
    <t>Виктория(2,5), Кирилл(2,5)</t>
  </si>
  <si>
    <t>ул. Ленина д. 44, кв. 3</t>
  </si>
  <si>
    <t>Кира(5), Соня(5)</t>
  </si>
  <si>
    <t>+7-925-215-65-09       +7-903-273-52-70</t>
  </si>
  <si>
    <t>ул.центральная 63г,через 8 домов направо, перед полем налево,мимо шлагбаума напротив детской площадки</t>
  </si>
  <si>
    <t>Арсений(10), Виктория(7), Василиса(1),              +2 взрослых(17)</t>
  </si>
  <si>
    <t xml:space="preserve">Елена7 </t>
  </si>
  <si>
    <t>ул. Строителей, д. 3, (у нового магазина на шоссе)</t>
  </si>
  <si>
    <t>Кирилл (8)</t>
  </si>
  <si>
    <t>ул. Центральная, д. 9, кв. 35</t>
  </si>
  <si>
    <t>Светлана14</t>
  </si>
  <si>
    <t>+7-926-662-98-78</t>
  </si>
  <si>
    <t xml:space="preserve"> ул. Б.Московская, д. 64, кв. 106, 3 подъезд, 9 этаж, направо</t>
  </si>
  <si>
    <t>Денис(5,5), Полина(5,5)</t>
  </si>
  <si>
    <t>ребенок не бегает, хочет ловить или кидать снежки</t>
  </si>
  <si>
    <t>34 ребенка  (1 класс)</t>
  </si>
  <si>
    <t>Школа. Программа на 1 час, взять паспорта</t>
  </si>
  <si>
    <t>Вера3</t>
  </si>
  <si>
    <t>ул. Шевченко д. 1, кв. 40, 1 подъезд, 11 этаж</t>
  </si>
  <si>
    <t>Никита(7), Алёна(5), Еще девочка 2 года</t>
  </si>
  <si>
    <t>Павлино, ул. Троицкая, д. 1, кв. 556, подъезд последний, 14 этаж</t>
  </si>
  <si>
    <t>конкурс по возрасту</t>
  </si>
  <si>
    <t>ул. 40 лет Победы, д. 12, кв. 25, 1 подъезд, 7 этаж</t>
  </si>
  <si>
    <t>Андрей(4)</t>
  </si>
  <si>
    <t>Лёва(6.5), Вика(5)</t>
  </si>
  <si>
    <t xml:space="preserve"> ул. Свердлова, д.24, кв. 160</t>
  </si>
  <si>
    <t>Маша(5), Паша(9), Вероника(5)</t>
  </si>
  <si>
    <t>ул. Будёного д. 75</t>
  </si>
  <si>
    <t>+7-916-632-10-52    +7-916-323-50-59</t>
  </si>
  <si>
    <t>Не доезжая указателя Мамонтова 5-10 метров за остановкой поворот на СК-3 и там по пьяной дороге прям до места</t>
  </si>
  <si>
    <t>Ольга(7), Анна(5)</t>
  </si>
  <si>
    <t>позвонить, когда будете выезжать из Ногинска</t>
  </si>
  <si>
    <t>ул. Пионерская д. 9а, кв. 88, 3 подъезд, 2 этаж</t>
  </si>
  <si>
    <t>ул. Ленина, д.39, кв. 13</t>
  </si>
  <si>
    <t>Саша девочка(4.6), Демид(4), Сергей(12)</t>
  </si>
  <si>
    <t xml:space="preserve">
Александр3
Полина</t>
  </si>
  <si>
    <t>+7-916-963-56-96          +7-926-383-03-28</t>
  </si>
  <si>
    <t>ул. Цветочная д. 7</t>
  </si>
  <si>
    <t>Артём(6)</t>
  </si>
  <si>
    <t>Ксения(4), Варвара(5,5), Евсей(4)</t>
  </si>
  <si>
    <t xml:space="preserve">ул. Окябрьская д.3, кв. 10, 3 этаж   </t>
  </si>
  <si>
    <t>ул. Юбилейная д. 30. кв 17, 1 подъезд,. 6 этаж</t>
  </si>
  <si>
    <t>Михаил(2), Гоша(7), Александра(12), Сережа(5), Лена(12)</t>
  </si>
  <si>
    <t>ул. Центральная, д. 68</t>
  </si>
  <si>
    <t>Коля(4), Саша(12), Лиза(15)</t>
  </si>
  <si>
    <t>Чкалова, д. 4, кв. 21, 2 подъезд, 2 этаж</t>
  </si>
  <si>
    <t>ул. Центральная д. 45</t>
  </si>
  <si>
    <t>Никита(12), Виктор(6), Дима(2)</t>
  </si>
  <si>
    <t>мк-н Саввино, ул. Первого мая, д. 7, к.1, кв. 141, 4 подъезд, 9 этаж</t>
  </si>
  <si>
    <t>Александр(6.5), Алина(6), Маша(2.5), Максим(2.5), Ксюша(2,5)</t>
  </si>
  <si>
    <t>Иван (6)</t>
  </si>
  <si>
    <t>! +7-926-416-35-82,
  +7-916-979-21-23</t>
  </si>
  <si>
    <t>Ульяна(6), Лева(14), Илья(4)</t>
  </si>
  <si>
    <t>ул. Широкая д. 8</t>
  </si>
  <si>
    <t>Артем(9), Ярослава(4), Никита(3)</t>
  </si>
  <si>
    <t>ул. Кирова, д.2, кв. 19, 3 подъезд, 2 этаж</t>
  </si>
  <si>
    <t>Анна10</t>
  </si>
  <si>
    <t>! +7-916-434-71-47     +7-903-256-08-95</t>
  </si>
  <si>
    <t>Платон, Илья</t>
  </si>
  <si>
    <t>ул. Смельчак, д. 8, кв. 9, 1 подъезд, 4 этаж</t>
  </si>
  <si>
    <t>Павел(7)</t>
  </si>
  <si>
    <t xml:space="preserve">Денис (7), Саша (2),        Лера (7), Лера (7) </t>
  </si>
  <si>
    <t>Если будет больше 4-х детей, доплатит</t>
  </si>
  <si>
    <t>Валентина(9), Мария(9), Ярослав(9),Мария(9), Вячеслав(1, день рождение)</t>
  </si>
  <si>
    <t>Заправка Московия на шоссе</t>
  </si>
  <si>
    <t>Может на Олега с Анжелой?</t>
  </si>
  <si>
    <t>! Вадим, Наталья21</t>
  </si>
  <si>
    <t>Ольга28</t>
  </si>
  <si>
    <t>ул. Микрорайон д. 4, кв. 16, 1 подъезд, 4 этаж</t>
  </si>
  <si>
    <t>Саша(5), Андрей(1)</t>
  </si>
  <si>
    <t>кинут деньги на карту</t>
  </si>
  <si>
    <t>+7-903-518-31-89
! +7-919-773-55-72</t>
  </si>
  <si>
    <t>Алексей(5), Кирилл(9)</t>
  </si>
  <si>
    <t>позвонить за 30 мин</t>
  </si>
  <si>
    <t>Яна5</t>
  </si>
  <si>
    <t>+7-925-133-30-04</t>
  </si>
  <si>
    <t>Проспект Ленина, д.32(а), 10 подъезд, кв 483, 7 этаж</t>
  </si>
  <si>
    <t>Самина (4)
Диана (4)
Лиана (1,5)
Ясмина (10 м)</t>
  </si>
  <si>
    <t>должны дать 2500, спортивный зал, без стихов от гостей</t>
  </si>
  <si>
    <t>писали письма</t>
  </si>
  <si>
    <t>Гости ресторана</t>
  </si>
  <si>
    <t>праздник в караоке+
поздравить гостей на веранде</t>
  </si>
  <si>
    <t>Олег и Анжела</t>
  </si>
  <si>
    <t>ул. Б.Московская д. 61, кв. 1</t>
  </si>
  <si>
    <t>Ольга(4), Дарья(4)</t>
  </si>
  <si>
    <t>Надежда -  родительского комитета, 
Ильяза - воспитатель группы, репетиция 22.12.2016 в 16:00, платим всё актеру</t>
  </si>
  <si>
    <t>праздник в основном зале</t>
  </si>
  <si>
    <t>гр.№ 17</t>
  </si>
  <si>
    <t>в малом зале</t>
  </si>
  <si>
    <t>Вика(8),Супхан(7), Дима(11)</t>
  </si>
  <si>
    <t>Света(6), Федор(7), Илья(6), Катя(14)</t>
  </si>
  <si>
    <t>Сам пойдет к себе домой</t>
  </si>
  <si>
    <t>Приглашаем гостей в бургер</t>
  </si>
  <si>
    <t>16:00 - 18:00</t>
  </si>
  <si>
    <t>Дима и Маша</t>
  </si>
  <si>
    <t>Дима(3), Саша дев(2.5)</t>
  </si>
  <si>
    <t>Андрей4</t>
  </si>
  <si>
    <t>+7-916-700-85-87</t>
  </si>
  <si>
    <t>30 км, из москвы справа, перед остановкой и пешех. Перех. Военный городок д.9, кв. 7, подъезд 1, этаж2, код:369</t>
  </si>
  <si>
    <t>Железнодорожный, ул. Колхозная д. 12, корп.2, кв. 80, 2 подъезд, этаж 9</t>
  </si>
  <si>
    <t>экспресс подравление, зовем дедудшку, колдуем конфеты, рассказывает стих, хоровод, прощаемся, деньги отдает не клиент, а Полина</t>
  </si>
  <si>
    <t>Олег, Анжела</t>
  </si>
  <si>
    <t>Александра(6)</t>
  </si>
  <si>
    <t>Надежда Канужкина</t>
  </si>
  <si>
    <t>Даня(5,5)</t>
  </si>
  <si>
    <t>писал письмо, заказал в подарок живого хамелеона!!!</t>
  </si>
  <si>
    <t>пл. Октября д. 3, кв. 36</t>
  </si>
  <si>
    <t>ул. Чкалова д. 8, кв. 35</t>
  </si>
  <si>
    <t>Ваня(3), Влад(7)</t>
  </si>
  <si>
    <t>+7-916-128-23-01      ! +7-916-128-22-03</t>
  </si>
  <si>
    <t>Микрорайон д. 14, кв. 32, 3 подъезд, 1 этаж</t>
  </si>
  <si>
    <t>Константин(3,5)</t>
  </si>
  <si>
    <t>+7-926-284-98-76</t>
  </si>
  <si>
    <t>ул. Кирова д.14, кв. 1</t>
  </si>
  <si>
    <t>Алиса(4), Илья(3), Полина(10)</t>
  </si>
  <si>
    <t>+7-926-621-06-45</t>
  </si>
  <si>
    <t>ул. 2-ая Разина д.21</t>
  </si>
  <si>
    <t>Ваня(5), Сема(6)</t>
  </si>
  <si>
    <t>Федор (3)
Федор(12), Александра(10)</t>
  </si>
  <si>
    <t>Перезаказала</t>
  </si>
  <si>
    <t>кнопка не понравилась</t>
  </si>
  <si>
    <t>ул. Ленина, д.22, кв. 53, 3 этаж, 3 подъезд</t>
  </si>
  <si>
    <t>оплатит на карту сбербанка за час</t>
  </si>
  <si>
    <t>Можно пораньше</t>
  </si>
  <si>
    <t>Валера с Леной Петушок</t>
  </si>
  <si>
    <t>Ресторан-ный сценарий</t>
  </si>
  <si>
    <t>Нина Михайловна</t>
  </si>
  <si>
    <t>+7-906-790-14-10</t>
  </si>
  <si>
    <t>ул. Микрорайон, д. 2, кв. 25</t>
  </si>
  <si>
    <t>Никита(11)</t>
  </si>
  <si>
    <t>ул. Ленина д.12, кв. 28, 2 подъезд, 2 этаж</t>
  </si>
  <si>
    <t>Микрорайон д.3, кв. 47, 3 подъезд, 2 этаж</t>
  </si>
  <si>
    <t>Арина(4), Максим(4), Настя(8)</t>
  </si>
  <si>
    <t>Ребенок может спать, взрослые тоже учавствуют в празднике, расказывают стихи и так далее</t>
  </si>
  <si>
    <t>деньги уже перевела</t>
  </si>
  <si>
    <t>детей уточнит при обзвоне</t>
  </si>
  <si>
    <t>Ася(5), Алеша(12), Настя(16), Федя(1.5)</t>
  </si>
  <si>
    <t>00:30 - 01:00</t>
  </si>
  <si>
    <t>праздник на улице, около дома</t>
  </si>
  <si>
    <t>Богдан(7), Владимир(15)</t>
  </si>
  <si>
    <t>Ксюша(4)</t>
  </si>
  <si>
    <t>Александра заказчик, Мама - Екатерина</t>
  </si>
  <si>
    <t>+7-926-551-0535</t>
  </si>
  <si>
    <t>Арина(7), Юля(3)</t>
  </si>
  <si>
    <t>Катя(5), Валерий(16)</t>
  </si>
  <si>
    <t>проспект Героев д. 5, кв. 3, 1 подъезд, 2 этаж</t>
  </si>
  <si>
    <t>Ярослава(2,3)</t>
  </si>
  <si>
    <t>ул. Татьяны Макаровой д. 3, кв. 444, 7 подъезд, 16 этпаж</t>
  </si>
  <si>
    <t>Коррекционная школа</t>
  </si>
  <si>
    <t>Дима и Анжела</t>
  </si>
  <si>
    <t>микрорайон Сакраменто, ул.Добросельская д. 13, кв. 8</t>
  </si>
  <si>
    <t>может поменяется количество детей. После 4 за каждого по 200</t>
  </si>
  <si>
    <t>ул. Матросова д. 16, кв. 14, 4 этаж</t>
  </si>
  <si>
    <t>Иван(3), Виктория(10)</t>
  </si>
  <si>
    <t>ул. Первомайская, д. 36
(частн. дом)</t>
  </si>
  <si>
    <t>!+7-926-733-44-14
+7-968-657-73-92
+7-499-390-08-76</t>
  </si>
  <si>
    <t>Лев(5,4)</t>
  </si>
  <si>
    <t>Добромир(10)</t>
  </si>
  <si>
    <t>Короткая программа. Стихи и подарок.</t>
  </si>
  <si>
    <t xml:space="preserve">ул. Струве д. 9, корп.1, кв. 165, 2 подъезд, 14 этаж, код 6540в </t>
  </si>
  <si>
    <t>Марк(4,5), София(4,5)</t>
  </si>
  <si>
    <t>взрослые тоже водят хоровод и рассказывают стихи</t>
  </si>
  <si>
    <t>Варвара(2.10), Юлия(5)</t>
  </si>
  <si>
    <t>Пропущенный вызов 12.11.2013 от +7-903-120-65-47 - Полина Абубекирова - Храпуново</t>
  </si>
  <si>
    <t>14.11.2013 звонок, интересовались ценами, газета "Старая Купавна" +7-926-197-27-05 - отослал адресс сайта</t>
  </si>
  <si>
    <t>Позвонить позже +7-496-524-06-89 - звонила Анжела 18.11.2013 вечером закажет на 28-29 декабря</t>
  </si>
  <si>
    <t>Бочкарев Владимир (Пост.кл.)  +7-916-052-76-47</t>
  </si>
  <si>
    <t>Дарья (6)</t>
  </si>
  <si>
    <r>
      <rPr>
        <u/>
        <sz val="11"/>
        <color theme="1"/>
        <rFont val="Calibri"/>
        <family val="2"/>
        <charset val="204"/>
      </rPr>
      <t>Адрес</t>
    </r>
    <r>
      <rPr>
        <u/>
        <sz val="11"/>
        <color theme="1"/>
        <rFont val="Calibri"/>
        <family val="2"/>
        <charset val="204"/>
      </rPr>
      <t>: г. Электросталь, ул. Второва, д.4, кв.33</t>
    </r>
  </si>
  <si>
    <r>
      <rPr>
        <u/>
        <sz val="11"/>
        <color theme="1"/>
        <rFont val="Calibri"/>
        <family val="2"/>
        <charset val="204"/>
      </rPr>
      <t>Дата</t>
    </r>
    <r>
      <rPr>
        <u/>
        <sz val="11"/>
        <color theme="1"/>
        <rFont val="Calibri"/>
        <family val="2"/>
        <charset val="204"/>
      </rPr>
      <t>: 30 декабря вечер (1400 рублей)</t>
    </r>
  </si>
  <si>
    <t>Дата: 29 декабря день (1300 рублей)</t>
  </si>
  <si>
    <t>21.11.2013        +7-910-417-15-84 - Елена интересовалась на 31 декабря</t>
  </si>
  <si>
    <t>21.11.2013    +7-926-433-65-43 - интересовалась, объявление у школы</t>
  </si>
  <si>
    <t>2015 год</t>
  </si>
  <si>
    <t xml:space="preserve">Татьяна </t>
  </si>
  <si>
    <t>2016 год</t>
  </si>
  <si>
    <t>Презентация нас + возможно сценарий.в балашихе в школе 45 минут 24 декабря с утра.</t>
  </si>
  <si>
    <t>обухово, монино, зеленый +200 рублей</t>
  </si>
  <si>
    <t>Ирина хочет быть снегурочкой 89265813469</t>
  </si>
  <si>
    <t>мария заказ хочет на 19 или 20 декабря</t>
  </si>
  <si>
    <t>Наталья23  +7-926-5742000 хочет заказать в школу на 24 декабря в 18:00 в 34 школу в класс к Маше</t>
  </si>
  <si>
    <t>31 декабря 12:30 на 45 минут (есть канат) 3500  15 человек на улице</t>
  </si>
  <si>
    <t>Репетиция с Еленой Евгеньевной в понедельник 19 декабря в 16.30</t>
  </si>
  <si>
    <t>Репетиция с Еленой Владимировной в вторник 20 декабря в 17.30</t>
  </si>
  <si>
    <t>Репетиция с Юлией Анатольевной ориентировчно в вторник 20 декабря в 16-00-16.30</t>
  </si>
  <si>
    <t>Прозвон по актерам!</t>
  </si>
  <si>
    <t>Маша Балашиха - готова работать!</t>
  </si>
  <si>
    <t>Дима Купавна - позвонить в конце октября, пока не знает что со временем, работает на основной работе.</t>
  </si>
  <si>
    <t>Савву пока не нашли, нужно списываться в контакте и инстаграмме. Маша сказала что он пока не знает, может и вырвется на неделю в москву! Сказал в ноябре заедет в гости</t>
  </si>
  <si>
    <t>Ольга Болдина - подумает, до конца октября определится, в целом настрой позитивный</t>
  </si>
  <si>
    <t>Алина хочет и может работать!</t>
  </si>
  <si>
    <t>Миша(БЭР) - не сможет в этом году</t>
  </si>
  <si>
    <t>колонка на форуме, код товара - 107490</t>
  </si>
  <si>
    <t>https://www.forum3.ru/?cmd=show_tovar&amp;code=107490</t>
  </si>
  <si>
    <t>Анжела готова работать в ресторанах и 31 декабря со своим мужем по домашним.</t>
  </si>
  <si>
    <t>Маша балашиха готова работать</t>
  </si>
  <si>
    <t>Савва готов работать если зарабоатет не  меньше 60 тыс., встречаемся в начале ноября!</t>
  </si>
  <si>
    <t>Дима работать не будет, не получается по времени, может еще и уехать.</t>
  </si>
  <si>
    <t>Ольге пока не дозвонился</t>
  </si>
  <si>
    <t>http://sk-reklama.ru   стенды в старой Купавне</t>
  </si>
  <si>
    <t>8-999-004-40-41 - Илья</t>
  </si>
  <si>
    <t>Договорились на 8000р - 2-2.5 недели, по рыбхозу, зеленому и щемилово будет понятно 10 декабря.</t>
  </si>
  <si>
    <t>Савва - договорились встетиться на 12.11.2017 или на недели вечером!</t>
  </si>
  <si>
    <t>Наталья руководитель детской комнаты в ШОКОЛАДЕ.</t>
  </si>
  <si>
    <t>Маша снегурочка</t>
  </si>
  <si>
    <t>23 декабря, после 18:00 может работать</t>
  </si>
  <si>
    <t>24 декабря свободна</t>
  </si>
  <si>
    <t>27 декабря, после 13:00, может целый день возьмешь</t>
  </si>
  <si>
    <t>31 декабря до 16:00, до парикмахера</t>
  </si>
  <si>
    <t>СМС с обратной связью:</t>
  </si>
  <si>
    <t>Здраствуйте, мы хотим стать для Вас лучше! Оцените проведенный Дедом Морозом и Снегурочкой праздник по шкале от 1 до 5 (смс в ответ),</t>
  </si>
  <si>
    <t>или оставьте отзыв в нашей группе вконтакте  https://vk.com/dedmoroz.karasovy. Заранее спасибо.</t>
  </si>
  <si>
    <t>СМС, мы готовы работать:</t>
  </si>
  <si>
    <t>Дорогие друзья! Дед Мороз и Снегурочка снова готовы поздравить Вас и Ваших детишек С Новым Годом!</t>
  </si>
  <si>
    <t>Наши контакты:</t>
  </si>
  <si>
    <t>8(968)537-76-87</t>
  </si>
  <si>
    <t>8(926)621-06-45</t>
  </si>
  <si>
    <t>www.dedmoroz.karasovy.ru</t>
  </si>
  <si>
    <t>2018 год</t>
  </si>
  <si>
    <t>Ольга Болдина работает 31 декабря до 23:00(послдений заказ). Желательно в Купавне.</t>
  </si>
  <si>
    <t>Дима 27 с 17:00, Катя 28 с 18:00, 31 декабря Тамара с Димой</t>
  </si>
  <si>
    <t>Тамаре деньги в конце</t>
  </si>
  <si>
    <t>Даты</t>
  </si>
  <si>
    <t xml:space="preserve">Цена </t>
  </si>
  <si>
    <t>26-27.12</t>
  </si>
  <si>
    <t>28-29.12</t>
  </si>
  <si>
    <t>9:00-13:00</t>
  </si>
  <si>
    <t>13:00-18:00</t>
  </si>
  <si>
    <t>18:00-21:00</t>
  </si>
  <si>
    <t>21:00-23:00</t>
  </si>
  <si>
    <t>23:00-23:30</t>
  </si>
  <si>
    <t>Никита(5), Диана(14)</t>
  </si>
  <si>
    <t>марка и номер машины для пропуска, за 20-30 мин</t>
  </si>
  <si>
    <t xml:space="preserve">подарки в коляске </t>
  </si>
  <si>
    <t xml:space="preserve">Железнодорожный, ул. Колхозная, д.8, кв.74, 2 подьезд, 9 этаж </t>
  </si>
  <si>
    <t>Гриша(5), Алена(4)</t>
  </si>
  <si>
    <t>Ксюша(5,5), Катерина(7)</t>
  </si>
  <si>
    <t>квартина смотрит на кпп</t>
  </si>
  <si>
    <t>На улице, Не ставить Снегурочку Лену</t>
  </si>
  <si>
    <t>Ар</t>
  </si>
  <si>
    <t>позвонить за 10 мин</t>
  </si>
  <si>
    <t>Лера(6), Тема(6), Ксюша(3), Тимофей(2)</t>
  </si>
  <si>
    <t>+7-925-542-31-04 +7-925-548-11-75</t>
  </si>
  <si>
    <t>Артемий (6)</t>
  </si>
  <si>
    <t>Заезд сразу после озера, там шлакбаум белый, нужно позвонить как подъедите к нему</t>
  </si>
  <si>
    <t>Колхозная 4, кв. 207, 5 подбъезд, 10 этаж</t>
  </si>
  <si>
    <t>Аня(8), Илья(3), Родион(3)</t>
  </si>
  <si>
    <t>+7-926-376-57-99</t>
  </si>
  <si>
    <t>ул. Школьная, д. 11</t>
  </si>
  <si>
    <t>скинуть заранее номер и марку машины для пропуска</t>
  </si>
  <si>
    <t>Алиса(9), Роман(4), Ян(11)</t>
  </si>
  <si>
    <t>Саша(4), Васелиса(6)</t>
  </si>
  <si>
    <t>Аня(6), Яна(5), Ира(7), Василий(5), Богдан (6), Полина (7), Артур(3), Тимофей (1)</t>
  </si>
  <si>
    <t>Арсений(9),  Артем(5)</t>
  </si>
  <si>
    <t>Василиса(5)</t>
  </si>
  <si>
    <t>Ян(6), Соня(8), София(9-10), Василиса(2)</t>
  </si>
  <si>
    <t>ворота, позвонить зарание</t>
  </si>
  <si>
    <t>Алиса(3), Соня(3), Данила (11), Кирилл (9),Вера (8)</t>
  </si>
  <si>
    <t>+7-985-967-57-34, Михаил +7-985-226-31-32</t>
  </si>
  <si>
    <t>Звонить Михаилу</t>
  </si>
  <si>
    <t>Маша(5), София(15)</t>
  </si>
  <si>
    <t>Вячеслав3</t>
  </si>
  <si>
    <t>+7-903-676-43-68</t>
  </si>
  <si>
    <t>Балашиха, мкр. Салтыковка, ул. Черняховского, д. 26, кв. 27</t>
  </si>
  <si>
    <t>Петр(11), Филипп (5)</t>
  </si>
  <si>
    <t>на 40 мин</t>
  </si>
  <si>
    <t>Илья4</t>
  </si>
  <si>
    <t>+7-991-237-14-52</t>
  </si>
  <si>
    <t>ул. Ленина, д.8, кв. 69</t>
  </si>
  <si>
    <t>Ярослава(4), София(2)</t>
  </si>
  <si>
    <t>поздравление на 10 мин</t>
  </si>
  <si>
    <t>Старая Купавна, СНТ Дружба (у стадиона труд)</t>
  </si>
  <si>
    <t>Матвей (9), Виктория(5), Марк(3)</t>
  </si>
  <si>
    <t xml:space="preserve">Ваня(4), Федя (6) </t>
  </si>
  <si>
    <t>Софья(7), Евгения(4)</t>
  </si>
  <si>
    <t>Максим (7), Тимофей (2)</t>
  </si>
  <si>
    <t>На улице на 40 минут</t>
  </si>
  <si>
    <t>Железнодорожный, д. Павлино , ул.  Воскресенская, д. 26 (общие ворота д.21)</t>
  </si>
  <si>
    <t>мкр. Северное Кучино, ул. Смельчак, д. 16</t>
  </si>
  <si>
    <t>Александра (9),максим (10), Александра (8), Анастасия (11)</t>
  </si>
  <si>
    <t>Наталья52</t>
  </si>
  <si>
    <t>+7-926-413-00-54</t>
  </si>
  <si>
    <t>Павлино д. 38, кв. 193, 4 подъезд 7 этаж</t>
  </si>
  <si>
    <t>Ева (8)</t>
  </si>
  <si>
    <t>!+7-999-928-82-75               +7-999-912-12-73</t>
  </si>
  <si>
    <t>Перевела 1600</t>
  </si>
  <si>
    <t>Деду Морозу снять галоши, а Снегурочке снять обувь</t>
  </si>
  <si>
    <t>яяч</t>
  </si>
  <si>
    <t>София(7), Стефания(4), Иван, Софья</t>
  </si>
  <si>
    <t>Лиза (9), Саша (9), Максим (7), Аделина (5), Вова (3)</t>
  </si>
  <si>
    <t>Татьяна45</t>
  </si>
  <si>
    <t>База заказов Деда мороза и Снегурочки на 2023 год</t>
  </si>
  <si>
    <t>Дима 100%</t>
  </si>
  <si>
    <t>Акрихиновское шоссе, 8В (пятерочка)</t>
  </si>
  <si>
    <t>выставка рисунков</t>
  </si>
  <si>
    <t>Лилия5</t>
  </si>
  <si>
    <t>+7-925-925-32-24</t>
  </si>
  <si>
    <t>Новое Бисеровов-2</t>
  </si>
  <si>
    <t>Узнать дом</t>
  </si>
  <si>
    <t>Настя(3), Матвей(3), Есеня(2)</t>
  </si>
  <si>
    <t>3 детей (4, 5, 8 лет)</t>
  </si>
  <si>
    <t>СНТ "Мечта", уч. 100</t>
  </si>
  <si>
    <t>Алла5</t>
  </si>
  <si>
    <t>+7-905-616-75-99</t>
  </si>
  <si>
    <t>МКР Заря, ул. Садовая, д. 4, кв. 48 (72ключ0092)</t>
  </si>
  <si>
    <t>Виктория(12), Артем(8), Юря(36)</t>
  </si>
  <si>
    <t>Ваня(6), Виталик(6), Настя(6), Полин(2), Миша(2)</t>
  </si>
  <si>
    <t>Михаил(5), Ксюша(2,5)</t>
  </si>
  <si>
    <t>Екатерина41</t>
  </si>
  <si>
    <t>+7-920-550-50-16</t>
  </si>
  <si>
    <t>ул. Большая Московская, д. 128, кв. 22</t>
  </si>
  <si>
    <t>на</t>
  </si>
  <si>
    <t>Ян</t>
  </si>
  <si>
    <t>+7-929-622-40-70</t>
  </si>
  <si>
    <t>ул.Придорожная дю52</t>
  </si>
  <si>
    <t>2 мальчика(3)</t>
  </si>
  <si>
    <t>24.12.2021(сб)          1600 рублей</t>
  </si>
  <si>
    <t>26.12.2021(пн) 
1700 рублей</t>
  </si>
  <si>
    <t>25.12.2021(вс)             1600 рублей</t>
  </si>
  <si>
    <t>27.12.2021(вт) 
1700 рублей</t>
  </si>
  <si>
    <t>28.12.2021(ср) 
1700 рублей</t>
  </si>
  <si>
    <t>29.12.2021(чт) 
1800 рублей</t>
  </si>
  <si>
    <t>30.12.2021(пт) 
2000 рублей</t>
  </si>
  <si>
    <t>24.12.2021(сб)          1800 рублей</t>
  </si>
  <si>
    <t>25.12.2021(вс)             1800 рублей</t>
  </si>
  <si>
    <t>26.12.2021(пн) 
1900 рублей</t>
  </si>
  <si>
    <t>27.12.2021(вт) 
1900 рублей</t>
  </si>
  <si>
    <t>28.12.2021(ср) 
1900 рублей</t>
  </si>
  <si>
    <t>29.12.2021(чт) 
2000 рублей</t>
  </si>
  <si>
    <t>30.12.2021(пт) 
2500 рублей</t>
  </si>
  <si>
    <t>9:00-13:00
2600 рублей</t>
  </si>
  <si>
    <t>13:00-18:00
2800 рублей</t>
  </si>
  <si>
    <t>18:00-21:00
4100 рублей</t>
  </si>
  <si>
    <t>21:00-23:00
4700 рублей</t>
  </si>
  <si>
    <t>23:00-00:00
5100 рублей</t>
  </si>
  <si>
    <t>00:00-02:00      8000 рублей</t>
  </si>
  <si>
    <t>София(11), Мирослав(6), Максим(6), Сергей(4), Артем(12), Дима(12), Настя(5)</t>
  </si>
  <si>
    <t>Полина(6), Милана (10)</t>
  </si>
  <si>
    <t>Наталья53</t>
  </si>
  <si>
    <t>+7-958-636-07-20</t>
  </si>
  <si>
    <t>ул. Чехова, д. 4,п. 3, этаж 15, кв. 424</t>
  </si>
  <si>
    <t>Артем(3,5), Маргарита(9)</t>
  </si>
  <si>
    <t>Платон(4,5), Кирил(6)</t>
  </si>
  <si>
    <t>Анастасия(17), Елизавета(13), Анисья(8)</t>
  </si>
  <si>
    <t>+7-999-912-12-73  +7-999-928-82-75</t>
  </si>
  <si>
    <t>Илья(9), Артем(5), Маша(2), Данила(7), Майя(3), Даша(6)</t>
  </si>
  <si>
    <t>Андрей(6), Иван(3)</t>
  </si>
  <si>
    <t>Аза</t>
  </si>
  <si>
    <t>+7-950-969-48-39</t>
  </si>
  <si>
    <t>Ул.Кирова д.1 кв 7, 4 этаж, 1 подъезд.</t>
  </si>
  <si>
    <t>Марк(2)</t>
  </si>
  <si>
    <t>+7-926-263-22-35</t>
  </si>
  <si>
    <t>Светалана31</t>
  </si>
  <si>
    <t>Снт Виктория,95</t>
  </si>
  <si>
    <t>Никита(4), Матвей(3), Даня(5), Артем(3,5)</t>
  </si>
  <si>
    <t>Нататлья54</t>
  </si>
  <si>
    <t>+7-926-586-25-65</t>
  </si>
  <si>
    <t>с. Бисерово, ул.Центральная, 77Б</t>
  </si>
  <si>
    <t>Милана(4)</t>
  </si>
  <si>
    <t>Андрей(3), Иван(1.5), Даниил(9), Елизавета(5)</t>
  </si>
  <si>
    <t>Воспитатель дедского садика</t>
  </si>
  <si>
    <t>группа № 4</t>
  </si>
  <si>
    <t>+7-901-504-00-78</t>
  </si>
  <si>
    <t>Екатерина42</t>
  </si>
  <si>
    <t>+7-985-890-60-52</t>
  </si>
  <si>
    <t>г. Балашиха, мкр. Ольгино, ул.Граничная, д9, к 1, кв.13, 1 подьезд, 5 этаж, домофон 13в</t>
  </si>
  <si>
    <t>Даша(6.5)</t>
  </si>
  <si>
    <t>Анна32</t>
  </si>
  <si>
    <t>+7-991-247-01-47</t>
  </si>
  <si>
    <t>ул. Михалево, д.27</t>
  </si>
  <si>
    <t>Виталик(13), Владик(7), Егор(7), София(5)</t>
  </si>
  <si>
    <t>+7-925-841-65-13</t>
  </si>
  <si>
    <t>Комиссаровская, д.1</t>
  </si>
  <si>
    <t>Наталья54</t>
  </si>
  <si>
    <t>Марк(8)</t>
  </si>
  <si>
    <t>Арина(5)</t>
  </si>
  <si>
    <t>Денис(10), Артемий (9), Данила (5),  Костя (2)</t>
  </si>
  <si>
    <t>ул. Колхозная, д.8, кв. 159, подъезд. 4, этаж. 5</t>
  </si>
  <si>
    <t>сказать про 20:15</t>
  </si>
  <si>
    <t>Пара 1 (Федя и Лена), Купавна</t>
  </si>
  <si>
    <t>Пара 3 (Дима и Тамара), Железка</t>
  </si>
  <si>
    <t>Федя</t>
  </si>
  <si>
    <t>Снегурка</t>
  </si>
  <si>
    <t>Снегурка2</t>
  </si>
  <si>
    <t>Снегурка3</t>
  </si>
  <si>
    <t>Пара 4 (дед и Снегурка), Купавна</t>
  </si>
  <si>
    <t>Алексей</t>
  </si>
  <si>
    <t>Александра10</t>
  </si>
  <si>
    <t>+7-925-420-42-12</t>
  </si>
  <si>
    <t>ул. Шевченко, д.2, кв.38</t>
  </si>
  <si>
    <t>Аня(4)</t>
  </si>
  <si>
    <t>Бесплатный заказ</t>
  </si>
  <si>
    <t>Ирина36</t>
  </si>
  <si>
    <t>+7-929-577-54-92</t>
  </si>
  <si>
    <t>ул.Маяковского, д.2</t>
  </si>
  <si>
    <t>Мария(7), Александра(2)</t>
  </si>
  <si>
    <t>БЫЛО,22</t>
  </si>
  <si>
    <t>Алиса(7), Асоль(7), Кристина(37), Ариана(2)</t>
  </si>
  <si>
    <t>Отказались</t>
  </si>
  <si>
    <t>Бесплатный заказ, на улице 30 мин</t>
  </si>
  <si>
    <t>Настя(6)</t>
  </si>
  <si>
    <t>Маша(6)</t>
  </si>
  <si>
    <t>не доступен</t>
  </si>
  <si>
    <t>Вырос ребенок</t>
  </si>
  <si>
    <t>Данил (5)</t>
  </si>
  <si>
    <t>пригласили на елки</t>
  </si>
  <si>
    <t>сама играет снегурочку</t>
  </si>
  <si>
    <t>Дубль Юлия30</t>
  </si>
  <si>
    <t>Дубль Юлия33</t>
  </si>
  <si>
    <t>Состояние на 2021-2022 год</t>
  </si>
  <si>
    <t>Вырочли дети</t>
  </si>
  <si>
    <t>Думает</t>
  </si>
  <si>
    <t>думает</t>
  </si>
  <si>
    <t>-</t>
  </si>
  <si>
    <t>написал</t>
  </si>
  <si>
    <t>выросли</t>
  </si>
  <si>
    <t>скинула</t>
  </si>
  <si>
    <t>автоотвечик</t>
  </si>
  <si>
    <t>дети не хотят</t>
  </si>
  <si>
    <t>бдут праздновать в дурго месте</t>
  </si>
  <si>
    <t>Татьяна46</t>
  </si>
  <si>
    <t>+7-968-878-08-10</t>
  </si>
  <si>
    <t>мкр. Бисерово Парк, уточнить дом</t>
  </si>
  <si>
    <t>София(4), Егор(3), Даниил(3), Полина(2)</t>
  </si>
  <si>
    <t>авито</t>
  </si>
  <si>
    <t>Артём(7), Саша (7)</t>
  </si>
  <si>
    <t>+7-977-736-68-81</t>
  </si>
  <si>
    <t>ул. Фрунзе, д.11, кв 7, под. 1, этаж 2</t>
  </si>
  <si>
    <t>Полина (2,5), Даниил (4,5)</t>
  </si>
  <si>
    <t>знакомые</t>
  </si>
  <si>
    <t>Татьяна47</t>
  </si>
  <si>
    <t>+7-915-249-69-58</t>
  </si>
  <si>
    <t>на 2 часа</t>
  </si>
  <si>
    <t>улица Орлова, 2Б</t>
  </si>
  <si>
    <t>Мирон(6), Миша(5)</t>
  </si>
  <si>
    <t>Алина4</t>
  </si>
  <si>
    <t>+7-977-311-67-48</t>
  </si>
  <si>
    <t>ул. Кирова, д.21, кв. 457, под. 5</t>
  </si>
  <si>
    <t>Дмитрий, Роман</t>
  </si>
  <si>
    <t>отказалась</t>
  </si>
  <si>
    <t>Анастасия14</t>
  </si>
  <si>
    <t>+7-901-366-30-90</t>
  </si>
  <si>
    <t>ул. 70 лет победы, д.1, кв.21</t>
  </si>
  <si>
    <t>Максим(7), Денис(2)</t>
  </si>
  <si>
    <t xml:space="preserve">уежаю </t>
  </si>
  <si>
    <t>заказали у других</t>
  </si>
  <si>
    <t>Ольга60</t>
  </si>
  <si>
    <t>+7-909-966-26-22</t>
  </si>
  <si>
    <t>ул.Брагина, д.5, кв.402</t>
  </si>
  <si>
    <t>Даня(4), Алиса(2)</t>
  </si>
  <si>
    <t>Инна7</t>
  </si>
  <si>
    <t>+7-977-100-77-25</t>
  </si>
  <si>
    <t>Школа 34</t>
  </si>
  <si>
    <t>1 класс</t>
  </si>
  <si>
    <t>Екатерина43</t>
  </si>
  <si>
    <t>+7-915-143-81-53</t>
  </si>
  <si>
    <t>Ксюша(7), Алена(2)</t>
  </si>
  <si>
    <t>Г. Старая Купавна, закрытое СНТ «Дружба» (ориентир стадион труд), проезд через ул. Набережная (1 Ворота), через ул. Бетонная (3 Ворота). Подъезжаете к воротам, звоните, мы открываем Ворота. 6 линия, 15 участок. на карте 6.15</t>
  </si>
  <si>
    <t>Сергей8</t>
  </si>
  <si>
    <t>ул. Кирово, д.21, кв.30</t>
  </si>
  <si>
    <t>Мария(4)</t>
  </si>
  <si>
    <t>+7-922-696-97-31,      +7-922-696-96-27 ( Радмила)</t>
  </si>
  <si>
    <t>Вероника(5)</t>
  </si>
  <si>
    <t>5-6 штук</t>
  </si>
  <si>
    <t>5 (заря)</t>
  </si>
  <si>
    <t>15(новая купавна)</t>
  </si>
  <si>
    <t>2 (бисерово)</t>
  </si>
  <si>
    <t>17(бисерово)</t>
  </si>
  <si>
    <t>21(бисерово)</t>
  </si>
  <si>
    <t>40(Станция)</t>
  </si>
  <si>
    <t>44(Рыбхоз)</t>
  </si>
  <si>
    <t>48(храпуново)</t>
  </si>
  <si>
    <t>49(некрасовка)</t>
  </si>
  <si>
    <t>52(кучино)</t>
  </si>
  <si>
    <t>номер не але</t>
  </si>
  <si>
    <t xml:space="preserve">выросли </t>
  </si>
  <si>
    <t>Водокачка, СНТ Восток.уч.18 (позвонить зарание за час)</t>
  </si>
  <si>
    <t>Володя(6)</t>
  </si>
  <si>
    <t>Аресний(10),  Артем(7)</t>
  </si>
  <si>
    <t>59(Станция)</t>
  </si>
  <si>
    <t>закала</t>
  </si>
  <si>
    <t>София(10), Стефания(7), Иван(10), Софья(8), Даня(2), Елисей(5)</t>
  </si>
  <si>
    <t>60(кудиново)</t>
  </si>
  <si>
    <t>не решились</t>
  </si>
  <si>
    <t>уточнит</t>
  </si>
  <si>
    <t>ушли к конкурентам</t>
  </si>
  <si>
    <t>вырос</t>
  </si>
  <si>
    <t>Новое Бисеровов-2, д.2, кв.29, код #2135, 5 этаж</t>
  </si>
  <si>
    <t>Данил (5), Тимофей(4), Есения(2)</t>
  </si>
  <si>
    <t>51 (Балашиха)</t>
  </si>
  <si>
    <t>36(Старая Купавна)</t>
  </si>
  <si>
    <t>32(Эелектроугли)</t>
  </si>
  <si>
    <t>мкр. Бисерово Парк, 24/6 (заранье позвонить для пропуска)</t>
  </si>
  <si>
    <t>+7-916-477-16-16</t>
  </si>
  <si>
    <t>ул. Чапаева, д.1а, кв.33</t>
  </si>
  <si>
    <t>Ева(3), Макс(5), Насте(4)</t>
  </si>
  <si>
    <t>2 ребенка (3 и 4 года)</t>
  </si>
  <si>
    <t>Виктория2</t>
  </si>
  <si>
    <t>+7-910-461-35-10</t>
  </si>
  <si>
    <t>8(Старая Купавна)</t>
  </si>
  <si>
    <t>Анастасия15</t>
  </si>
  <si>
    <t>+7-926-703-97-67</t>
  </si>
  <si>
    <t>ул. Струве д.3/1, подъекзд 6, этаж 4</t>
  </si>
  <si>
    <t>Варвара(9)</t>
  </si>
  <si>
    <t>+7-977-736-68-81ё</t>
  </si>
  <si>
    <t>Светлана32</t>
  </si>
  <si>
    <t>уезжает</t>
  </si>
  <si>
    <t>перезвонит</t>
  </si>
  <si>
    <t>сегодня</t>
  </si>
  <si>
    <t>финансы</t>
  </si>
  <si>
    <t>уточнить дом и детей</t>
  </si>
  <si>
    <t>63 (кучино)</t>
  </si>
  <si>
    <t>Лилия6</t>
  </si>
  <si>
    <t>+7-963-963-11-73</t>
  </si>
  <si>
    <t>ул.Большая Москвоская, д.75, кв.2</t>
  </si>
  <si>
    <t>Ирина37</t>
  </si>
  <si>
    <t>+7-968-919-03-27</t>
  </si>
  <si>
    <t>ул.Школьная, д.9, кв.13</t>
  </si>
  <si>
    <t>Артем(8), Кирилл(13)</t>
  </si>
  <si>
    <t>Светлана33</t>
  </si>
  <si>
    <t>+7-965-365-43-59</t>
  </si>
  <si>
    <t>ул. Большая московская, д. 12</t>
  </si>
  <si>
    <t>Марина(14), Вова(6)</t>
  </si>
  <si>
    <t>Сусана</t>
  </si>
  <si>
    <t>+7-929-262-08-27</t>
  </si>
  <si>
    <t>д.Щемилово, д. 1Б (около памятника всторону горьковки 2 дверь)</t>
  </si>
  <si>
    <t>Али(9), Адам(7), Сафия(3)</t>
  </si>
  <si>
    <t>СНТ Дубрава 1, д.26 (Колонтаево)</t>
  </si>
  <si>
    <t>Лиза(7), Вика(5), Максим(2), Ира(4), Максим(7)</t>
  </si>
  <si>
    <t>Артем(8), Васелиса(4)</t>
  </si>
  <si>
    <t>СНТ Мечта уч.101</t>
  </si>
  <si>
    <t>Маргарита3</t>
  </si>
  <si>
    <t>+7-966-074-62-72</t>
  </si>
  <si>
    <t>ул. Адмирала Нахимова, д.17, кв.101, подьезд 3, этаж 8</t>
  </si>
  <si>
    <t>71(Станция Купавна)</t>
  </si>
  <si>
    <t>Алиса (5)</t>
  </si>
  <si>
    <t>Старая Купавна, ул. Полевая д. 2, кв7</t>
  </si>
  <si>
    <t>Варя(8), Паша(6), Саша(4), Вера(3), Катя(0,10)</t>
  </si>
  <si>
    <t>20 детей</t>
  </si>
  <si>
    <t>Железнодорожный, д. Павлино , ул.  Воскресенская, д. 26</t>
  </si>
  <si>
    <t>Арина(6)</t>
  </si>
  <si>
    <t xml:space="preserve">50% скидка, закрытая территория </t>
  </si>
  <si>
    <t>звонить Радмиле</t>
  </si>
  <si>
    <t>Антонина(9), Кирилл(5), Миша(8)</t>
  </si>
  <si>
    <t>заболели</t>
  </si>
  <si>
    <t>Данила(12)Кирилл(10),Варвара(10), Максим(9),Вера(9), Алиса(4), Соня(4), Василиса(3)</t>
  </si>
  <si>
    <t>ул.Комиссаровская, д.1, кв.31</t>
  </si>
  <si>
    <t>Милана(4), Тиофей</t>
  </si>
  <si>
    <t>СНТ Художественные краски, д.10 (позвонить чтобы открыли ворота)</t>
  </si>
  <si>
    <t>снт мечта, уч 101</t>
  </si>
  <si>
    <t>София(10), Стефания(7), Елисей(5)</t>
  </si>
  <si>
    <t>ул.Придорожная д.52</t>
  </si>
  <si>
    <t>2 мальчика (3)</t>
  </si>
  <si>
    <t>Старая Купавна, СНТ Дружба (около стадиона труд, позвонить зарание)</t>
  </si>
  <si>
    <t>Макар(6), Милана(8), Лукас(7), Кристина(9), Даня(3), Артем(6), Кирилл(10)</t>
  </si>
  <si>
    <t>Алиса(10), Роман(4)</t>
  </si>
  <si>
    <t>Олег3</t>
  </si>
  <si>
    <t>СтараяКупавна</t>
  </si>
  <si>
    <t>Махаон</t>
  </si>
  <si>
    <t>+7-903-573-57-57      +7-926-854-50-69</t>
  </si>
  <si>
    <t>Ольга61</t>
  </si>
  <si>
    <t>+7-915-032-82-61</t>
  </si>
  <si>
    <t>ул.Летняя, д.25</t>
  </si>
  <si>
    <t>Жан(6), Мирон(7), Катя(7), Миша(8), Илья(6), Миша(9), Лера, Артур, Даня, Никита (12-14)</t>
  </si>
  <si>
    <t>Вика (8)</t>
  </si>
  <si>
    <t>Ногинск, ул. Карьерная, д. 12 (район полигона, за глухово).</t>
  </si>
  <si>
    <t>ул. Крестьянская, д. 11</t>
  </si>
  <si>
    <t>Василиса(2)</t>
  </si>
  <si>
    <t>2 ребенка (2) и (3) года</t>
  </si>
  <si>
    <t>3 детей (4), (5), (8) лет</t>
  </si>
  <si>
    <t>34 ребенка       (7)</t>
  </si>
  <si>
    <t>28 детей (9)</t>
  </si>
  <si>
    <t>Валентина(9), Мария(9), Ярослав(9), Вячеслав(1)</t>
  </si>
  <si>
    <t>Ринат(10), Дарья(6), Артур…. 4-5 чел</t>
  </si>
  <si>
    <t>10 детей (3)-(10)</t>
  </si>
  <si>
    <t>двое детей (3) и (1.5) года</t>
  </si>
  <si>
    <t>группа детей (4) года</t>
  </si>
  <si>
    <t>Меланья(4), Демьян(2)</t>
  </si>
  <si>
    <t>Таисия(7), Злата(4), еще маленький (1)</t>
  </si>
  <si>
    <t>3 мальчтка (6)-(7) лет</t>
  </si>
  <si>
    <t>15 детей (4)-(7)</t>
  </si>
  <si>
    <t>2 детей (6) и (11) лет</t>
  </si>
  <si>
    <t>3 ребенка (7) лет и 1 ребенок (9) лет</t>
  </si>
  <si>
    <t>2 ребенка (4) и (6) лет</t>
  </si>
  <si>
    <t>1 класс (7)</t>
  </si>
  <si>
    <t>Жан(6), Мирон(7), Катя(7), Миша(8), Илья(6), Миша(9), Лера, Артур, Даня, Никита (12)-(14)</t>
  </si>
  <si>
    <t>Архив</t>
  </si>
  <si>
    <t>20 детей ср.гр.</t>
  </si>
  <si>
    <t>Ксюша(9), Соня(9), Арина(3)</t>
  </si>
  <si>
    <t>30 человек, 4 класс (10)</t>
  </si>
  <si>
    <t>Александра(4.5), Матвей(0.2)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</si>
</sst>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&quot;р.&quot;"/>
    <numFmt numFmtId="165" formatCode="d\.m\.yyyy"/>
    <numFmt numFmtId="166" formatCode="0.0%"/>
    <numFmt numFmtId="167" formatCode="#,##0.0"/>
    <numFmt numFmtId="168" formatCode="h:mm;@"/>
  </numFmts>
  <fonts count="47" x14ac:knownFonts="1">
    <font>
      <sz val="11"/>
      <color theme="1"/>
      <name val="Arial"/>
    </font>
    <font>
      <b/>
      <sz val="14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name val="Arial"/>
      <family val="2"/>
      <charset val="204"/>
    </font>
    <font>
      <sz val="10"/>
      <color rgb="FFFF000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1"/>
      <color theme="1"/>
      <name val="Calibri"/>
      <family val="2"/>
      <charset val="204"/>
    </font>
    <font>
      <u/>
      <sz val="10"/>
      <color theme="1"/>
      <name val="Times New Roman"/>
      <family val="1"/>
      <charset val="204"/>
    </font>
    <font>
      <sz val="10"/>
      <color rgb="FF00B05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theme="1"/>
      <name val="Arial"/>
      <family val="2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u/>
      <sz val="12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rgb="FF00B05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u/>
      <sz val="12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</font>
    <font>
      <b/>
      <sz val="11"/>
      <color rgb="FF00B050"/>
      <name val="Times New Roman"/>
      <family val="1"/>
      <charset val="204"/>
    </font>
    <font>
      <sz val="11"/>
      <color rgb="FF00B050"/>
      <name val="Calibri"/>
      <family val="2"/>
      <charset val="204"/>
    </font>
    <font>
      <b/>
      <sz val="10"/>
      <color rgb="FFFF0000"/>
      <name val="Times New Roman"/>
      <family val="1"/>
      <charset val="204"/>
    </font>
    <font>
      <b/>
      <sz val="10"/>
      <color rgb="FF00B050"/>
      <name val="Times New Roman"/>
      <family val="1"/>
      <charset val="204"/>
    </font>
    <font>
      <sz val="11"/>
      <color rgb="FF9C65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14"/>
      <color theme="1"/>
      <name val="Calibri"/>
      <family val="2"/>
      <charset val="204"/>
    </font>
    <font>
      <b/>
      <sz val="20"/>
      <color theme="1"/>
      <name val="Calibri"/>
      <family val="2"/>
      <charset val="204"/>
    </font>
    <font>
      <b/>
      <sz val="16"/>
      <color theme="1"/>
      <name val="Calibri"/>
      <family val="2"/>
      <charset val="204"/>
    </font>
    <font>
      <sz val="10"/>
      <color rgb="FF0000FF"/>
      <name val="Georgia"/>
      <family val="1"/>
      <charset val="204"/>
    </font>
    <font>
      <u/>
      <sz val="11"/>
      <color theme="1"/>
      <name val="Calibri"/>
      <family val="2"/>
      <charset val="204"/>
    </font>
    <font>
      <u/>
      <sz val="11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sz val="10"/>
      <name val="Arial"/>
      <family val="2"/>
      <charset val="204"/>
    </font>
    <font>
      <sz val="8"/>
      <name val="Arial"/>
      <family val="2"/>
    </font>
    <font>
      <sz val="10"/>
      <color theme="1"/>
      <name val="Helvetica Neue"/>
      <family val="2"/>
    </font>
    <font>
      <sz val="11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F2F2F2"/>
        <bgColor rgb="FFF2F2F2"/>
      </patternFill>
    </fill>
    <fill>
      <patternFill patternType="solid">
        <fgColor rgb="FFEEECE1"/>
        <bgColor rgb="FFEEECE1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theme="1"/>
        <bgColor theme="1"/>
      </patternFill>
    </fill>
    <fill>
      <patternFill patternType="solid">
        <fgColor rgb="FFD8D8D8"/>
        <bgColor rgb="FFD8D8D8"/>
      </patternFill>
    </fill>
    <fill>
      <patternFill patternType="solid">
        <fgColor rgb="FF595959"/>
        <bgColor rgb="FF595959"/>
      </patternFill>
    </fill>
    <fill>
      <patternFill patternType="solid">
        <fgColor rgb="FF3F3F3F"/>
        <bgColor rgb="FF3F3F3F"/>
      </patternFill>
    </fill>
    <fill>
      <patternFill patternType="solid">
        <fgColor rgb="FFFFEB9C"/>
        <bgColor rgb="FFFFEB9C"/>
      </patternFill>
    </fill>
    <fill>
      <patternFill patternType="solid">
        <fgColor rgb="FFFBD4B4"/>
        <bgColor rgb="FFFBD4B4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C2D69B"/>
        <bgColor rgb="FFC2D69B"/>
      </patternFill>
    </fill>
    <fill>
      <patternFill patternType="solid">
        <fgColor rgb="FFB6DDE8"/>
        <bgColor rgb="FFB6DDE8"/>
      </patternFill>
    </fill>
    <fill>
      <patternFill patternType="solid">
        <fgColor rgb="FF8DB3E2"/>
        <bgColor rgb="FF8DB3E2"/>
      </patternFill>
    </fill>
    <fill>
      <patternFill patternType="solid">
        <fgColor rgb="FFFFC000"/>
        <bgColor rgb="FFFFC000"/>
      </patternFill>
    </fill>
    <fill>
      <patternFill patternType="solid">
        <fgColor rgb="FFE5B8B7"/>
        <bgColor rgb="FFE5B8B7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8D8D8"/>
      </patternFill>
    </fill>
    <fill>
      <patternFill patternType="solid">
        <fgColor theme="0" tint="-0.499984740745262"/>
        <bgColor rgb="FFD8D8D8"/>
      </patternFill>
    </fill>
    <fill>
      <patternFill patternType="solid">
        <fgColor theme="0" tint="-0.499984740745262"/>
        <bgColor theme="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rgb="FFD6E3BC"/>
      </patternFill>
    </fill>
    <fill>
      <patternFill patternType="solid">
        <fgColor theme="0"/>
        <bgColor rgb="FF7F7F7F"/>
      </patternFill>
    </fill>
    <fill>
      <patternFill patternType="solid">
        <fgColor theme="0" tint="-0.499984740745262"/>
        <bgColor rgb="FF7F7F7F"/>
      </patternFill>
    </fill>
    <fill>
      <patternFill patternType="solid">
        <fgColor theme="1" tint="0.499984740745262"/>
        <bgColor rgb="FFD8D8D8"/>
      </patternFill>
    </fill>
    <fill>
      <patternFill patternType="solid">
        <fgColor theme="1" tint="0.499984740745262"/>
        <bgColor theme="0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C000"/>
        <bgColor theme="0"/>
      </patternFill>
    </fill>
  </fills>
  <borders count="4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/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/>
      <bottom style="thin">
        <color rgb="FFD8D8D8"/>
      </bottom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/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/>
      <top/>
      <bottom/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theme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4" fillId="2" borderId="2" xfId="0" applyNumberFormat="1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49" fontId="2" fillId="5" borderId="2" xfId="0" applyNumberFormat="1" applyFont="1" applyFill="1" applyBorder="1" applyAlignment="1">
      <alignment horizontal="center" vertical="center" wrapText="1"/>
    </xf>
    <xf numFmtId="0" fontId="8" fillId="0" borderId="0" xfId="0" applyFont="1"/>
    <xf numFmtId="49" fontId="6" fillId="0" borderId="2" xfId="0" applyNumberFormat="1" applyFont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20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 wrapText="1"/>
    </xf>
    <xf numFmtId="49" fontId="2" fillId="0" borderId="12" xfId="0" applyNumberFormat="1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wrapText="1"/>
    </xf>
    <xf numFmtId="49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49" fontId="4" fillId="2" borderId="6" xfId="0" applyNumberFormat="1" applyFont="1" applyFill="1" applyBorder="1" applyAlignment="1">
      <alignment horizontal="center" vertical="center" wrapText="1"/>
    </xf>
    <xf numFmtId="14" fontId="4" fillId="4" borderId="2" xfId="0" applyNumberFormat="1" applyFont="1" applyFill="1" applyBorder="1" applyAlignment="1">
      <alignment horizontal="center" vertical="center" wrapText="1"/>
    </xf>
    <xf numFmtId="20" fontId="4" fillId="4" borderId="2" xfId="0" applyNumberFormat="1" applyFont="1" applyFill="1" applyBorder="1" applyAlignment="1">
      <alignment horizontal="center" vertical="center" wrapText="1"/>
    </xf>
    <xf numFmtId="49" fontId="4" fillId="4" borderId="6" xfId="0" applyNumberFormat="1" applyFont="1" applyFill="1" applyBorder="1" applyAlignment="1">
      <alignment horizontal="center" vertical="center" wrapText="1"/>
    </xf>
    <xf numFmtId="164" fontId="4" fillId="4" borderId="6" xfId="0" applyNumberFormat="1" applyFont="1" applyFill="1" applyBorder="1" applyAlignment="1">
      <alignment horizontal="center" vertical="center" wrapText="1"/>
    </xf>
    <xf numFmtId="14" fontId="2" fillId="5" borderId="2" xfId="0" applyNumberFormat="1" applyFont="1" applyFill="1" applyBorder="1" applyAlignment="1">
      <alignment horizontal="center" vertical="center" wrapText="1"/>
    </xf>
    <xf numFmtId="20" fontId="2" fillId="5" borderId="2" xfId="0" applyNumberFormat="1" applyFont="1" applyFill="1" applyBorder="1" applyAlignment="1">
      <alignment horizontal="center" vertical="center" wrapText="1"/>
    </xf>
    <xf numFmtId="49" fontId="4" fillId="5" borderId="11" xfId="0" applyNumberFormat="1" applyFont="1" applyFill="1" applyBorder="1" applyAlignment="1">
      <alignment horizontal="center" vertical="center" wrapText="1"/>
    </xf>
    <xf numFmtId="164" fontId="2" fillId="5" borderId="11" xfId="0" applyNumberFormat="1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14" fontId="2" fillId="5" borderId="11" xfId="0" applyNumberFormat="1" applyFont="1" applyFill="1" applyBorder="1" applyAlignment="1">
      <alignment horizontal="center" vertical="center" wrapText="1"/>
    </xf>
    <xf numFmtId="49" fontId="11" fillId="0" borderId="2" xfId="0" applyNumberFormat="1" applyFont="1" applyBorder="1" applyAlignment="1">
      <alignment horizontal="center" vertical="center" wrapText="1"/>
    </xf>
    <xf numFmtId="164" fontId="2" fillId="5" borderId="3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49" fontId="2" fillId="0" borderId="5" xfId="0" applyNumberFormat="1" applyFont="1" applyBorder="1" applyAlignment="1">
      <alignment horizontal="center" vertical="center" wrapText="1"/>
    </xf>
    <xf numFmtId="20" fontId="2" fillId="0" borderId="0" xfId="0" applyNumberFormat="1" applyFont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4" fontId="2" fillId="0" borderId="4" xfId="0" applyNumberFormat="1" applyFont="1" applyBorder="1" applyAlignment="1">
      <alignment horizontal="center" vertical="center" wrapText="1"/>
    </xf>
    <xf numFmtId="14" fontId="2" fillId="5" borderId="16" xfId="0" applyNumberFormat="1" applyFont="1" applyFill="1" applyBorder="1" applyAlignment="1">
      <alignment horizontal="center" vertical="center" wrapText="1"/>
    </xf>
    <xf numFmtId="20" fontId="2" fillId="5" borderId="11" xfId="0" applyNumberFormat="1" applyFont="1" applyFill="1" applyBorder="1" applyAlignment="1">
      <alignment horizontal="center" vertical="center" wrapText="1"/>
    </xf>
    <xf numFmtId="49" fontId="2" fillId="5" borderId="16" xfId="0" applyNumberFormat="1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165" fontId="2" fillId="5" borderId="2" xfId="0" applyNumberFormat="1" applyFont="1" applyFill="1" applyBorder="1" applyAlignment="1">
      <alignment horizontal="center" vertical="center" wrapText="1"/>
    </xf>
    <xf numFmtId="14" fontId="2" fillId="0" borderId="9" xfId="0" applyNumberFormat="1" applyFont="1" applyBorder="1" applyAlignment="1">
      <alignment horizontal="center" vertical="center" wrapText="1"/>
    </xf>
    <xf numFmtId="14" fontId="4" fillId="5" borderId="2" xfId="0" applyNumberFormat="1" applyFont="1" applyFill="1" applyBorder="1" applyAlignment="1">
      <alignment horizontal="center" vertical="center" wrapText="1"/>
    </xf>
    <xf numFmtId="20" fontId="4" fillId="5" borderId="2" xfId="0" applyNumberFormat="1" applyFont="1" applyFill="1" applyBorder="1" applyAlignment="1">
      <alignment horizontal="center" vertical="center" wrapText="1"/>
    </xf>
    <xf numFmtId="164" fontId="4" fillId="5" borderId="3" xfId="0" applyNumberFormat="1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164" fontId="2" fillId="5" borderId="2" xfId="0" applyNumberFormat="1" applyFont="1" applyFill="1" applyBorder="1" applyAlignment="1">
      <alignment horizontal="center" vertical="center" wrapText="1"/>
    </xf>
    <xf numFmtId="49" fontId="2" fillId="5" borderId="6" xfId="0" applyNumberFormat="1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 wrapText="1"/>
    </xf>
    <xf numFmtId="49" fontId="2" fillId="10" borderId="2" xfId="0" applyNumberFormat="1" applyFont="1" applyFill="1" applyBorder="1" applyAlignment="1">
      <alignment horizontal="center" vertical="center" wrapText="1"/>
    </xf>
    <xf numFmtId="14" fontId="2" fillId="10" borderId="2" xfId="0" applyNumberFormat="1" applyFont="1" applyFill="1" applyBorder="1" applyAlignment="1">
      <alignment horizontal="center" vertical="center" wrapText="1"/>
    </xf>
    <xf numFmtId="20" fontId="2" fillId="10" borderId="2" xfId="0" applyNumberFormat="1" applyFont="1" applyFill="1" applyBorder="1" applyAlignment="1">
      <alignment horizontal="center" vertical="center" wrapText="1"/>
    </xf>
    <xf numFmtId="49" fontId="4" fillId="10" borderId="2" xfId="0" applyNumberFormat="1" applyFont="1" applyFill="1" applyBorder="1" applyAlignment="1">
      <alignment horizontal="center" vertical="center" wrapText="1"/>
    </xf>
    <xf numFmtId="164" fontId="2" fillId="10" borderId="3" xfId="0" applyNumberFormat="1" applyFont="1" applyFill="1" applyBorder="1" applyAlignment="1">
      <alignment horizontal="center" vertical="center" wrapText="1"/>
    </xf>
    <xf numFmtId="0" fontId="12" fillId="0" borderId="0" xfId="0" applyFont="1"/>
    <xf numFmtId="16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3" fillId="0" borderId="2" xfId="0" applyFont="1" applyBorder="1" applyAlignment="1">
      <alignment horizontal="center" vertical="top"/>
    </xf>
    <xf numFmtId="14" fontId="13" fillId="0" borderId="2" xfId="0" applyNumberFormat="1" applyFont="1" applyBorder="1" applyAlignment="1">
      <alignment horizontal="center" vertical="center" wrapText="1"/>
    </xf>
    <xf numFmtId="14" fontId="13" fillId="0" borderId="4" xfId="0" applyNumberFormat="1" applyFont="1" applyBorder="1" applyAlignment="1">
      <alignment horizontal="center" vertical="center" wrapText="1"/>
    </xf>
    <xf numFmtId="14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/>
    </xf>
    <xf numFmtId="20" fontId="14" fillId="0" borderId="2" xfId="0" applyNumberFormat="1" applyFont="1" applyBorder="1" applyAlignment="1">
      <alignment horizontal="center"/>
    </xf>
    <xf numFmtId="0" fontId="13" fillId="5" borderId="2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/>
    <xf numFmtId="20" fontId="14" fillId="0" borderId="4" xfId="0" applyNumberFormat="1" applyFont="1" applyBorder="1" applyAlignment="1">
      <alignment horizontal="center"/>
    </xf>
    <xf numFmtId="0" fontId="0" fillId="0" borderId="2" xfId="0" applyBorder="1"/>
    <xf numFmtId="0" fontId="15" fillId="0" borderId="0" xfId="0" applyFont="1" applyAlignment="1">
      <alignment horizontal="center" vertical="center"/>
    </xf>
    <xf numFmtId="0" fontId="13" fillId="5" borderId="2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horizontal="center" vertical="center"/>
    </xf>
    <xf numFmtId="20" fontId="14" fillId="0" borderId="0" xfId="0" applyNumberFormat="1" applyFont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6" fillId="5" borderId="16" xfId="0" applyFont="1" applyFill="1" applyBorder="1" applyAlignment="1">
      <alignment horizontal="left"/>
    </xf>
    <xf numFmtId="0" fontId="16" fillId="5" borderId="16" xfId="0" applyFont="1" applyFill="1" applyBorder="1" applyAlignment="1">
      <alignment horizontal="center"/>
    </xf>
    <xf numFmtId="0" fontId="16" fillId="0" borderId="0" xfId="0" applyFont="1"/>
    <xf numFmtId="14" fontId="16" fillId="0" borderId="0" xfId="0" applyNumberFormat="1" applyFont="1" applyAlignment="1">
      <alignment horizontal="center" vertical="center" wrapText="1"/>
    </xf>
    <xf numFmtId="0" fontId="17" fillId="0" borderId="0" xfId="0" applyFont="1"/>
    <xf numFmtId="0" fontId="14" fillId="5" borderId="16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8" fillId="0" borderId="0" xfId="0" applyFont="1"/>
    <xf numFmtId="14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horizontal="center"/>
    </xf>
    <xf numFmtId="0" fontId="14" fillId="5" borderId="16" xfId="0" applyFont="1" applyFill="1" applyBorder="1" applyAlignment="1">
      <alignment horizontal="left"/>
    </xf>
    <xf numFmtId="0" fontId="22" fillId="0" borderId="0" xfId="0" applyFont="1"/>
    <xf numFmtId="0" fontId="21" fillId="5" borderId="16" xfId="0" applyFont="1" applyFill="1" applyBorder="1" applyAlignment="1">
      <alignment horizontal="center"/>
    </xf>
    <xf numFmtId="0" fontId="21" fillId="5" borderId="16" xfId="0" applyFont="1" applyFill="1" applyBorder="1" applyAlignment="1">
      <alignment horizontal="left"/>
    </xf>
    <xf numFmtId="20" fontId="16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14" fontId="16" fillId="0" borderId="0" xfId="0" applyNumberFormat="1" applyFont="1" applyAlignment="1">
      <alignment horizontal="left" vertical="center" wrapText="1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25" fillId="5" borderId="16" xfId="0" applyFont="1" applyFill="1" applyBorder="1"/>
    <xf numFmtId="0" fontId="21" fillId="0" borderId="0" xfId="0" applyFont="1" applyAlignment="1">
      <alignment horizontal="left"/>
    </xf>
    <xf numFmtId="0" fontId="26" fillId="5" borderId="16" xfId="0" applyFont="1" applyFill="1" applyBorder="1"/>
    <xf numFmtId="0" fontId="14" fillId="0" borderId="0" xfId="0" applyFont="1" applyAlignment="1">
      <alignment vertical="center"/>
    </xf>
    <xf numFmtId="20" fontId="14" fillId="0" borderId="2" xfId="0" applyNumberFormat="1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7" fillId="0" borderId="2" xfId="0" applyFont="1" applyBorder="1" applyAlignment="1">
      <alignment horizontal="center" vertical="top" wrapText="1"/>
    </xf>
    <xf numFmtId="0" fontId="13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0" fontId="14" fillId="0" borderId="2" xfId="0" applyFont="1" applyBorder="1" applyAlignment="1">
      <alignment vertical="center" wrapText="1"/>
    </xf>
    <xf numFmtId="0" fontId="13" fillId="0" borderId="2" xfId="0" applyFont="1" applyBorder="1" applyAlignment="1">
      <alignment horizontal="center" wrapText="1"/>
    </xf>
    <xf numFmtId="0" fontId="8" fillId="0" borderId="2" xfId="0" applyFont="1" applyBorder="1" applyAlignment="1">
      <alignment vertical="center" wrapText="1"/>
    </xf>
    <xf numFmtId="20" fontId="13" fillId="0" borderId="2" xfId="0" applyNumberFormat="1" applyFont="1" applyBorder="1" applyAlignment="1">
      <alignment horizontal="center" wrapText="1"/>
    </xf>
    <xf numFmtId="0" fontId="13" fillId="0" borderId="2" xfId="0" applyFont="1" applyBorder="1" applyAlignment="1">
      <alignment horizontal="center" vertical="center"/>
    </xf>
    <xf numFmtId="16" fontId="14" fillId="0" borderId="0" xfId="0" applyNumberFormat="1" applyFont="1" applyAlignment="1">
      <alignment horizontal="center"/>
    </xf>
    <xf numFmtId="16" fontId="16" fillId="0" borderId="0" xfId="0" applyNumberFormat="1" applyFont="1" applyAlignment="1">
      <alignment horizontal="center"/>
    </xf>
    <xf numFmtId="20" fontId="16" fillId="0" borderId="0" xfId="0" applyNumberFormat="1" applyFont="1" applyAlignment="1">
      <alignment horizontal="left"/>
    </xf>
    <xf numFmtId="14" fontId="14" fillId="0" borderId="18" xfId="0" applyNumberFormat="1" applyFont="1" applyBorder="1" applyAlignment="1">
      <alignment horizontal="center" vertical="center" wrapText="1"/>
    </xf>
    <xf numFmtId="14" fontId="14" fillId="5" borderId="19" xfId="0" applyNumberFormat="1" applyFont="1" applyFill="1" applyBorder="1" applyAlignment="1">
      <alignment horizontal="center" vertical="center" wrapText="1"/>
    </xf>
    <xf numFmtId="20" fontId="14" fillId="0" borderId="2" xfId="0" applyNumberFormat="1" applyFont="1" applyBorder="1"/>
    <xf numFmtId="0" fontId="13" fillId="0" borderId="2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5" borderId="20" xfId="0" applyFont="1" applyFill="1" applyBorder="1" applyAlignment="1">
      <alignment horizontal="center"/>
    </xf>
    <xf numFmtId="0" fontId="14" fillId="5" borderId="19" xfId="0" applyFont="1" applyFill="1" applyBorder="1" applyAlignment="1">
      <alignment horizontal="center"/>
    </xf>
    <xf numFmtId="0" fontId="14" fillId="5" borderId="21" xfId="0" applyFont="1" applyFill="1" applyBorder="1" applyAlignment="1">
      <alignment horizontal="center"/>
    </xf>
    <xf numFmtId="0" fontId="13" fillId="5" borderId="22" xfId="0" applyFont="1" applyFill="1" applyBorder="1" applyAlignment="1">
      <alignment horizontal="center"/>
    </xf>
    <xf numFmtId="0" fontId="13" fillId="5" borderId="19" xfId="0" applyFont="1" applyFill="1" applyBorder="1" applyAlignment="1">
      <alignment horizontal="center"/>
    </xf>
    <xf numFmtId="0" fontId="14" fillId="0" borderId="23" xfId="0" applyFont="1" applyBorder="1"/>
    <xf numFmtId="0" fontId="14" fillId="5" borderId="22" xfId="0" applyFont="1" applyFill="1" applyBorder="1" applyAlignment="1">
      <alignment horizontal="center"/>
    </xf>
    <xf numFmtId="20" fontId="14" fillId="0" borderId="10" xfId="0" applyNumberFormat="1" applyFont="1" applyBorder="1" applyAlignment="1">
      <alignment vertical="center"/>
    </xf>
    <xf numFmtId="0" fontId="13" fillId="0" borderId="0" xfId="0" applyFont="1" applyAlignment="1">
      <alignment horizontal="center"/>
    </xf>
    <xf numFmtId="0" fontId="14" fillId="5" borderId="19" xfId="0" applyFont="1" applyFill="1" applyBorder="1"/>
    <xf numFmtId="0" fontId="14" fillId="0" borderId="24" xfId="0" applyFont="1" applyBorder="1"/>
    <xf numFmtId="0" fontId="14" fillId="5" borderId="25" xfId="0" applyFont="1" applyFill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13" fillId="0" borderId="10" xfId="0" applyFont="1" applyBorder="1" applyAlignment="1">
      <alignment wrapText="1"/>
    </xf>
    <xf numFmtId="0" fontId="14" fillId="5" borderId="26" xfId="0" applyFont="1" applyFill="1" applyBorder="1" applyAlignment="1">
      <alignment horizontal="center"/>
    </xf>
    <xf numFmtId="0" fontId="14" fillId="5" borderId="27" xfId="0" applyFont="1" applyFill="1" applyBorder="1" applyAlignment="1">
      <alignment horizontal="center"/>
    </xf>
    <xf numFmtId="0" fontId="13" fillId="0" borderId="2" xfId="0" applyFont="1" applyBorder="1"/>
    <xf numFmtId="0" fontId="30" fillId="0" borderId="12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wrapText="1"/>
    </xf>
    <xf numFmtId="0" fontId="13" fillId="5" borderId="16" xfId="0" applyFont="1" applyFill="1" applyBorder="1" applyAlignment="1">
      <alignment horizontal="center"/>
    </xf>
    <xf numFmtId="0" fontId="14" fillId="5" borderId="28" xfId="0" applyFont="1" applyFill="1" applyBorder="1" applyAlignment="1">
      <alignment horizontal="center"/>
    </xf>
    <xf numFmtId="0" fontId="30" fillId="0" borderId="2" xfId="0" applyFont="1" applyBorder="1" applyAlignment="1">
      <alignment horizontal="center" vertical="center" wrapText="1"/>
    </xf>
    <xf numFmtId="0" fontId="14" fillId="0" borderId="29" xfId="0" applyFont="1" applyBorder="1"/>
    <xf numFmtId="0" fontId="30" fillId="0" borderId="10" xfId="0" applyFont="1" applyBorder="1" applyAlignment="1">
      <alignment vertical="center" wrapText="1"/>
    </xf>
    <xf numFmtId="0" fontId="31" fillId="0" borderId="2" xfId="0" applyFont="1" applyBorder="1" applyAlignment="1">
      <alignment vertical="center" wrapText="1"/>
    </xf>
    <xf numFmtId="0" fontId="14" fillId="0" borderId="30" xfId="0" applyFont="1" applyBorder="1" applyAlignment="1">
      <alignment horizontal="center"/>
    </xf>
    <xf numFmtId="0" fontId="13" fillId="0" borderId="30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20" fontId="14" fillId="0" borderId="2" xfId="0" applyNumberFormat="1" applyFont="1" applyBorder="1" applyAlignment="1">
      <alignment horizontal="center" vertical="center" wrapText="1"/>
    </xf>
    <xf numFmtId="0" fontId="32" fillId="5" borderId="2" xfId="0" applyFont="1" applyFill="1" applyBorder="1" applyAlignment="1">
      <alignment vertical="center" wrapText="1"/>
    </xf>
    <xf numFmtId="0" fontId="4" fillId="5" borderId="2" xfId="0" applyFont="1" applyFill="1" applyBorder="1" applyAlignment="1">
      <alignment vertical="center" wrapText="1"/>
    </xf>
    <xf numFmtId="0" fontId="32" fillId="5" borderId="2" xfId="0" applyFont="1" applyFill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4" fillId="5" borderId="32" xfId="0" applyFont="1" applyFill="1" applyBorder="1" applyAlignment="1">
      <alignment vertical="center" wrapText="1"/>
    </xf>
    <xf numFmtId="0" fontId="4" fillId="5" borderId="33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33" fillId="5" borderId="11" xfId="0" applyFont="1" applyFill="1" applyBorder="1" applyAlignment="1">
      <alignment vertical="center" wrapText="1"/>
    </xf>
    <xf numFmtId="20" fontId="14" fillId="0" borderId="10" xfId="0" applyNumberFormat="1" applyFont="1" applyBorder="1" applyAlignment="1">
      <alignment horizontal="center" vertical="center" wrapText="1"/>
    </xf>
    <xf numFmtId="20" fontId="13" fillId="0" borderId="10" xfId="0" applyNumberFormat="1" applyFont="1" applyBorder="1" applyAlignment="1">
      <alignment vertical="center" wrapText="1"/>
    </xf>
    <xf numFmtId="0" fontId="4" fillId="5" borderId="34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horizontal="center" vertical="center" wrapText="1"/>
    </xf>
    <xf numFmtId="20" fontId="13" fillId="0" borderId="2" xfId="0" applyNumberFormat="1" applyFont="1" applyBorder="1" applyAlignment="1">
      <alignment vertical="center" wrapText="1"/>
    </xf>
    <xf numFmtId="20" fontId="13" fillId="0" borderId="2" xfId="0" applyNumberFormat="1" applyFont="1" applyBorder="1" applyAlignment="1">
      <alignment horizontal="center" vertical="center" wrapText="1"/>
    </xf>
    <xf numFmtId="0" fontId="13" fillId="0" borderId="33" xfId="0" applyFont="1" applyBorder="1" applyAlignment="1">
      <alignment wrapText="1"/>
    </xf>
    <xf numFmtId="20" fontId="14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center" vertical="center" wrapText="1"/>
    </xf>
    <xf numFmtId="0" fontId="34" fillId="14" borderId="16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49" fontId="4" fillId="4" borderId="2" xfId="0" applyNumberFormat="1" applyFont="1" applyFill="1" applyBorder="1" applyAlignment="1">
      <alignment horizontal="center" vertical="center" wrapText="1"/>
    </xf>
    <xf numFmtId="164" fontId="4" fillId="4" borderId="3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 wrapText="1"/>
    </xf>
    <xf numFmtId="49" fontId="2" fillId="15" borderId="2" xfId="0" applyNumberFormat="1" applyFont="1" applyFill="1" applyBorder="1" applyAlignment="1">
      <alignment horizontal="center" vertical="center" wrapText="1"/>
    </xf>
    <xf numFmtId="14" fontId="2" fillId="15" borderId="2" xfId="0" applyNumberFormat="1" applyFont="1" applyFill="1" applyBorder="1" applyAlignment="1">
      <alignment horizontal="center" vertical="center" wrapText="1"/>
    </xf>
    <xf numFmtId="20" fontId="2" fillId="15" borderId="2" xfId="0" applyNumberFormat="1" applyFont="1" applyFill="1" applyBorder="1" applyAlignment="1">
      <alignment horizontal="center" vertical="center" wrapText="1"/>
    </xf>
    <xf numFmtId="164" fontId="2" fillId="15" borderId="3" xfId="0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49" fontId="6" fillId="5" borderId="2" xfId="0" applyNumberFormat="1" applyFont="1" applyFill="1" applyBorder="1" applyAlignment="1">
      <alignment horizontal="center" vertical="center" wrapText="1"/>
    </xf>
    <xf numFmtId="49" fontId="32" fillId="0" borderId="2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164" fontId="6" fillId="0" borderId="4" xfId="0" applyNumberFormat="1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center" vertical="center" wrapText="1"/>
    </xf>
    <xf numFmtId="20" fontId="4" fillId="0" borderId="2" xfId="0" applyNumberFormat="1" applyFont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20" fontId="6" fillId="0" borderId="2" xfId="0" applyNumberFormat="1" applyFont="1" applyBorder="1" applyAlignment="1">
      <alignment horizontal="center" vertical="center" wrapText="1"/>
    </xf>
    <xf numFmtId="49" fontId="4" fillId="2" borderId="11" xfId="0" applyNumberFormat="1" applyFont="1" applyFill="1" applyBorder="1" applyAlignment="1">
      <alignment horizontal="center" vertical="center" wrapText="1"/>
    </xf>
    <xf numFmtId="49" fontId="4" fillId="4" borderId="11" xfId="0" applyNumberFormat="1" applyFont="1" applyFill="1" applyBorder="1" applyAlignment="1">
      <alignment horizontal="center" vertical="center" wrapText="1"/>
    </xf>
    <xf numFmtId="164" fontId="4" fillId="4" borderId="11" xfId="0" applyNumberFormat="1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20" fontId="2" fillId="0" borderId="12" xfId="0" applyNumberFormat="1" applyFont="1" applyBorder="1" applyAlignment="1">
      <alignment horizontal="center" vertical="center" wrapText="1"/>
    </xf>
    <xf numFmtId="164" fontId="2" fillId="8" borderId="3" xfId="0" applyNumberFormat="1" applyFont="1" applyFill="1" applyBorder="1" applyAlignment="1">
      <alignment horizontal="center" vertical="center" wrapText="1"/>
    </xf>
    <xf numFmtId="49" fontId="2" fillId="6" borderId="2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6" fillId="5" borderId="6" xfId="0" applyFont="1" applyFill="1" applyBorder="1" applyAlignment="1">
      <alignment horizontal="center" vertical="center" wrapText="1"/>
    </xf>
    <xf numFmtId="0" fontId="4" fillId="5" borderId="16" xfId="0" applyFont="1" applyFill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8" fillId="0" borderId="2" xfId="0" applyNumberFormat="1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29" fillId="5" borderId="2" xfId="0" applyFont="1" applyFill="1" applyBorder="1"/>
    <xf numFmtId="3" fontId="8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/>
    </xf>
    <xf numFmtId="14" fontId="8" fillId="0" borderId="0" xfId="0" applyNumberFormat="1" applyFont="1"/>
    <xf numFmtId="0" fontId="8" fillId="0" borderId="0" xfId="0" applyFont="1" applyAlignment="1">
      <alignment horizontal="center" vertical="center"/>
    </xf>
    <xf numFmtId="0" fontId="29" fillId="5" borderId="2" xfId="0" applyFont="1" applyFill="1" applyBorder="1" applyAlignment="1">
      <alignment horizont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36" fillId="0" borderId="0" xfId="0" applyFont="1"/>
    <xf numFmtId="0" fontId="29" fillId="0" borderId="0" xfId="0" applyFont="1"/>
    <xf numFmtId="0" fontId="29" fillId="16" borderId="2" xfId="0" applyFont="1" applyFill="1" applyBorder="1" applyAlignment="1">
      <alignment horizontal="center" vertical="center"/>
    </xf>
    <xf numFmtId="0" fontId="29" fillId="16" borderId="2" xfId="0" applyFont="1" applyFill="1" applyBorder="1" applyAlignment="1">
      <alignment horizontal="center"/>
    </xf>
    <xf numFmtId="14" fontId="29" fillId="0" borderId="2" xfId="0" applyNumberFormat="1" applyFont="1" applyBorder="1" applyAlignment="1">
      <alignment horizontal="center" vertical="center"/>
    </xf>
    <xf numFmtId="3" fontId="29" fillId="17" borderId="2" xfId="0" applyNumberFormat="1" applyFont="1" applyFill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/>
    </xf>
    <xf numFmtId="0" fontId="8" fillId="0" borderId="2" xfId="0" applyFont="1" applyBorder="1"/>
    <xf numFmtId="0" fontId="29" fillId="9" borderId="2" xfId="0" applyFont="1" applyFill="1" applyBorder="1" applyAlignment="1">
      <alignment horizontal="center" vertical="center"/>
    </xf>
    <xf numFmtId="3" fontId="29" fillId="9" borderId="2" xfId="0" applyNumberFormat="1" applyFont="1" applyFill="1" applyBorder="1" applyAlignment="1">
      <alignment horizontal="center" vertical="center"/>
    </xf>
    <xf numFmtId="3" fontId="8" fillId="0" borderId="0" xfId="0" applyNumberFormat="1" applyFont="1"/>
    <xf numFmtId="0" fontId="29" fillId="19" borderId="2" xfId="0" applyFont="1" applyFill="1" applyBorder="1" applyAlignment="1">
      <alignment horizontal="center" vertical="center"/>
    </xf>
    <xf numFmtId="0" fontId="29" fillId="19" borderId="3" xfId="0" applyFont="1" applyFill="1" applyBorder="1" applyAlignment="1">
      <alignment horizontal="center" vertical="center"/>
    </xf>
    <xf numFmtId="0" fontId="29" fillId="11" borderId="2" xfId="0" applyFont="1" applyFill="1" applyBorder="1"/>
    <xf numFmtId="0" fontId="29" fillId="11" borderId="17" xfId="0" applyFont="1" applyFill="1" applyBorder="1" applyAlignment="1">
      <alignment horizontal="center"/>
    </xf>
    <xf numFmtId="0" fontId="29" fillId="11" borderId="2" xfId="0" applyFont="1" applyFill="1" applyBorder="1" applyAlignment="1">
      <alignment horizontal="center"/>
    </xf>
    <xf numFmtId="0" fontId="29" fillId="20" borderId="2" xfId="0" applyFont="1" applyFill="1" applyBorder="1"/>
    <xf numFmtId="0" fontId="29" fillId="17" borderId="2" xfId="0" applyFont="1" applyFill="1" applyBorder="1" applyAlignment="1">
      <alignment horizontal="center" vertical="center"/>
    </xf>
    <xf numFmtId="0" fontId="29" fillId="21" borderId="2" xfId="0" applyFont="1" applyFill="1" applyBorder="1"/>
    <xf numFmtId="3" fontId="29" fillId="0" borderId="2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/>
    </xf>
    <xf numFmtId="0" fontId="8" fillId="11" borderId="2" xfId="0" applyFont="1" applyFill="1" applyBorder="1"/>
    <xf numFmtId="3" fontId="29" fillId="11" borderId="17" xfId="0" applyNumberFormat="1" applyFont="1" applyFill="1" applyBorder="1" applyAlignment="1">
      <alignment horizontal="center" vertical="center"/>
    </xf>
    <xf numFmtId="3" fontId="29" fillId="11" borderId="2" xfId="0" applyNumberFormat="1" applyFont="1" applyFill="1" applyBorder="1" applyAlignment="1">
      <alignment horizontal="center"/>
    </xf>
    <xf numFmtId="3" fontId="29" fillId="11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/>
    <xf numFmtId="0" fontId="8" fillId="0" borderId="1" xfId="0" applyFont="1" applyBorder="1"/>
    <xf numFmtId="0" fontId="29" fillId="0" borderId="2" xfId="0" applyFont="1" applyBorder="1"/>
    <xf numFmtId="0" fontId="29" fillId="9" borderId="11" xfId="0" applyFont="1" applyFill="1" applyBorder="1" applyAlignment="1">
      <alignment horizontal="center" vertical="center"/>
    </xf>
    <xf numFmtId="0" fontId="29" fillId="11" borderId="11" xfId="0" applyFont="1" applyFill="1" applyBorder="1" applyAlignment="1">
      <alignment horizontal="center"/>
    </xf>
    <xf numFmtId="0" fontId="29" fillId="15" borderId="2" xfId="0" quotePrefix="1" applyFont="1" applyFill="1" applyBorder="1"/>
    <xf numFmtId="3" fontId="29" fillId="11" borderId="3" xfId="0" applyNumberFormat="1" applyFont="1" applyFill="1" applyBorder="1" applyAlignment="1">
      <alignment horizontal="center" vertical="center"/>
    </xf>
    <xf numFmtId="0" fontId="29" fillId="15" borderId="2" xfId="0" applyFont="1" applyFill="1" applyBorder="1"/>
    <xf numFmtId="0" fontId="29" fillId="9" borderId="2" xfId="0" applyFont="1" applyFill="1" applyBorder="1"/>
    <xf numFmtId="0" fontId="29" fillId="15" borderId="16" xfId="0" applyFont="1" applyFill="1" applyBorder="1"/>
    <xf numFmtId="0" fontId="29" fillId="6" borderId="6" xfId="0" applyFont="1" applyFill="1" applyBorder="1"/>
    <xf numFmtId="3" fontId="29" fillId="6" borderId="6" xfId="0" applyNumberFormat="1" applyFont="1" applyFill="1" applyBorder="1" applyAlignment="1">
      <alignment horizontal="center" vertical="center"/>
    </xf>
    <xf numFmtId="3" fontId="8" fillId="8" borderId="2" xfId="0" applyNumberFormat="1" applyFont="1" applyFill="1" applyBorder="1" applyAlignment="1">
      <alignment horizontal="center" vertical="center"/>
    </xf>
    <xf numFmtId="0" fontId="8" fillId="0" borderId="2" xfId="0" applyFont="1" applyBorder="1" applyAlignment="1">
      <alignment horizontal="left"/>
    </xf>
    <xf numFmtId="3" fontId="8" fillId="6" borderId="2" xfId="0" applyNumberFormat="1" applyFont="1" applyFill="1" applyBorder="1" applyAlignment="1">
      <alignment horizontal="center" vertical="center"/>
    </xf>
    <xf numFmtId="0" fontId="8" fillId="8" borderId="2" xfId="0" applyFont="1" applyFill="1" applyBorder="1"/>
    <xf numFmtId="3" fontId="8" fillId="9" borderId="2" xfId="0" applyNumberFormat="1" applyFont="1" applyFill="1" applyBorder="1" applyAlignment="1">
      <alignment horizontal="center" vertical="center"/>
    </xf>
    <xf numFmtId="3" fontId="8" fillId="21" borderId="2" xfId="0" applyNumberFormat="1" applyFont="1" applyFill="1" applyBorder="1" applyAlignment="1">
      <alignment horizontal="center" vertical="center"/>
    </xf>
    <xf numFmtId="0" fontId="8" fillId="21" borderId="2" xfId="0" applyFont="1" applyFill="1" applyBorder="1" applyAlignment="1">
      <alignment horizontal="center"/>
    </xf>
    <xf numFmtId="3" fontId="8" fillId="21" borderId="2" xfId="0" applyNumberFormat="1" applyFont="1" applyFill="1" applyBorder="1"/>
    <xf numFmtId="0" fontId="8" fillId="21" borderId="2" xfId="0" applyFont="1" applyFill="1" applyBorder="1"/>
    <xf numFmtId="14" fontId="8" fillId="0" borderId="2" xfId="0" applyNumberFormat="1" applyFont="1" applyBorder="1" applyAlignment="1">
      <alignment horizontal="center"/>
    </xf>
    <xf numFmtId="3" fontId="8" fillId="0" borderId="2" xfId="0" applyNumberFormat="1" applyFont="1" applyBorder="1"/>
    <xf numFmtId="0" fontId="8" fillId="0" borderId="10" xfId="0" applyFont="1" applyBorder="1"/>
    <xf numFmtId="3" fontId="8" fillId="8" borderId="17" xfId="0" applyNumberFormat="1" applyFont="1" applyFill="1" applyBorder="1" applyAlignment="1">
      <alignment horizontal="center" vertical="center"/>
    </xf>
    <xf numFmtId="2" fontId="8" fillId="0" borderId="0" xfId="0" applyNumberFormat="1" applyFont="1"/>
    <xf numFmtId="0" fontId="29" fillId="0" borderId="0" xfId="0" applyFont="1" applyAlignment="1">
      <alignment horizontal="center" vertical="center"/>
    </xf>
    <xf numFmtId="0" fontId="29" fillId="20" borderId="2" xfId="0" applyFont="1" applyFill="1" applyBorder="1" applyAlignment="1">
      <alignment horizontal="center" vertical="center"/>
    </xf>
    <xf numFmtId="0" fontId="29" fillId="18" borderId="2" xfId="0" applyFont="1" applyFill="1" applyBorder="1" applyAlignment="1">
      <alignment horizontal="center" vertical="center"/>
    </xf>
    <xf numFmtId="3" fontId="29" fillId="20" borderId="2" xfId="0" applyNumberFormat="1" applyFont="1" applyFill="1" applyBorder="1" applyAlignment="1">
      <alignment horizontal="center" vertical="center"/>
    </xf>
    <xf numFmtId="3" fontId="29" fillId="9" borderId="6" xfId="0" applyNumberFormat="1" applyFont="1" applyFill="1" applyBorder="1" applyAlignment="1">
      <alignment horizontal="center" vertical="center"/>
    </xf>
    <xf numFmtId="14" fontId="29" fillId="17" borderId="2" xfId="0" applyNumberFormat="1" applyFont="1" applyFill="1" applyBorder="1" applyAlignment="1">
      <alignment horizontal="center" vertical="center"/>
    </xf>
    <xf numFmtId="3" fontId="8" fillId="20" borderId="2" xfId="0" applyNumberFormat="1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14" fontId="29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20" borderId="2" xfId="0" applyFont="1" applyFill="1" applyBorder="1" applyAlignment="1">
      <alignment horizontal="center" vertical="center"/>
    </xf>
    <xf numFmtId="3" fontId="29" fillId="18" borderId="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49" fontId="29" fillId="21" borderId="2" xfId="0" applyNumberFormat="1" applyFont="1" applyFill="1" applyBorder="1"/>
    <xf numFmtId="0" fontId="37" fillId="0" borderId="0" xfId="0" applyFont="1"/>
    <xf numFmtId="0" fontId="29" fillId="15" borderId="2" xfId="0" applyFont="1" applyFill="1" applyBorder="1" applyAlignment="1">
      <alignment horizontal="left" vertical="center"/>
    </xf>
    <xf numFmtId="3" fontId="29" fillId="15" borderId="2" xfId="0" applyNumberFormat="1" applyFont="1" applyFill="1" applyBorder="1" applyAlignment="1">
      <alignment horizontal="center" vertical="center"/>
    </xf>
    <xf numFmtId="3" fontId="8" fillId="5" borderId="2" xfId="0" applyNumberFormat="1" applyFont="1" applyFill="1" applyBorder="1" applyAlignment="1">
      <alignment horizontal="center" vertical="center"/>
    </xf>
    <xf numFmtId="14" fontId="8" fillId="0" borderId="2" xfId="0" applyNumberFormat="1" applyFont="1" applyBorder="1"/>
    <xf numFmtId="0" fontId="29" fillId="8" borderId="2" xfId="0" applyFont="1" applyFill="1" applyBorder="1"/>
    <xf numFmtId="0" fontId="29" fillId="8" borderId="2" xfId="0" applyFont="1" applyFill="1" applyBorder="1" applyAlignment="1">
      <alignment horizontal="center"/>
    </xf>
    <xf numFmtId="3" fontId="29" fillId="8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/>
    </xf>
    <xf numFmtId="49" fontId="8" fillId="0" borderId="2" xfId="0" applyNumberFormat="1" applyFont="1" applyBorder="1" applyAlignment="1">
      <alignment horizontal="center" vertical="center"/>
    </xf>
    <xf numFmtId="0" fontId="38" fillId="0" borderId="0" xfId="0" applyFont="1"/>
    <xf numFmtId="166" fontId="8" fillId="0" borderId="2" xfId="0" applyNumberFormat="1" applyFont="1" applyBorder="1" applyAlignment="1">
      <alignment horizontal="center"/>
    </xf>
    <xf numFmtId="0" fontId="29" fillId="15" borderId="2" xfId="0" applyFont="1" applyFill="1" applyBorder="1" applyAlignment="1">
      <alignment horizontal="center" vertical="center"/>
    </xf>
    <xf numFmtId="0" fontId="29" fillId="16" borderId="2" xfId="0" applyFont="1" applyFill="1" applyBorder="1"/>
    <xf numFmtId="3" fontId="8" fillId="0" borderId="2" xfId="0" applyNumberFormat="1" applyFont="1" applyBorder="1" applyAlignment="1">
      <alignment horizontal="center"/>
    </xf>
    <xf numFmtId="3" fontId="29" fillId="9" borderId="2" xfId="0" applyNumberFormat="1" applyFont="1" applyFill="1" applyBorder="1"/>
    <xf numFmtId="3" fontId="29" fillId="21" borderId="2" xfId="0" applyNumberFormat="1" applyFont="1" applyFill="1" applyBorder="1" applyAlignment="1">
      <alignment horizontal="center" vertical="center"/>
    </xf>
    <xf numFmtId="3" fontId="29" fillId="19" borderId="2" xfId="0" applyNumberFormat="1" applyFont="1" applyFill="1" applyBorder="1" applyAlignment="1">
      <alignment horizontal="center" vertical="center"/>
    </xf>
    <xf numFmtId="0" fontId="29" fillId="21" borderId="2" xfId="0" applyFont="1" applyFill="1" applyBorder="1" applyAlignment="1">
      <alignment horizontal="center" vertical="center"/>
    </xf>
    <xf numFmtId="167" fontId="29" fillId="8" borderId="2" xfId="0" applyNumberFormat="1" applyFont="1" applyFill="1" applyBorder="1" applyAlignment="1">
      <alignment horizontal="center" vertical="center"/>
    </xf>
    <xf numFmtId="14" fontId="8" fillId="0" borderId="2" xfId="0" applyNumberFormat="1" applyFont="1" applyBorder="1" applyAlignment="1">
      <alignment horizontal="left" vertical="center"/>
    </xf>
    <xf numFmtId="14" fontId="29" fillId="15" borderId="2" xfId="0" applyNumberFormat="1" applyFont="1" applyFill="1" applyBorder="1"/>
    <xf numFmtId="0" fontId="39" fillId="0" borderId="0" xfId="0" applyFont="1"/>
    <xf numFmtId="0" fontId="4" fillId="4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49" fontId="32" fillId="5" borderId="2" xfId="0" applyNumberFormat="1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4" fontId="4" fillId="0" borderId="4" xfId="0" applyNumberFormat="1" applyFont="1" applyBorder="1" applyAlignment="1">
      <alignment horizontal="center" vertical="center" wrapText="1"/>
    </xf>
    <xf numFmtId="49" fontId="2" fillId="21" borderId="2" xfId="0" applyNumberFormat="1" applyFont="1" applyFill="1" applyBorder="1" applyAlignment="1">
      <alignment horizontal="center" vertical="center" wrapText="1"/>
    </xf>
    <xf numFmtId="0" fontId="2" fillId="22" borderId="2" xfId="0" applyFont="1" applyFill="1" applyBorder="1" applyAlignment="1">
      <alignment horizontal="center" vertical="center" wrapText="1"/>
    </xf>
    <xf numFmtId="0" fontId="6" fillId="22" borderId="2" xfId="0" applyFont="1" applyFill="1" applyBorder="1" applyAlignment="1">
      <alignment horizontal="center" vertical="center" wrapText="1"/>
    </xf>
    <xf numFmtId="0" fontId="40" fillId="0" borderId="0" xfId="0" applyFont="1"/>
    <xf numFmtId="0" fontId="41" fillId="0" borderId="0" xfId="0" applyFont="1"/>
    <xf numFmtId="16" fontId="8" fillId="0" borderId="0" xfId="0" applyNumberFormat="1" applyFont="1"/>
    <xf numFmtId="0" fontId="2" fillId="5" borderId="36" xfId="0" applyFont="1" applyFill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2" fillId="5" borderId="35" xfId="0" applyFont="1" applyFill="1" applyBorder="1" applyAlignment="1">
      <alignment horizontal="center" vertical="center" wrapText="1"/>
    </xf>
    <xf numFmtId="49" fontId="2" fillId="0" borderId="35" xfId="0" applyNumberFormat="1" applyFont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5" fillId="0" borderId="12" xfId="0" applyFont="1" applyBorder="1"/>
    <xf numFmtId="14" fontId="4" fillId="0" borderId="1" xfId="0" applyNumberFormat="1" applyFont="1" applyBorder="1" applyAlignment="1">
      <alignment horizontal="center" vertical="center" wrapText="1"/>
    </xf>
    <xf numFmtId="14" fontId="12" fillId="0" borderId="0" xfId="0" applyNumberFormat="1" applyFont="1"/>
    <xf numFmtId="0" fontId="2" fillId="0" borderId="34" xfId="0" applyFont="1" applyBorder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168" fontId="4" fillId="0" borderId="1" xfId="0" applyNumberFormat="1" applyFont="1" applyBorder="1" applyAlignment="1">
      <alignment horizontal="center" vertical="center" wrapText="1"/>
    </xf>
    <xf numFmtId="168" fontId="4" fillId="4" borderId="2" xfId="0" applyNumberFormat="1" applyFont="1" applyFill="1" applyBorder="1" applyAlignment="1">
      <alignment horizontal="center" vertical="center" wrapText="1"/>
    </xf>
    <xf numFmtId="168" fontId="2" fillId="0" borderId="2" xfId="0" applyNumberFormat="1" applyFont="1" applyBorder="1" applyAlignment="1">
      <alignment horizontal="center" vertical="center" wrapText="1"/>
    </xf>
    <xf numFmtId="168" fontId="2" fillId="5" borderId="2" xfId="0" applyNumberFormat="1" applyFont="1" applyFill="1" applyBorder="1" applyAlignment="1">
      <alignment horizontal="center" vertical="center" wrapText="1"/>
    </xf>
    <xf numFmtId="168" fontId="2" fillId="0" borderId="0" xfId="0" applyNumberFormat="1" applyFont="1" applyAlignment="1">
      <alignment horizontal="center" vertical="center" wrapText="1"/>
    </xf>
    <xf numFmtId="168" fontId="12" fillId="0" borderId="0" xfId="0" applyNumberFormat="1" applyFont="1"/>
    <xf numFmtId="49" fontId="4" fillId="0" borderId="12" xfId="0" applyNumberFormat="1" applyFont="1" applyBorder="1" applyAlignment="1">
      <alignment horizontal="center" vertical="center" wrapText="1"/>
    </xf>
    <xf numFmtId="0" fontId="13" fillId="5" borderId="10" xfId="0" applyFont="1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2" fillId="0" borderId="37" xfId="0" applyFont="1" applyBorder="1" applyAlignment="1">
      <alignment horizontal="center" vertical="center" wrapText="1"/>
    </xf>
    <xf numFmtId="0" fontId="2" fillId="23" borderId="37" xfId="0" applyFont="1" applyFill="1" applyBorder="1" applyAlignment="1">
      <alignment horizontal="center" vertical="center" wrapText="1"/>
    </xf>
    <xf numFmtId="0" fontId="14" fillId="5" borderId="37" xfId="0" applyFont="1" applyFill="1" applyBorder="1" applyAlignment="1">
      <alignment horizontal="center"/>
    </xf>
    <xf numFmtId="0" fontId="2" fillId="5" borderId="37" xfId="0" applyFont="1" applyFill="1" applyBorder="1" applyAlignment="1">
      <alignment horizontal="center" vertical="center" wrapText="1"/>
    </xf>
    <xf numFmtId="0" fontId="13" fillId="24" borderId="37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 wrapText="1"/>
    </xf>
    <xf numFmtId="0" fontId="0" fillId="23" borderId="37" xfId="0" applyFill="1" applyBorder="1" applyAlignment="1">
      <alignment horizontal="center"/>
    </xf>
    <xf numFmtId="0" fontId="8" fillId="5" borderId="37" xfId="0" applyFont="1" applyFill="1" applyBorder="1" applyAlignment="1">
      <alignment horizontal="center" vertical="center"/>
    </xf>
    <xf numFmtId="0" fontId="13" fillId="25" borderId="10" xfId="0" applyFont="1" applyFill="1" applyBorder="1" applyAlignment="1">
      <alignment horizontal="center" vertical="center"/>
    </xf>
    <xf numFmtId="0" fontId="13" fillId="26" borderId="10" xfId="0" applyFont="1" applyFill="1" applyBorder="1" applyAlignment="1">
      <alignment horizontal="center" vertical="center"/>
    </xf>
    <xf numFmtId="0" fontId="13" fillId="25" borderId="37" xfId="0" applyFont="1" applyFill="1" applyBorder="1" applyAlignment="1">
      <alignment horizontal="center" vertical="center"/>
    </xf>
    <xf numFmtId="0" fontId="13" fillId="26" borderId="37" xfId="0" applyFont="1" applyFill="1" applyBorder="1" applyAlignment="1">
      <alignment horizontal="center" vertical="center"/>
    </xf>
    <xf numFmtId="0" fontId="14" fillId="25" borderId="37" xfId="0" applyFont="1" applyFill="1" applyBorder="1" applyAlignment="1">
      <alignment horizontal="center" vertical="center"/>
    </xf>
    <xf numFmtId="0" fontId="2" fillId="27" borderId="37" xfId="0" applyFont="1" applyFill="1" applyBorder="1" applyAlignment="1">
      <alignment horizontal="center" vertical="center" wrapText="1"/>
    </xf>
    <xf numFmtId="0" fontId="14" fillId="26" borderId="37" xfId="0" applyFont="1" applyFill="1" applyBorder="1" applyAlignment="1">
      <alignment horizontal="center"/>
    </xf>
    <xf numFmtId="0" fontId="2" fillId="26" borderId="37" xfId="0" applyFont="1" applyFill="1" applyBorder="1" applyAlignment="1">
      <alignment horizontal="center" vertical="center" wrapText="1"/>
    </xf>
    <xf numFmtId="0" fontId="13" fillId="25" borderId="37" xfId="0" applyFont="1" applyFill="1" applyBorder="1" applyAlignment="1">
      <alignment horizontal="center" vertical="center" wrapText="1"/>
    </xf>
    <xf numFmtId="0" fontId="2" fillId="26" borderId="37" xfId="0" applyFont="1" applyFill="1" applyBorder="1" applyAlignment="1">
      <alignment horizontal="center" vertical="center"/>
    </xf>
    <xf numFmtId="0" fontId="13" fillId="26" borderId="37" xfId="0" applyFont="1" applyFill="1" applyBorder="1" applyAlignment="1">
      <alignment horizontal="center" vertical="center" wrapText="1"/>
    </xf>
    <xf numFmtId="0" fontId="14" fillId="26" borderId="37" xfId="0" applyFont="1" applyFill="1" applyBorder="1" applyAlignment="1">
      <alignment horizontal="center" vertical="center"/>
    </xf>
    <xf numFmtId="0" fontId="13" fillId="24" borderId="2" xfId="0" applyFont="1" applyFill="1" applyBorder="1" applyAlignment="1">
      <alignment horizontal="center" vertical="center"/>
    </xf>
    <xf numFmtId="0" fontId="13" fillId="24" borderId="2" xfId="0" applyFont="1" applyFill="1" applyBorder="1" applyAlignment="1">
      <alignment horizontal="center" vertical="center" wrapText="1"/>
    </xf>
    <xf numFmtId="0" fontId="2" fillId="23" borderId="2" xfId="0" applyFont="1" applyFill="1" applyBorder="1" applyAlignment="1">
      <alignment horizontal="center" vertical="center" wrapText="1"/>
    </xf>
    <xf numFmtId="0" fontId="13" fillId="29" borderId="2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 wrapText="1"/>
    </xf>
    <xf numFmtId="0" fontId="2" fillId="23" borderId="4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14" fontId="13" fillId="0" borderId="38" xfId="0" applyNumberFormat="1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 wrapText="1"/>
    </xf>
    <xf numFmtId="0" fontId="13" fillId="25" borderId="2" xfId="0" applyFont="1" applyFill="1" applyBorder="1" applyAlignment="1">
      <alignment horizontal="center" vertical="center"/>
    </xf>
    <xf numFmtId="0" fontId="13" fillId="25" borderId="4" xfId="0" applyFont="1" applyFill="1" applyBorder="1" applyAlignment="1">
      <alignment horizontal="center" vertical="center"/>
    </xf>
    <xf numFmtId="0" fontId="13" fillId="27" borderId="37" xfId="0" applyFont="1" applyFill="1" applyBorder="1" applyAlignment="1">
      <alignment horizontal="center" vertical="center"/>
    </xf>
    <xf numFmtId="0" fontId="14" fillId="25" borderId="2" xfId="0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 wrapText="1"/>
    </xf>
    <xf numFmtId="0" fontId="2" fillId="26" borderId="4" xfId="0" applyFont="1" applyFill="1" applyBorder="1" applyAlignment="1">
      <alignment horizontal="center" vertical="center" wrapText="1"/>
    </xf>
    <xf numFmtId="0" fontId="15" fillId="27" borderId="37" xfId="0" applyFont="1" applyFill="1" applyBorder="1" applyAlignment="1">
      <alignment horizontal="center" vertical="center"/>
    </xf>
    <xf numFmtId="0" fontId="13" fillId="30" borderId="2" xfId="0" applyFont="1" applyFill="1" applyBorder="1" applyAlignment="1">
      <alignment horizontal="center" vertical="center"/>
    </xf>
    <xf numFmtId="14" fontId="13" fillId="0" borderId="37" xfId="0" applyNumberFormat="1" applyFont="1" applyBorder="1" applyAlignment="1">
      <alignment horizontal="center" vertical="center" wrapText="1"/>
    </xf>
    <xf numFmtId="20" fontId="14" fillId="0" borderId="4" xfId="0" applyNumberFormat="1" applyFont="1" applyBorder="1"/>
    <xf numFmtId="14" fontId="13" fillId="0" borderId="10" xfId="0" applyNumberFormat="1" applyFont="1" applyBorder="1" applyAlignment="1">
      <alignment horizontal="center" vertical="center" wrapText="1"/>
    </xf>
    <xf numFmtId="0" fontId="2" fillId="28" borderId="2" xfId="0" applyFont="1" applyFill="1" applyBorder="1" applyAlignment="1">
      <alignment horizontal="center" vertical="center" wrapText="1"/>
    </xf>
    <xf numFmtId="49" fontId="2" fillId="28" borderId="2" xfId="0" applyNumberFormat="1" applyFont="1" applyFill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49" fontId="2" fillId="0" borderId="37" xfId="0" applyNumberFormat="1" applyFont="1" applyBorder="1" applyAlignment="1">
      <alignment horizontal="center" vertic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40" xfId="0" applyFont="1" applyBorder="1" applyAlignment="1">
      <alignment horizontal="center" vertical="center" wrapText="1"/>
    </xf>
    <xf numFmtId="14" fontId="2" fillId="0" borderId="10" xfId="0" applyNumberFormat="1" applyFont="1" applyBorder="1" applyAlignment="1">
      <alignment horizontal="center" vertical="center" wrapText="1"/>
    </xf>
    <xf numFmtId="168" fontId="2" fillId="0" borderId="10" xfId="0" applyNumberFormat="1" applyFont="1" applyBorder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center" vertical="center" wrapText="1"/>
    </xf>
    <xf numFmtId="14" fontId="2" fillId="5" borderId="37" xfId="0" applyNumberFormat="1" applyFont="1" applyFill="1" applyBorder="1" applyAlignment="1">
      <alignment horizontal="center" vertical="center" wrapText="1"/>
    </xf>
    <xf numFmtId="168" fontId="2" fillId="5" borderId="37" xfId="0" applyNumberFormat="1" applyFont="1" applyFill="1" applyBorder="1" applyAlignment="1">
      <alignment horizontal="center" vertical="center" wrapText="1"/>
    </xf>
    <xf numFmtId="49" fontId="2" fillId="5" borderId="37" xfId="0" applyNumberFormat="1" applyFont="1" applyFill="1" applyBorder="1" applyAlignment="1">
      <alignment horizontal="center" vertical="center" wrapText="1"/>
    </xf>
    <xf numFmtId="14" fontId="2" fillId="0" borderId="37" xfId="0" applyNumberFormat="1" applyFont="1" applyBorder="1" applyAlignment="1">
      <alignment horizontal="center" vertical="center" wrapText="1"/>
    </xf>
    <xf numFmtId="168" fontId="2" fillId="0" borderId="37" xfId="0" applyNumberFormat="1" applyFont="1" applyBorder="1" applyAlignment="1">
      <alignment horizontal="center" vertical="center" wrapText="1"/>
    </xf>
    <xf numFmtId="49" fontId="4" fillId="5" borderId="37" xfId="0" applyNumberFormat="1" applyFont="1" applyFill="1" applyBorder="1" applyAlignment="1">
      <alignment horizontal="center" vertical="center" wrapText="1"/>
    </xf>
    <xf numFmtId="0" fontId="2" fillId="5" borderId="17" xfId="0" applyFont="1" applyFill="1" applyBorder="1" applyAlignment="1">
      <alignment horizontal="center" vertical="center" wrapText="1"/>
    </xf>
    <xf numFmtId="164" fontId="2" fillId="5" borderId="38" xfId="0" applyNumberFormat="1" applyFont="1" applyFill="1" applyBorder="1" applyAlignment="1">
      <alignment horizontal="center" vertical="center" wrapText="1"/>
    </xf>
    <xf numFmtId="14" fontId="2" fillId="0" borderId="12" xfId="0" applyNumberFormat="1" applyFont="1" applyBorder="1" applyAlignment="1">
      <alignment horizontal="center" vertical="center" wrapText="1"/>
    </xf>
    <xf numFmtId="168" fontId="2" fillId="0" borderId="12" xfId="0" applyNumberFormat="1" applyFont="1" applyBorder="1" applyAlignment="1">
      <alignment horizontal="center" vertical="center" wrapText="1"/>
    </xf>
    <xf numFmtId="49" fontId="4" fillId="5" borderId="12" xfId="0" applyNumberFormat="1" applyFont="1" applyFill="1" applyBorder="1" applyAlignment="1">
      <alignment horizontal="center" vertical="center" wrapText="1"/>
    </xf>
    <xf numFmtId="164" fontId="2" fillId="5" borderId="36" xfId="0" applyNumberFormat="1" applyFont="1" applyFill="1" applyBorder="1" applyAlignment="1">
      <alignment horizontal="center" vertical="center" wrapText="1"/>
    </xf>
    <xf numFmtId="164" fontId="2" fillId="5" borderId="37" xfId="0" applyNumberFormat="1" applyFont="1" applyFill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/>
    </xf>
    <xf numFmtId="1" fontId="29" fillId="0" borderId="10" xfId="0" applyNumberFormat="1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14" fontId="8" fillId="0" borderId="12" xfId="0" applyNumberFormat="1" applyFont="1" applyBorder="1" applyAlignment="1">
      <alignment horizontal="center" vertical="center"/>
    </xf>
    <xf numFmtId="164" fontId="8" fillId="0" borderId="12" xfId="0" applyNumberFormat="1" applyFont="1" applyBorder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8" fillId="0" borderId="37" xfId="0" applyFont="1" applyBorder="1" applyAlignment="1">
      <alignment horizontal="center" vertical="center"/>
    </xf>
    <xf numFmtId="14" fontId="8" fillId="0" borderId="37" xfId="0" applyNumberFormat="1" applyFont="1" applyBorder="1" applyAlignment="1">
      <alignment horizontal="center" vertical="center"/>
    </xf>
    <xf numFmtId="164" fontId="8" fillId="0" borderId="37" xfId="0" applyNumberFormat="1" applyFont="1" applyBorder="1" applyAlignment="1">
      <alignment horizontal="center" vertical="center"/>
    </xf>
    <xf numFmtId="0" fontId="29" fillId="5" borderId="37" xfId="0" applyFont="1" applyFill="1" applyBorder="1"/>
    <xf numFmtId="3" fontId="8" fillId="0" borderId="37" xfId="0" applyNumberFormat="1" applyFont="1" applyBorder="1" applyAlignment="1">
      <alignment horizontal="center" vertical="center"/>
    </xf>
    <xf numFmtId="0" fontId="8" fillId="0" borderId="37" xfId="0" applyFont="1" applyBorder="1" applyAlignment="1">
      <alignment horizontal="center"/>
    </xf>
    <xf numFmtId="0" fontId="13" fillId="5" borderId="10" xfId="0" applyFont="1" applyFill="1" applyBorder="1" applyAlignment="1">
      <alignment horizontal="center"/>
    </xf>
    <xf numFmtId="0" fontId="13" fillId="25" borderId="10" xfId="0" applyFont="1" applyFill="1" applyBorder="1" applyAlignment="1">
      <alignment horizontal="center"/>
    </xf>
    <xf numFmtId="0" fontId="13" fillId="26" borderId="10" xfId="0" applyFont="1" applyFill="1" applyBorder="1" applyAlignment="1">
      <alignment horizontal="center"/>
    </xf>
    <xf numFmtId="0" fontId="13" fillId="5" borderId="37" xfId="0" applyFont="1" applyFill="1" applyBorder="1" applyAlignment="1">
      <alignment horizontal="center"/>
    </xf>
    <xf numFmtId="0" fontId="13" fillId="25" borderId="37" xfId="0" applyFont="1" applyFill="1" applyBorder="1" applyAlignment="1">
      <alignment horizontal="center"/>
    </xf>
    <xf numFmtId="0" fontId="13" fillId="26" borderId="37" xfId="0" applyFont="1" applyFill="1" applyBorder="1" applyAlignment="1">
      <alignment horizontal="center"/>
    </xf>
    <xf numFmtId="0" fontId="2" fillId="23" borderId="37" xfId="0" applyFont="1" applyFill="1" applyBorder="1" applyAlignment="1">
      <alignment horizontal="center" wrapText="1"/>
    </xf>
    <xf numFmtId="0" fontId="14" fillId="25" borderId="37" xfId="0" applyFont="1" applyFill="1" applyBorder="1" applyAlignment="1">
      <alignment horizontal="center"/>
    </xf>
    <xf numFmtId="0" fontId="0" fillId="27" borderId="37" xfId="0" applyFill="1" applyBorder="1" applyAlignment="1">
      <alignment horizontal="center"/>
    </xf>
    <xf numFmtId="0" fontId="2" fillId="27" borderId="37" xfId="0" applyFont="1" applyFill="1" applyBorder="1" applyAlignment="1">
      <alignment horizontal="center" wrapText="1"/>
    </xf>
    <xf numFmtId="0" fontId="2" fillId="5" borderId="37" xfId="0" applyFont="1" applyFill="1" applyBorder="1" applyAlignment="1">
      <alignment horizontal="center" wrapText="1"/>
    </xf>
    <xf numFmtId="0" fontId="2" fillId="26" borderId="37" xfId="0" applyFont="1" applyFill="1" applyBorder="1" applyAlignment="1">
      <alignment horizontal="center" wrapText="1"/>
    </xf>
    <xf numFmtId="0" fontId="0" fillId="24" borderId="37" xfId="0" applyFill="1" applyBorder="1" applyAlignment="1">
      <alignment horizontal="center"/>
    </xf>
    <xf numFmtId="0" fontId="0" fillId="25" borderId="37" xfId="0" applyFill="1" applyBorder="1" applyAlignment="1">
      <alignment horizontal="center"/>
    </xf>
    <xf numFmtId="0" fontId="13" fillId="25" borderId="37" xfId="0" applyFont="1" applyFill="1" applyBorder="1" applyAlignment="1">
      <alignment horizontal="center" wrapText="1"/>
    </xf>
    <xf numFmtId="0" fontId="2" fillId="26" borderId="37" xfId="0" applyFont="1" applyFill="1" applyBorder="1" applyAlignment="1">
      <alignment horizontal="center"/>
    </xf>
    <xf numFmtId="0" fontId="13" fillId="26" borderId="37" xfId="0" applyFont="1" applyFill="1" applyBorder="1" applyAlignment="1">
      <alignment horizontal="center" wrapText="1"/>
    </xf>
    <xf numFmtId="0" fontId="5" fillId="23" borderId="37" xfId="0" applyFont="1" applyFill="1" applyBorder="1" applyAlignment="1">
      <alignment horizontal="center"/>
    </xf>
    <xf numFmtId="0" fontId="5" fillId="27" borderId="37" xfId="0" applyFont="1" applyFill="1" applyBorder="1" applyAlignment="1">
      <alignment horizontal="center"/>
    </xf>
    <xf numFmtId="0" fontId="0" fillId="26" borderId="37" xfId="0" applyFill="1" applyBorder="1" applyAlignment="1">
      <alignment horizontal="center"/>
    </xf>
    <xf numFmtId="0" fontId="13" fillId="5" borderId="37" xfId="0" applyFont="1" applyFill="1" applyBorder="1" applyAlignment="1">
      <alignment horizontal="center" wrapText="1"/>
    </xf>
    <xf numFmtId="0" fontId="0" fillId="5" borderId="37" xfId="0" applyFill="1" applyBorder="1" applyAlignment="1">
      <alignment horizontal="center"/>
    </xf>
    <xf numFmtId="0" fontId="8" fillId="5" borderId="37" xfId="0" applyFont="1" applyFill="1" applyBorder="1" applyAlignment="1">
      <alignment horizontal="center"/>
    </xf>
    <xf numFmtId="0" fontId="0" fillId="23" borderId="37" xfId="0" applyFill="1" applyBorder="1" applyAlignment="1">
      <alignment horizontal="center" vertical="center"/>
    </xf>
    <xf numFmtId="0" fontId="0" fillId="27" borderId="37" xfId="0" applyFill="1" applyBorder="1" applyAlignment="1">
      <alignment horizontal="center" vertical="center"/>
    </xf>
    <xf numFmtId="0" fontId="14" fillId="5" borderId="37" xfId="0" applyFont="1" applyFill="1" applyBorder="1" applyAlignment="1">
      <alignment horizontal="center" vertical="center"/>
    </xf>
    <xf numFmtId="0" fontId="0" fillId="24" borderId="37" xfId="0" applyFill="1" applyBorder="1" applyAlignment="1">
      <alignment horizontal="center" vertical="center"/>
    </xf>
    <xf numFmtId="0" fontId="0" fillId="25" borderId="37" xfId="0" applyFill="1" applyBorder="1" applyAlignment="1">
      <alignment horizontal="center" vertical="center"/>
    </xf>
    <xf numFmtId="0" fontId="5" fillId="23" borderId="37" xfId="0" applyFont="1" applyFill="1" applyBorder="1" applyAlignment="1">
      <alignment horizontal="center" vertical="center"/>
    </xf>
    <xf numFmtId="0" fontId="5" fillId="27" borderId="37" xfId="0" applyFont="1" applyFill="1" applyBorder="1" applyAlignment="1">
      <alignment horizontal="center" vertical="center"/>
    </xf>
    <xf numFmtId="0" fontId="0" fillId="26" borderId="37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14" fillId="12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/>
    </xf>
    <xf numFmtId="0" fontId="13" fillId="23" borderId="2" xfId="0" applyFont="1" applyFill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/>
    </xf>
    <xf numFmtId="0" fontId="28" fillId="5" borderId="2" xfId="0" applyFont="1" applyFill="1" applyBorder="1" applyAlignment="1">
      <alignment horizontal="center" vertical="center"/>
    </xf>
    <xf numFmtId="0" fontId="8" fillId="27" borderId="37" xfId="0" applyFont="1" applyFill="1" applyBorder="1" applyAlignment="1">
      <alignment horizontal="center" vertical="center"/>
    </xf>
    <xf numFmtId="0" fontId="14" fillId="27" borderId="37" xfId="0" applyFont="1" applyFill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2" fillId="32" borderId="37" xfId="0" applyFont="1" applyFill="1" applyBorder="1" applyAlignment="1">
      <alignment horizontal="center" vertical="center" wrapText="1"/>
    </xf>
    <xf numFmtId="3" fontId="8" fillId="11" borderId="2" xfId="0" applyNumberFormat="1" applyFont="1" applyFill="1" applyBorder="1"/>
    <xf numFmtId="0" fontId="8" fillId="23" borderId="0" xfId="0" applyFont="1" applyFill="1"/>
    <xf numFmtId="0" fontId="8" fillId="24" borderId="2" xfId="0" applyFont="1" applyFill="1" applyBorder="1"/>
    <xf numFmtId="0" fontId="0" fillId="23" borderId="0" xfId="0" applyFill="1"/>
    <xf numFmtId="164" fontId="2" fillId="5" borderId="41" xfId="0" applyNumberFormat="1" applyFont="1" applyFill="1" applyBorder="1" applyAlignment="1">
      <alignment horizontal="center" vertical="center" wrapText="1"/>
    </xf>
    <xf numFmtId="0" fontId="8" fillId="33" borderId="37" xfId="0" applyFont="1" applyFill="1" applyBorder="1" applyAlignment="1">
      <alignment horizontal="center" vertical="center"/>
    </xf>
    <xf numFmtId="14" fontId="2" fillId="23" borderId="37" xfId="0" applyNumberFormat="1" applyFont="1" applyFill="1" applyBorder="1" applyAlignment="1">
      <alignment horizontal="center" vertical="center" wrapText="1"/>
    </xf>
    <xf numFmtId="168" fontId="2" fillId="23" borderId="37" xfId="0" applyNumberFormat="1" applyFont="1" applyFill="1" applyBorder="1" applyAlignment="1">
      <alignment horizontal="center" vertical="center" wrapText="1"/>
    </xf>
    <xf numFmtId="0" fontId="2" fillId="32" borderId="2" xfId="0" applyFont="1" applyFill="1" applyBorder="1" applyAlignment="1">
      <alignment horizontal="center" vertical="center" wrapText="1"/>
    </xf>
    <xf numFmtId="3" fontId="8" fillId="11" borderId="2" xfId="0" applyNumberFormat="1" applyFont="1" applyFill="1" applyBorder="1" applyAlignment="1">
      <alignment horizontal="center"/>
    </xf>
    <xf numFmtId="0" fontId="13" fillId="33" borderId="2" xfId="0" applyFont="1" applyFill="1" applyBorder="1" applyAlignment="1">
      <alignment horizontal="center" vertical="center"/>
    </xf>
    <xf numFmtId="0" fontId="13" fillId="31" borderId="2" xfId="0" applyFont="1" applyFill="1" applyBorder="1" applyAlignment="1">
      <alignment horizontal="center" vertical="center"/>
    </xf>
    <xf numFmtId="0" fontId="46" fillId="28" borderId="16" xfId="0" applyFont="1" applyFill="1" applyBorder="1" applyAlignment="1">
      <alignment horizontal="center" vertical="center"/>
    </xf>
    <xf numFmtId="0" fontId="13" fillId="32" borderId="2" xfId="0" applyFont="1" applyFill="1" applyBorder="1" applyAlignment="1">
      <alignment horizontal="center" vertical="center" wrapText="1"/>
    </xf>
    <xf numFmtId="0" fontId="46" fillId="23" borderId="37" xfId="0" applyFont="1" applyFill="1" applyBorder="1" applyAlignment="1">
      <alignment horizontal="center"/>
    </xf>
    <xf numFmtId="49" fontId="2" fillId="23" borderId="2" xfId="0" applyNumberFormat="1" applyFont="1" applyFill="1" applyBorder="1" applyAlignment="1">
      <alignment horizontal="center" vertical="center" wrapText="1"/>
    </xf>
    <xf numFmtId="0" fontId="14" fillId="13" borderId="37" xfId="0" applyFont="1" applyFill="1" applyBorder="1" applyAlignment="1">
      <alignment horizontal="center" vertical="center"/>
    </xf>
    <xf numFmtId="0" fontId="14" fillId="12" borderId="37" xfId="0" applyFont="1" applyFill="1" applyBorder="1" applyAlignment="1">
      <alignment horizontal="center" vertical="center"/>
    </xf>
    <xf numFmtId="0" fontId="14" fillId="23" borderId="37" xfId="0" applyFont="1" applyFill="1" applyBorder="1" applyAlignment="1">
      <alignment horizontal="center" vertical="center"/>
    </xf>
    <xf numFmtId="0" fontId="14" fillId="31" borderId="37" xfId="0" applyFont="1" applyFill="1" applyBorder="1" applyAlignment="1">
      <alignment horizontal="center" vertical="center"/>
    </xf>
    <xf numFmtId="0" fontId="2" fillId="24" borderId="37" xfId="0" applyFont="1" applyFill="1" applyBorder="1" applyAlignment="1">
      <alignment horizontal="center" vertical="center"/>
    </xf>
    <xf numFmtId="0" fontId="0" fillId="13" borderId="37" xfId="0" applyFill="1" applyBorder="1" applyAlignment="1">
      <alignment horizontal="center" vertical="center"/>
    </xf>
    <xf numFmtId="0" fontId="14" fillId="33" borderId="37" xfId="0" applyFont="1" applyFill="1" applyBorder="1" applyAlignment="1">
      <alignment horizontal="center" vertical="center"/>
    </xf>
    <xf numFmtId="0" fontId="14" fillId="24" borderId="37" xfId="0" applyFont="1" applyFill="1" applyBorder="1" applyAlignment="1">
      <alignment horizontal="center" vertical="center"/>
    </xf>
    <xf numFmtId="0" fontId="0" fillId="12" borderId="37" xfId="0" applyFill="1" applyBorder="1" applyAlignment="1">
      <alignment horizontal="center" vertical="center"/>
    </xf>
    <xf numFmtId="0" fontId="2" fillId="23" borderId="10" xfId="0" applyFont="1" applyFill="1" applyBorder="1" applyAlignment="1">
      <alignment horizontal="center" vertical="center" wrapText="1"/>
    </xf>
    <xf numFmtId="49" fontId="2" fillId="23" borderId="37" xfId="0" applyNumberFormat="1" applyFont="1" applyFill="1" applyBorder="1" applyAlignment="1">
      <alignment horizontal="center" vertical="center" wrapText="1"/>
    </xf>
    <xf numFmtId="0" fontId="45" fillId="0" borderId="0" xfId="0" applyFont="1" applyAlignment="1">
      <alignment horizontal="center" vertical="center" wrapText="1"/>
    </xf>
    <xf numFmtId="14" fontId="2" fillId="23" borderId="2" xfId="0" applyNumberFormat="1" applyFont="1" applyFill="1" applyBorder="1" applyAlignment="1">
      <alignment horizontal="center" vertical="center" wrapText="1"/>
    </xf>
    <xf numFmtId="168" fontId="2" fillId="23" borderId="2" xfId="0" applyNumberFormat="1" applyFont="1" applyFill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0" fillId="0" borderId="37" xfId="0" applyBorder="1"/>
    <xf numFmtId="0" fontId="0" fillId="33" borderId="0" xfId="0" applyFill="1"/>
    <xf numFmtId="165" fontId="2" fillId="0" borderId="3" xfId="0" applyNumberFormat="1" applyFont="1" applyBorder="1" applyAlignment="1">
      <alignment horizontal="center" vertical="center" wrapText="1"/>
    </xf>
    <xf numFmtId="14" fontId="2" fillId="34" borderId="37" xfId="0" applyNumberFormat="1" applyFont="1" applyFill="1" applyBorder="1" applyAlignment="1">
      <alignment horizontal="center" vertical="center" wrapText="1"/>
    </xf>
    <xf numFmtId="168" fontId="2" fillId="34" borderId="37" xfId="0" applyNumberFormat="1" applyFont="1" applyFill="1" applyBorder="1" applyAlignment="1">
      <alignment horizontal="center" vertical="center" wrapText="1"/>
    </xf>
    <xf numFmtId="164" fontId="2" fillId="35" borderId="37" xfId="0" applyNumberFormat="1" applyFont="1" applyFill="1" applyBorder="1" applyAlignment="1">
      <alignment horizontal="center" vertical="center" wrapText="1"/>
    </xf>
    <xf numFmtId="0" fontId="2" fillId="35" borderId="17" xfId="0" applyFont="1" applyFill="1" applyBorder="1" applyAlignment="1">
      <alignment horizontal="center" vertical="center" wrapText="1"/>
    </xf>
    <xf numFmtId="14" fontId="2" fillId="35" borderId="2" xfId="0" applyNumberFormat="1" applyFont="1" applyFill="1" applyBorder="1" applyAlignment="1">
      <alignment horizontal="center" vertical="center" wrapText="1"/>
    </xf>
    <xf numFmtId="0" fontId="2" fillId="35" borderId="4" xfId="0" applyFont="1" applyFill="1" applyBorder="1" applyAlignment="1">
      <alignment horizontal="center" vertical="center" wrapText="1"/>
    </xf>
    <xf numFmtId="0" fontId="2" fillId="34" borderId="37" xfId="0" applyFont="1" applyFill="1" applyBorder="1" applyAlignment="1">
      <alignment horizontal="center" vertical="center" wrapText="1"/>
    </xf>
    <xf numFmtId="49" fontId="2" fillId="34" borderId="37" xfId="0" applyNumberFormat="1" applyFont="1" applyFill="1" applyBorder="1" applyAlignment="1">
      <alignment horizontal="center" vertical="center" wrapText="1"/>
    </xf>
    <xf numFmtId="49" fontId="2" fillId="35" borderId="37" xfId="0" applyNumberFormat="1" applyFont="1" applyFill="1" applyBorder="1" applyAlignment="1">
      <alignment horizontal="center" vertical="center" wrapText="1"/>
    </xf>
    <xf numFmtId="0" fontId="13" fillId="12" borderId="4" xfId="0" applyFont="1" applyFill="1" applyBorder="1" applyAlignment="1">
      <alignment horizontal="center" vertical="center"/>
    </xf>
    <xf numFmtId="0" fontId="13" fillId="12" borderId="17" xfId="0" applyFont="1" applyFill="1" applyBorder="1" applyAlignment="1">
      <alignment horizontal="center" vertical="center"/>
    </xf>
    <xf numFmtId="0" fontId="13" fillId="12" borderId="17" xfId="0" applyFont="1" applyFill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/>
    </xf>
    <xf numFmtId="0" fontId="13" fillId="33" borderId="17" xfId="0" applyFont="1" applyFill="1" applyBorder="1" applyAlignment="1">
      <alignment horizontal="center" vertical="center"/>
    </xf>
    <xf numFmtId="0" fontId="13" fillId="12" borderId="12" xfId="0" applyFont="1" applyFill="1" applyBorder="1" applyAlignment="1">
      <alignment horizontal="center" vertical="center"/>
    </xf>
    <xf numFmtId="0" fontId="28" fillId="5" borderId="37" xfId="0" applyFont="1" applyFill="1" applyBorder="1" applyAlignment="1">
      <alignment horizontal="center" vertical="center"/>
    </xf>
    <xf numFmtId="0" fontId="13" fillId="23" borderId="37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3" fillId="12" borderId="37" xfId="0" applyFont="1" applyFill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49" fontId="11" fillId="0" borderId="17" xfId="0" applyNumberFormat="1" applyFont="1" applyBorder="1" applyAlignment="1">
      <alignment horizontal="center" vertical="center" wrapText="1"/>
    </xf>
    <xf numFmtId="0" fontId="29" fillId="36" borderId="37" xfId="0" applyFont="1" applyFill="1" applyBorder="1"/>
    <xf numFmtId="0" fontId="11" fillId="23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/>
    <xf numFmtId="0" fontId="2" fillId="0" borderId="0" xfId="0" applyFont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4" fillId="3" borderId="4" xfId="0" applyFont="1" applyFill="1" applyBorder="1" applyAlignment="1">
      <alignment horizontal="center" vertical="center" wrapText="1"/>
    </xf>
    <xf numFmtId="0" fontId="5" fillId="0" borderId="7" xfId="0" applyFont="1" applyBorder="1"/>
    <xf numFmtId="0" fontId="5" fillId="0" borderId="8" xfId="0" applyFont="1" applyBorder="1"/>
    <xf numFmtId="0" fontId="4" fillId="0" borderId="0" xfId="0" applyFont="1" applyAlignment="1">
      <alignment horizontal="center" vertical="center" wrapText="1"/>
    </xf>
    <xf numFmtId="0" fontId="12" fillId="0" borderId="0" xfId="0" applyFont="1"/>
    <xf numFmtId="0" fontId="43" fillId="0" borderId="5" xfId="0" applyFont="1" applyBorder="1"/>
    <xf numFmtId="0" fontId="0" fillId="0" borderId="1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9" fillId="16" borderId="4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5" fillId="0" borderId="1" xfId="0" applyFont="1" applyBorder="1"/>
    <xf numFmtId="0" fontId="4" fillId="4" borderId="10" xfId="0" applyFont="1" applyFill="1" applyBorder="1" applyAlignment="1">
      <alignment horizontal="center" vertical="center" wrapText="1"/>
    </xf>
    <xf numFmtId="0" fontId="5" fillId="0" borderId="12" xfId="0" applyFont="1" applyBorder="1"/>
    <xf numFmtId="0" fontId="4" fillId="2" borderId="10" xfId="0" applyFont="1" applyFill="1" applyBorder="1" applyAlignment="1">
      <alignment horizontal="center" vertical="center" wrapText="1"/>
    </xf>
    <xf numFmtId="164" fontId="4" fillId="4" borderId="10" xfId="0" applyNumberFormat="1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/>
    </xf>
    <xf numFmtId="0" fontId="29" fillId="6" borderId="4" xfId="0" applyFont="1" applyFill="1" applyBorder="1" applyAlignment="1">
      <alignment horizontal="center"/>
    </xf>
    <xf numFmtId="167" fontId="29" fillId="8" borderId="4" xfId="0" applyNumberFormat="1" applyFont="1" applyFill="1" applyBorder="1" applyAlignment="1">
      <alignment horizontal="center"/>
    </xf>
    <xf numFmtId="49" fontId="4" fillId="2" borderId="10" xfId="0" applyNumberFormat="1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5" fillId="0" borderId="9" xfId="0" applyFont="1" applyBorder="1"/>
    <xf numFmtId="14" fontId="4" fillId="4" borderId="10" xfId="0" applyNumberFormat="1" applyFont="1" applyFill="1" applyBorder="1" applyAlignment="1">
      <alignment horizontal="center" vertical="center" wrapText="1"/>
    </xf>
    <xf numFmtId="20" fontId="4" fillId="4" borderId="10" xfId="0" applyNumberFormat="1" applyFont="1" applyFill="1" applyBorder="1" applyAlignment="1">
      <alignment horizontal="center" vertical="center" wrapText="1"/>
    </xf>
    <xf numFmtId="49" fontId="4" fillId="4" borderId="10" xfId="0" applyNumberFormat="1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dedmoroz.karasovy.ru/" TargetMode="External"/><Relationship Id="rId1" Type="http://schemas.openxmlformats.org/officeDocument/2006/relationships/hyperlink" Target="https://www.forum3.ru/?cmd=show_tovar&amp;code=1074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A999"/>
  <sheetViews>
    <sheetView tabSelected="1" workbookViewId="0">
      <pane ySplit="5" topLeftCell="A548" activePane="bottomLeft" state="frozen"/>
      <selection pane="bottomLeft" activeCell="F548" sqref="F548"/>
    </sheetView>
  </sheetViews>
  <sheetFormatPr baseColWidth="10" defaultColWidth="12.6640625" defaultRowHeight="14" x14ac:dyDescent="0.15"/>
  <cols>
    <col min="1" max="1" width="5.6640625" customWidth="1"/>
    <col min="2" max="2" width="14.1640625" customWidth="1"/>
    <col min="3" max="3" width="18.1640625" customWidth="1"/>
    <col min="4" max="4" width="15.6640625" customWidth="1"/>
    <col min="5" max="5" width="20.33203125" customWidth="1"/>
    <col min="6" max="6" width="20.83203125" customWidth="1"/>
    <col min="7" max="7" width="13.5" customWidth="1"/>
    <col min="8" max="8" width="10" customWidth="1"/>
    <col min="9" max="9" width="13.6640625" customWidth="1"/>
    <col min="10" max="10" width="7.1640625" customWidth="1"/>
    <col min="11" max="11" width="8.1640625" customWidth="1"/>
    <col min="12" max="12" width="1" customWidth="1"/>
    <col min="13" max="13" width="13.6640625" customWidth="1"/>
    <col min="14" max="14" width="14.1640625" customWidth="1"/>
    <col min="15" max="15" width="4.1640625" customWidth="1"/>
    <col min="16" max="16" width="8.83203125" bestFit="1" customWidth="1"/>
    <col min="17" max="17" width="11.83203125" customWidth="1"/>
    <col min="18" max="18" width="4.1640625" customWidth="1"/>
    <col min="19" max="19" width="12.1640625" customWidth="1"/>
    <col min="20" max="20" width="8.1640625" customWidth="1"/>
    <col min="21" max="26" width="1.1640625" customWidth="1"/>
    <col min="27" max="27" width="3.6640625" customWidth="1"/>
  </cols>
  <sheetData>
    <row r="1" spans="1:26" ht="18" x14ac:dyDescent="0.15">
      <c r="A1" s="550" t="s">
        <v>0</v>
      </c>
      <c r="B1" s="551"/>
      <c r="C1" s="551"/>
      <c r="D1" s="551"/>
      <c r="E1" s="551"/>
      <c r="F1" s="551"/>
      <c r="G1" s="2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8" x14ac:dyDescent="0.15">
      <c r="A2" s="551"/>
      <c r="B2" s="551"/>
      <c r="C2" s="551"/>
      <c r="D2" s="551"/>
      <c r="E2" s="551"/>
      <c r="F2" s="551"/>
      <c r="G2" s="2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9" x14ac:dyDescent="0.15">
      <c r="A3" s="3"/>
      <c r="B3" s="4"/>
      <c r="C3" s="3"/>
      <c r="D3" s="3"/>
      <c r="E3" s="3"/>
      <c r="F3" s="3" t="s">
        <v>0</v>
      </c>
      <c r="G3" s="2"/>
      <c r="H3" s="2"/>
      <c r="I3" s="1"/>
      <c r="J3" s="1"/>
      <c r="K3" s="2"/>
      <c r="L3" s="2"/>
      <c r="M3" s="552" t="s">
        <v>3870</v>
      </c>
      <c r="N3" s="551"/>
      <c r="O3" s="2"/>
      <c r="P3" s="552" t="s">
        <v>1</v>
      </c>
      <c r="Q3" s="551"/>
      <c r="R3" s="2"/>
      <c r="S3" s="549" t="s">
        <v>2</v>
      </c>
      <c r="T3" s="549"/>
      <c r="U3" s="2"/>
      <c r="V3" s="2"/>
      <c r="W3" s="2"/>
      <c r="X3" s="2"/>
      <c r="Y3" s="2"/>
      <c r="Z3" s="2"/>
    </row>
    <row r="4" spans="1:26" ht="28" x14ac:dyDescent="0.15">
      <c r="A4" s="5" t="s">
        <v>3</v>
      </c>
      <c r="B4" s="6" t="s">
        <v>4</v>
      </c>
      <c r="C4" s="7" t="s">
        <v>5</v>
      </c>
      <c r="D4" s="553" t="s">
        <v>6</v>
      </c>
      <c r="E4" s="554"/>
      <c r="F4" s="8" t="s">
        <v>7</v>
      </c>
      <c r="G4" s="555" t="s">
        <v>8</v>
      </c>
      <c r="H4" s="556"/>
      <c r="I4" s="557"/>
      <c r="J4" s="9"/>
      <c r="K4" s="10" t="s">
        <v>9</v>
      </c>
      <c r="L4" s="11"/>
      <c r="M4" s="2"/>
      <c r="N4" s="10" t="s">
        <v>9</v>
      </c>
      <c r="O4" s="2"/>
      <c r="P4" s="2"/>
      <c r="Q4" s="2"/>
      <c r="R4" s="2"/>
      <c r="S4" s="353" t="s">
        <v>10</v>
      </c>
      <c r="T4" s="353" t="s">
        <v>9</v>
      </c>
      <c r="U4" s="2"/>
      <c r="V4" s="2"/>
      <c r="W4" s="2"/>
      <c r="X4" s="2"/>
      <c r="Y4" s="2"/>
      <c r="Z4" s="2"/>
    </row>
    <row r="5" spans="1:26" x14ac:dyDescent="0.15">
      <c r="A5" s="5"/>
      <c r="B5" s="12" t="s">
        <v>11</v>
      </c>
      <c r="C5" s="7"/>
      <c r="D5" s="5" t="s">
        <v>12</v>
      </c>
      <c r="E5" s="5" t="s">
        <v>13</v>
      </c>
      <c r="F5" s="13"/>
      <c r="G5" s="5" t="s">
        <v>14</v>
      </c>
      <c r="H5" s="14" t="s">
        <v>15</v>
      </c>
      <c r="I5" s="14" t="s">
        <v>10</v>
      </c>
      <c r="J5" s="15" t="s">
        <v>16</v>
      </c>
      <c r="K5" s="14"/>
      <c r="L5" s="11"/>
      <c r="M5" s="14" t="s">
        <v>10</v>
      </c>
      <c r="N5" s="14"/>
      <c r="O5" s="2"/>
      <c r="P5" s="10" t="s">
        <v>10</v>
      </c>
      <c r="Q5" s="10" t="s">
        <v>17</v>
      </c>
      <c r="R5" s="2"/>
      <c r="S5" s="354"/>
      <c r="T5" s="354"/>
      <c r="U5" s="2"/>
      <c r="V5" s="2"/>
      <c r="W5" s="2"/>
      <c r="X5" s="2"/>
      <c r="Y5" s="2"/>
      <c r="Z5" s="2"/>
    </row>
    <row r="6" spans="1:26" ht="56" x14ac:dyDescent="0.15">
      <c r="A6" s="16">
        <v>1</v>
      </c>
      <c r="B6" s="16" t="s">
        <v>18</v>
      </c>
      <c r="C6" s="17" t="s">
        <v>19</v>
      </c>
      <c r="D6" s="16" t="s">
        <v>20</v>
      </c>
      <c r="E6" s="16" t="s">
        <v>21</v>
      </c>
      <c r="F6" s="16" t="s">
        <v>22</v>
      </c>
      <c r="G6" s="16" t="s">
        <v>23</v>
      </c>
      <c r="H6" s="16"/>
      <c r="I6" s="16"/>
      <c r="J6" s="16"/>
      <c r="K6" s="16"/>
      <c r="L6" s="16"/>
      <c r="M6" s="16"/>
      <c r="N6" s="16"/>
      <c r="O6" s="2"/>
      <c r="P6" s="16" t="s">
        <v>24</v>
      </c>
      <c r="Q6" s="18"/>
      <c r="R6" s="2"/>
      <c r="S6" s="16"/>
      <c r="T6" s="16"/>
      <c r="U6" s="2"/>
      <c r="V6" s="2"/>
      <c r="W6" s="2"/>
      <c r="X6" s="2"/>
      <c r="Y6" s="2"/>
      <c r="Z6" s="2"/>
    </row>
    <row r="7" spans="1:26" ht="42" x14ac:dyDescent="0.15">
      <c r="A7" s="16">
        <v>2</v>
      </c>
      <c r="B7" s="16" t="s">
        <v>25</v>
      </c>
      <c r="C7" s="17" t="s">
        <v>26</v>
      </c>
      <c r="D7" s="16" t="s">
        <v>20</v>
      </c>
      <c r="E7" s="16" t="s">
        <v>27</v>
      </c>
      <c r="F7" s="16" t="s">
        <v>28</v>
      </c>
      <c r="G7" s="16" t="s">
        <v>23</v>
      </c>
      <c r="H7" s="16"/>
      <c r="I7" s="16"/>
      <c r="J7" s="19"/>
      <c r="K7" s="16"/>
      <c r="L7" s="16"/>
      <c r="M7" s="16"/>
      <c r="N7" s="16"/>
      <c r="O7" s="2"/>
      <c r="P7" s="20" t="s">
        <v>29</v>
      </c>
      <c r="Q7" s="18"/>
      <c r="R7" s="2"/>
      <c r="S7" s="20" t="s">
        <v>30</v>
      </c>
      <c r="T7" s="16"/>
      <c r="U7" s="2"/>
      <c r="V7" s="2"/>
      <c r="W7" s="2"/>
      <c r="X7" s="2"/>
      <c r="Y7" s="2"/>
      <c r="Z7" s="2"/>
    </row>
    <row r="8" spans="1:26" ht="42" x14ac:dyDescent="0.15">
      <c r="A8" s="16">
        <v>3</v>
      </c>
      <c r="B8" s="16" t="s">
        <v>31</v>
      </c>
      <c r="C8" s="17" t="s">
        <v>32</v>
      </c>
      <c r="D8" s="16" t="s">
        <v>20</v>
      </c>
      <c r="E8" s="16" t="s">
        <v>33</v>
      </c>
      <c r="F8" s="16" t="s">
        <v>34</v>
      </c>
      <c r="G8" s="16" t="s">
        <v>23</v>
      </c>
      <c r="H8" s="16"/>
      <c r="I8" s="16"/>
      <c r="J8" s="16"/>
      <c r="K8" s="16"/>
      <c r="L8" s="16"/>
      <c r="M8" s="16"/>
      <c r="N8" s="16"/>
      <c r="O8" s="2"/>
      <c r="P8" s="16"/>
      <c r="Q8" s="18"/>
      <c r="R8" s="2"/>
      <c r="S8" s="16" t="s">
        <v>35</v>
      </c>
      <c r="T8" s="16"/>
      <c r="U8" s="2"/>
      <c r="V8" s="2"/>
      <c r="W8" s="2"/>
      <c r="X8" s="2"/>
      <c r="Y8" s="2"/>
      <c r="Z8" s="2"/>
    </row>
    <row r="9" spans="1:26" ht="42" x14ac:dyDescent="0.15">
      <c r="A9" s="16">
        <v>5</v>
      </c>
      <c r="B9" s="16" t="s">
        <v>36</v>
      </c>
      <c r="C9" s="17" t="s">
        <v>37</v>
      </c>
      <c r="D9" s="16" t="s">
        <v>38</v>
      </c>
      <c r="E9" s="16" t="s">
        <v>39</v>
      </c>
      <c r="F9" s="16" t="s">
        <v>40</v>
      </c>
      <c r="G9" s="16" t="s">
        <v>23</v>
      </c>
      <c r="H9" s="16" t="s">
        <v>41</v>
      </c>
      <c r="I9" s="16"/>
      <c r="J9" s="16"/>
      <c r="K9" s="16"/>
      <c r="L9" s="16"/>
      <c r="M9" s="16"/>
      <c r="N9" s="16"/>
      <c r="O9" s="2"/>
      <c r="P9" s="16" t="s">
        <v>42</v>
      </c>
      <c r="Q9" s="18"/>
      <c r="R9" s="2"/>
      <c r="S9" s="16"/>
      <c r="T9" s="16"/>
      <c r="U9" s="2"/>
      <c r="V9" s="2"/>
      <c r="W9" s="2"/>
      <c r="X9" s="2"/>
      <c r="Y9" s="2"/>
      <c r="Z9" s="2"/>
    </row>
    <row r="10" spans="1:26" ht="42" x14ac:dyDescent="0.15">
      <c r="A10" s="16">
        <v>6</v>
      </c>
      <c r="B10" s="16" t="s">
        <v>43</v>
      </c>
      <c r="C10" s="17" t="s">
        <v>44</v>
      </c>
      <c r="D10" s="16" t="s">
        <v>45</v>
      </c>
      <c r="E10" s="16" t="s">
        <v>46</v>
      </c>
      <c r="F10" s="16" t="s">
        <v>47</v>
      </c>
      <c r="G10" s="16" t="s">
        <v>23</v>
      </c>
      <c r="H10" s="16" t="s">
        <v>41</v>
      </c>
      <c r="I10" s="16"/>
      <c r="J10" s="16"/>
      <c r="K10" s="16"/>
      <c r="L10" s="16"/>
      <c r="M10" s="16"/>
      <c r="N10" s="16"/>
      <c r="O10" s="2"/>
      <c r="P10" s="16" t="s">
        <v>48</v>
      </c>
      <c r="Q10" s="18"/>
      <c r="R10" s="2"/>
      <c r="S10" s="16"/>
      <c r="T10" s="16"/>
      <c r="U10" s="2"/>
      <c r="V10" s="2"/>
      <c r="W10" s="2"/>
      <c r="X10" s="2"/>
      <c r="Y10" s="2"/>
      <c r="Z10" s="2"/>
    </row>
    <row r="11" spans="1:26" ht="56" x14ac:dyDescent="0.15">
      <c r="A11" s="16">
        <v>7</v>
      </c>
      <c r="B11" s="16" t="s">
        <v>49</v>
      </c>
      <c r="C11" s="17" t="s">
        <v>50</v>
      </c>
      <c r="D11" s="16" t="s">
        <v>51</v>
      </c>
      <c r="E11" s="16" t="s">
        <v>52</v>
      </c>
      <c r="F11" s="16" t="s">
        <v>53</v>
      </c>
      <c r="G11" s="16" t="s">
        <v>23</v>
      </c>
      <c r="H11" s="16"/>
      <c r="I11" s="16"/>
      <c r="J11" s="16"/>
      <c r="K11" s="16"/>
      <c r="L11" s="16"/>
      <c r="M11" s="16"/>
      <c r="N11" s="16"/>
      <c r="O11" s="2"/>
      <c r="P11" s="16" t="s">
        <v>54</v>
      </c>
      <c r="Q11" s="18"/>
      <c r="R11" s="2"/>
      <c r="S11" s="16" t="s">
        <v>55</v>
      </c>
      <c r="T11" s="16"/>
      <c r="U11" s="2"/>
      <c r="V11" s="2"/>
      <c r="W11" s="2"/>
      <c r="X11" s="2"/>
      <c r="Y11" s="2"/>
      <c r="Z11" s="2"/>
    </row>
    <row r="12" spans="1:26" ht="42" x14ac:dyDescent="0.15">
      <c r="A12" s="16">
        <v>8</v>
      </c>
      <c r="B12" s="16" t="s">
        <v>56</v>
      </c>
      <c r="C12" s="17" t="s">
        <v>57</v>
      </c>
      <c r="D12" s="16" t="s">
        <v>20</v>
      </c>
      <c r="E12" s="21" t="s">
        <v>58</v>
      </c>
      <c r="F12" s="16" t="s">
        <v>59</v>
      </c>
      <c r="G12" s="16" t="s">
        <v>23</v>
      </c>
      <c r="H12" s="16"/>
      <c r="I12" s="16"/>
      <c r="J12" s="16"/>
      <c r="K12" s="16"/>
      <c r="L12" s="16"/>
      <c r="M12" s="16"/>
      <c r="N12" s="16"/>
      <c r="O12" s="2"/>
      <c r="P12" s="16" t="s">
        <v>29</v>
      </c>
      <c r="Q12" s="18"/>
      <c r="R12" s="2"/>
      <c r="S12" s="16"/>
      <c r="T12" s="16"/>
      <c r="U12" s="2"/>
      <c r="V12" s="2"/>
      <c r="W12" s="2"/>
      <c r="X12" s="2"/>
      <c r="Y12" s="2"/>
      <c r="Z12" s="2"/>
    </row>
    <row r="13" spans="1:26" ht="98" x14ac:dyDescent="0.15">
      <c r="A13" s="16">
        <v>9</v>
      </c>
      <c r="B13" s="16" t="s">
        <v>60</v>
      </c>
      <c r="C13" s="17" t="s">
        <v>61</v>
      </c>
      <c r="D13" s="16" t="s">
        <v>62</v>
      </c>
      <c r="E13" s="16" t="s">
        <v>63</v>
      </c>
      <c r="F13" s="16" t="s">
        <v>64</v>
      </c>
      <c r="G13" s="16" t="s">
        <v>23</v>
      </c>
      <c r="H13" s="16"/>
      <c r="I13" s="16"/>
      <c r="J13" s="16"/>
      <c r="K13" s="16"/>
      <c r="L13" s="16"/>
      <c r="M13" s="16"/>
      <c r="N13" s="16"/>
      <c r="O13" s="2"/>
      <c r="P13" s="16" t="s">
        <v>29</v>
      </c>
      <c r="Q13" s="18"/>
      <c r="R13" s="2"/>
      <c r="S13" s="16"/>
      <c r="T13" s="16"/>
      <c r="U13" s="2"/>
      <c r="V13" s="2"/>
      <c r="W13" s="2"/>
      <c r="X13" s="2"/>
      <c r="Y13" s="2"/>
      <c r="Z13" s="2"/>
    </row>
    <row r="14" spans="1:26" ht="42" x14ac:dyDescent="0.15">
      <c r="A14" s="22">
        <v>10</v>
      </c>
      <c r="B14" s="22" t="s">
        <v>65</v>
      </c>
      <c r="C14" s="23" t="s">
        <v>66</v>
      </c>
      <c r="D14" s="22" t="s">
        <v>20</v>
      </c>
      <c r="E14" s="22" t="s">
        <v>67</v>
      </c>
      <c r="F14" s="22" t="s">
        <v>68</v>
      </c>
      <c r="G14" s="16" t="s">
        <v>23</v>
      </c>
      <c r="H14" s="16"/>
      <c r="I14" s="16"/>
      <c r="J14" s="16"/>
      <c r="K14" s="16"/>
      <c r="L14" s="16"/>
      <c r="M14" s="16"/>
      <c r="N14" s="16"/>
      <c r="O14" s="2"/>
      <c r="P14" s="22" t="s">
        <v>69</v>
      </c>
      <c r="Q14" s="24"/>
      <c r="R14" s="2"/>
      <c r="S14" s="22" t="s">
        <v>55</v>
      </c>
      <c r="T14" s="22"/>
      <c r="U14" s="2"/>
      <c r="V14" s="2"/>
      <c r="W14" s="2"/>
      <c r="X14" s="2"/>
      <c r="Y14" s="2"/>
      <c r="Z14" s="2"/>
    </row>
    <row r="15" spans="1:26" ht="28" x14ac:dyDescent="0.15">
      <c r="A15" s="16">
        <v>11</v>
      </c>
      <c r="B15" s="16" t="s">
        <v>70</v>
      </c>
      <c r="C15" s="17" t="s">
        <v>71</v>
      </c>
      <c r="D15" s="16" t="s">
        <v>20</v>
      </c>
      <c r="E15" s="16" t="s">
        <v>72</v>
      </c>
      <c r="F15" s="16" t="s">
        <v>73</v>
      </c>
      <c r="G15" s="16" t="s">
        <v>23</v>
      </c>
      <c r="H15" s="16" t="s">
        <v>74</v>
      </c>
      <c r="I15" s="16" t="s">
        <v>3905</v>
      </c>
      <c r="J15" s="16"/>
      <c r="K15" s="16"/>
      <c r="L15" s="16"/>
      <c r="M15" s="16" t="s">
        <v>75</v>
      </c>
      <c r="N15" s="16"/>
      <c r="O15" s="2"/>
      <c r="P15" s="16" t="s">
        <v>55</v>
      </c>
      <c r="Q15" s="16" t="s">
        <v>76</v>
      </c>
      <c r="R15" s="2"/>
      <c r="S15" s="16"/>
      <c r="T15" s="16"/>
      <c r="U15" s="2"/>
      <c r="V15" s="2"/>
      <c r="W15" s="2"/>
      <c r="X15" s="2"/>
      <c r="Y15" s="2"/>
      <c r="Z15" s="2"/>
    </row>
    <row r="16" spans="1:26" ht="28" x14ac:dyDescent="0.15">
      <c r="A16" s="25">
        <v>12</v>
      </c>
      <c r="B16" s="25" t="s">
        <v>77</v>
      </c>
      <c r="C16" s="365" t="s">
        <v>78</v>
      </c>
      <c r="D16" s="26" t="s">
        <v>79</v>
      </c>
      <c r="E16" s="26" t="s">
        <v>80</v>
      </c>
      <c r="F16" s="26" t="s">
        <v>81</v>
      </c>
      <c r="G16" s="16" t="s">
        <v>23</v>
      </c>
      <c r="H16" s="16"/>
      <c r="I16" s="20"/>
      <c r="J16" s="20"/>
      <c r="K16" s="20"/>
      <c r="L16" s="20"/>
      <c r="M16" s="20"/>
      <c r="N16" s="20"/>
      <c r="O16" s="28"/>
      <c r="P16" s="26"/>
      <c r="Q16" s="27"/>
      <c r="R16" s="28"/>
      <c r="S16" s="26"/>
      <c r="T16" s="25"/>
      <c r="U16" s="28"/>
      <c r="V16" s="28"/>
      <c r="W16" s="28"/>
      <c r="X16" s="28"/>
      <c r="Y16" s="28"/>
      <c r="Z16" s="28"/>
    </row>
    <row r="17" spans="1:26" ht="70" x14ac:dyDescent="0.15">
      <c r="A17" s="16">
        <v>13</v>
      </c>
      <c r="B17" s="16" t="s">
        <v>82</v>
      </c>
      <c r="C17" s="17" t="s">
        <v>83</v>
      </c>
      <c r="D17" s="16" t="s">
        <v>62</v>
      </c>
      <c r="E17" s="16" t="s">
        <v>84</v>
      </c>
      <c r="F17" s="16" t="s">
        <v>85</v>
      </c>
      <c r="G17" s="16" t="s">
        <v>23</v>
      </c>
      <c r="H17" s="16"/>
      <c r="I17" s="16" t="s">
        <v>1562</v>
      </c>
      <c r="J17" s="16"/>
      <c r="K17" s="16"/>
      <c r="L17" s="16"/>
      <c r="M17" s="16" t="s">
        <v>86</v>
      </c>
      <c r="N17" s="16"/>
      <c r="O17" s="2"/>
      <c r="P17" s="16" t="s">
        <v>55</v>
      </c>
      <c r="Q17" s="18"/>
      <c r="R17" s="2"/>
      <c r="S17" s="16" t="s">
        <v>55</v>
      </c>
      <c r="T17" s="16"/>
      <c r="U17" s="2"/>
      <c r="V17" s="2"/>
      <c r="W17" s="2"/>
      <c r="X17" s="2"/>
      <c r="Y17" s="2"/>
      <c r="Z17" s="2"/>
    </row>
    <row r="18" spans="1:26" x14ac:dyDescent="0.15">
      <c r="A18" s="16">
        <v>15</v>
      </c>
      <c r="B18" s="16" t="s">
        <v>87</v>
      </c>
      <c r="C18" s="17" t="s">
        <v>88</v>
      </c>
      <c r="D18" s="16" t="s">
        <v>89</v>
      </c>
      <c r="E18" s="16" t="s">
        <v>90</v>
      </c>
      <c r="F18" s="16" t="s">
        <v>91</v>
      </c>
      <c r="G18" s="16" t="s">
        <v>23</v>
      </c>
      <c r="H18" s="16"/>
      <c r="I18" s="16"/>
      <c r="J18" s="16"/>
      <c r="K18" s="16"/>
      <c r="L18" s="16"/>
      <c r="M18" s="16"/>
      <c r="N18" s="16"/>
      <c r="O18" s="2"/>
      <c r="P18" s="16"/>
      <c r="Q18" s="18"/>
      <c r="R18" s="2"/>
      <c r="S18" s="16"/>
      <c r="T18" s="20"/>
      <c r="U18" s="2"/>
      <c r="V18" s="2"/>
      <c r="W18" s="2"/>
      <c r="X18" s="2"/>
      <c r="Y18" s="2"/>
      <c r="Z18" s="2"/>
    </row>
    <row r="19" spans="1:26" ht="28" x14ac:dyDescent="0.15">
      <c r="A19" s="16">
        <v>17</v>
      </c>
      <c r="B19" s="16" t="s">
        <v>92</v>
      </c>
      <c r="C19" s="17" t="s">
        <v>93</v>
      </c>
      <c r="D19" s="16" t="s">
        <v>62</v>
      </c>
      <c r="E19" s="16" t="s">
        <v>94</v>
      </c>
      <c r="F19" s="16" t="s">
        <v>95</v>
      </c>
      <c r="G19" s="16" t="s">
        <v>23</v>
      </c>
      <c r="H19" s="16"/>
      <c r="I19" s="16"/>
      <c r="J19" s="16"/>
      <c r="K19" s="16"/>
      <c r="L19" s="16"/>
      <c r="M19" s="16"/>
      <c r="N19" s="16"/>
      <c r="O19" s="2"/>
      <c r="P19" s="16" t="s">
        <v>96</v>
      </c>
      <c r="Q19" s="18"/>
      <c r="R19" s="2"/>
      <c r="S19" s="16"/>
      <c r="T19" s="16"/>
      <c r="U19" s="2"/>
      <c r="V19" s="2"/>
      <c r="W19" s="2"/>
      <c r="X19" s="2"/>
      <c r="Y19" s="2"/>
      <c r="Z19" s="2"/>
    </row>
    <row r="20" spans="1:26" ht="70" x14ac:dyDescent="0.15">
      <c r="A20" s="16">
        <v>19</v>
      </c>
      <c r="B20" s="16" t="s">
        <v>97</v>
      </c>
      <c r="C20" s="29" t="s">
        <v>98</v>
      </c>
      <c r="D20" s="20" t="s">
        <v>62</v>
      </c>
      <c r="E20" s="20" t="s">
        <v>99</v>
      </c>
      <c r="F20" s="20" t="s">
        <v>100</v>
      </c>
      <c r="G20" s="16" t="s">
        <v>23</v>
      </c>
      <c r="H20" s="16"/>
      <c r="I20" s="16"/>
      <c r="J20" s="20"/>
      <c r="K20" s="16"/>
      <c r="L20" s="16"/>
      <c r="M20" s="16"/>
      <c r="N20" s="16"/>
      <c r="O20" s="2"/>
      <c r="P20" s="16" t="s">
        <v>101</v>
      </c>
      <c r="Q20" s="18"/>
      <c r="R20" s="2"/>
      <c r="S20" s="16"/>
      <c r="T20" s="20"/>
      <c r="U20" s="2"/>
      <c r="V20" s="2"/>
      <c r="W20" s="2"/>
      <c r="X20" s="2"/>
      <c r="Y20" s="2"/>
      <c r="Z20" s="2"/>
    </row>
    <row r="21" spans="1:26" ht="42" x14ac:dyDescent="0.15">
      <c r="A21" s="16">
        <v>20</v>
      </c>
      <c r="B21" s="16" t="s">
        <v>102</v>
      </c>
      <c r="C21" s="17" t="s">
        <v>103</v>
      </c>
      <c r="D21" s="16" t="s">
        <v>62</v>
      </c>
      <c r="E21" s="16" t="s">
        <v>104</v>
      </c>
      <c r="F21" s="16" t="s">
        <v>105</v>
      </c>
      <c r="G21" s="16" t="s">
        <v>23</v>
      </c>
      <c r="H21" s="16"/>
      <c r="I21" s="16"/>
      <c r="J21" s="16"/>
      <c r="K21" s="16"/>
      <c r="L21" s="16"/>
      <c r="M21" s="16"/>
      <c r="N21" s="16"/>
      <c r="O21" s="2"/>
      <c r="P21" s="16" t="s">
        <v>106</v>
      </c>
      <c r="Q21" s="18"/>
      <c r="R21" s="2"/>
      <c r="S21" s="16" t="s">
        <v>55</v>
      </c>
      <c r="T21" s="30"/>
      <c r="U21" s="2"/>
      <c r="V21" s="2"/>
      <c r="W21" s="2"/>
      <c r="X21" s="2"/>
      <c r="Y21" s="2"/>
      <c r="Z21" s="2"/>
    </row>
    <row r="22" spans="1:26" ht="42" x14ac:dyDescent="0.15">
      <c r="A22" s="16">
        <v>21</v>
      </c>
      <c r="B22" s="16" t="s">
        <v>107</v>
      </c>
      <c r="C22" s="17" t="s">
        <v>108</v>
      </c>
      <c r="D22" s="16" t="s">
        <v>62</v>
      </c>
      <c r="E22" s="16" t="s">
        <v>109</v>
      </c>
      <c r="F22" s="16" t="s">
        <v>110</v>
      </c>
      <c r="G22" s="16" t="s">
        <v>23</v>
      </c>
      <c r="H22" s="16"/>
      <c r="I22" s="16"/>
      <c r="J22" s="16"/>
      <c r="K22" s="16"/>
      <c r="L22" s="16"/>
      <c r="M22" s="16"/>
      <c r="N22" s="16"/>
      <c r="O22" s="2"/>
      <c r="P22" s="16" t="s">
        <v>24</v>
      </c>
      <c r="Q22" s="18"/>
      <c r="R22" s="2"/>
      <c r="S22" s="16" t="s">
        <v>55</v>
      </c>
      <c r="T22" s="16"/>
      <c r="U22" s="2"/>
      <c r="V22" s="2"/>
      <c r="W22" s="2"/>
      <c r="X22" s="2"/>
      <c r="Y22" s="2"/>
      <c r="Z22" s="2"/>
    </row>
    <row r="23" spans="1:26" ht="42" x14ac:dyDescent="0.15">
      <c r="A23" s="16">
        <v>22</v>
      </c>
      <c r="B23" s="16" t="s">
        <v>111</v>
      </c>
      <c r="C23" s="17" t="s">
        <v>112</v>
      </c>
      <c r="D23" s="16" t="s">
        <v>62</v>
      </c>
      <c r="E23" s="16" t="s">
        <v>113</v>
      </c>
      <c r="F23" s="16" t="s">
        <v>114</v>
      </c>
      <c r="G23" s="16" t="s">
        <v>23</v>
      </c>
      <c r="H23" s="16"/>
      <c r="I23" s="16"/>
      <c r="J23" s="16"/>
      <c r="K23" s="16"/>
      <c r="L23" s="16"/>
      <c r="M23" s="16"/>
      <c r="N23" s="16"/>
      <c r="O23" s="2"/>
      <c r="P23" s="16" t="s">
        <v>115</v>
      </c>
      <c r="Q23" s="18"/>
      <c r="R23" s="2"/>
      <c r="S23" s="16"/>
      <c r="T23" s="16"/>
      <c r="U23" s="2"/>
      <c r="V23" s="2"/>
      <c r="W23" s="2"/>
      <c r="X23" s="2"/>
      <c r="Y23" s="2"/>
      <c r="Z23" s="2"/>
    </row>
    <row r="24" spans="1:26" ht="28" x14ac:dyDescent="0.15">
      <c r="A24" s="16">
        <v>23</v>
      </c>
      <c r="B24" s="16" t="s">
        <v>116</v>
      </c>
      <c r="C24" s="17" t="s">
        <v>117</v>
      </c>
      <c r="D24" s="16" t="s">
        <v>45</v>
      </c>
      <c r="E24" s="16" t="s">
        <v>118</v>
      </c>
      <c r="F24" s="16" t="s">
        <v>119</v>
      </c>
      <c r="G24" s="16" t="s">
        <v>23</v>
      </c>
      <c r="H24" s="16"/>
      <c r="I24" s="16"/>
      <c r="J24" s="16"/>
      <c r="K24" s="16"/>
      <c r="L24" s="16"/>
      <c r="M24" s="16"/>
      <c r="N24" s="16"/>
      <c r="O24" s="2"/>
      <c r="P24" s="16" t="s">
        <v>120</v>
      </c>
      <c r="Q24" s="18"/>
      <c r="R24" s="2"/>
      <c r="S24" s="16" t="s">
        <v>121</v>
      </c>
      <c r="T24" s="16"/>
      <c r="U24" s="2"/>
      <c r="V24" s="2"/>
      <c r="W24" s="2"/>
      <c r="X24" s="2"/>
      <c r="Y24" s="2"/>
      <c r="Z24" s="2"/>
    </row>
    <row r="25" spans="1:26" ht="42" x14ac:dyDescent="0.15">
      <c r="A25" s="16">
        <v>24</v>
      </c>
      <c r="B25" s="16" t="s">
        <v>122</v>
      </c>
      <c r="C25" s="17" t="s">
        <v>123</v>
      </c>
      <c r="D25" s="16" t="s">
        <v>20</v>
      </c>
      <c r="E25" s="16" t="s">
        <v>124</v>
      </c>
      <c r="F25" s="16" t="s">
        <v>125</v>
      </c>
      <c r="G25" s="16" t="s">
        <v>23</v>
      </c>
      <c r="H25" s="16"/>
      <c r="I25" s="16"/>
      <c r="J25" s="16"/>
      <c r="K25" s="16"/>
      <c r="L25" s="16"/>
      <c r="M25" s="16"/>
      <c r="N25" s="16"/>
      <c r="O25" s="2"/>
      <c r="P25" s="16"/>
      <c r="Q25" s="18"/>
      <c r="R25" s="2"/>
      <c r="S25" s="16" t="s">
        <v>35</v>
      </c>
      <c r="T25" s="19"/>
      <c r="U25" s="2"/>
      <c r="V25" s="2"/>
      <c r="W25" s="2"/>
      <c r="X25" s="2"/>
      <c r="Y25" s="2"/>
      <c r="Z25" s="2"/>
    </row>
    <row r="26" spans="1:26" ht="56" x14ac:dyDescent="0.15">
      <c r="A26" s="16">
        <v>26</v>
      </c>
      <c r="B26" s="16" t="s">
        <v>126</v>
      </c>
      <c r="C26" s="17" t="s">
        <v>127</v>
      </c>
      <c r="D26" s="16" t="s">
        <v>128</v>
      </c>
      <c r="E26" s="16" t="s">
        <v>129</v>
      </c>
      <c r="F26" s="16" t="s">
        <v>130</v>
      </c>
      <c r="G26" s="16" t="s">
        <v>23</v>
      </c>
      <c r="H26" s="16"/>
      <c r="I26" s="16"/>
      <c r="J26" s="20"/>
      <c r="K26" s="16"/>
      <c r="L26" s="16"/>
      <c r="M26" s="16"/>
      <c r="N26" s="16"/>
      <c r="O26" s="2"/>
      <c r="P26" s="16" t="s">
        <v>131</v>
      </c>
      <c r="Q26" s="18"/>
      <c r="R26" s="2"/>
      <c r="S26" s="16" t="s">
        <v>132</v>
      </c>
      <c r="T26" s="16"/>
      <c r="U26" s="2"/>
      <c r="V26" s="2"/>
      <c r="W26" s="2"/>
      <c r="X26" s="2"/>
      <c r="Y26" s="2"/>
      <c r="Z26" s="2"/>
    </row>
    <row r="27" spans="1:26" ht="28" x14ac:dyDescent="0.15">
      <c r="A27" s="16">
        <v>27</v>
      </c>
      <c r="B27" s="16" t="s">
        <v>133</v>
      </c>
      <c r="C27" s="29" t="s">
        <v>134</v>
      </c>
      <c r="D27" s="20" t="s">
        <v>135</v>
      </c>
      <c r="E27" s="20" t="s">
        <v>136</v>
      </c>
      <c r="F27" s="20" t="s">
        <v>137</v>
      </c>
      <c r="G27" s="16" t="s">
        <v>23</v>
      </c>
      <c r="H27" s="16"/>
      <c r="I27" s="16"/>
      <c r="J27" s="20"/>
      <c r="K27" s="16"/>
      <c r="L27" s="16"/>
      <c r="M27" s="16"/>
      <c r="N27" s="16"/>
      <c r="O27" s="2"/>
      <c r="P27" s="16" t="s">
        <v>29</v>
      </c>
      <c r="Q27" s="18"/>
      <c r="R27" s="2"/>
      <c r="S27" s="16"/>
      <c r="T27" s="16"/>
      <c r="U27" s="2"/>
      <c r="V27" s="2"/>
      <c r="W27" s="2"/>
      <c r="X27" s="2"/>
      <c r="Y27" s="2"/>
      <c r="Z27" s="2"/>
    </row>
    <row r="28" spans="1:26" ht="42" x14ac:dyDescent="0.15">
      <c r="A28" s="16">
        <v>28</v>
      </c>
      <c r="B28" s="16" t="s">
        <v>138</v>
      </c>
      <c r="C28" s="17" t="s">
        <v>139</v>
      </c>
      <c r="D28" s="16" t="s">
        <v>62</v>
      </c>
      <c r="E28" s="16" t="s">
        <v>140</v>
      </c>
      <c r="F28" s="16" t="s">
        <v>3924</v>
      </c>
      <c r="G28" s="16" t="s">
        <v>23</v>
      </c>
      <c r="H28" s="16"/>
      <c r="I28" s="16" t="s">
        <v>55</v>
      </c>
      <c r="J28" s="16"/>
      <c r="K28" s="16"/>
      <c r="L28" s="16"/>
      <c r="M28" s="16" t="s">
        <v>142</v>
      </c>
      <c r="N28" s="16"/>
      <c r="O28" s="2"/>
      <c r="P28" s="16" t="s">
        <v>55</v>
      </c>
      <c r="Q28" s="18"/>
      <c r="R28" s="2"/>
      <c r="S28" s="16"/>
      <c r="T28" s="19"/>
      <c r="U28" s="2"/>
      <c r="V28" s="2"/>
      <c r="W28" s="2"/>
      <c r="X28" s="2"/>
      <c r="Y28" s="2"/>
      <c r="Z28" s="2"/>
    </row>
    <row r="29" spans="1:26" ht="84" x14ac:dyDescent="0.15">
      <c r="A29" s="16">
        <v>29</v>
      </c>
      <c r="B29" s="16" t="s">
        <v>143</v>
      </c>
      <c r="C29" s="17" t="s">
        <v>144</v>
      </c>
      <c r="D29" s="16" t="s">
        <v>51</v>
      </c>
      <c r="E29" s="16" t="s">
        <v>145</v>
      </c>
      <c r="F29" s="16" t="s">
        <v>146</v>
      </c>
      <c r="G29" s="16" t="s">
        <v>23</v>
      </c>
      <c r="H29" s="16" t="s">
        <v>147</v>
      </c>
      <c r="I29" s="16"/>
      <c r="J29" s="20"/>
      <c r="K29" s="16"/>
      <c r="L29" s="16"/>
      <c r="M29" s="16" t="s">
        <v>148</v>
      </c>
      <c r="N29" s="16"/>
      <c r="O29" s="2"/>
      <c r="P29" s="16" t="s">
        <v>55</v>
      </c>
      <c r="Q29" s="18"/>
      <c r="R29" s="2"/>
      <c r="S29" s="16" t="s">
        <v>55</v>
      </c>
      <c r="T29" s="16"/>
      <c r="U29" s="2"/>
      <c r="V29" s="2"/>
      <c r="W29" s="2"/>
      <c r="X29" s="2"/>
      <c r="Y29" s="2"/>
      <c r="Z29" s="2"/>
    </row>
    <row r="30" spans="1:26" ht="28" x14ac:dyDescent="0.15">
      <c r="A30" s="16">
        <v>31</v>
      </c>
      <c r="B30" s="16" t="s">
        <v>149</v>
      </c>
      <c r="C30" s="17" t="s">
        <v>150</v>
      </c>
      <c r="D30" s="16" t="s">
        <v>20</v>
      </c>
      <c r="E30" s="16" t="s">
        <v>151</v>
      </c>
      <c r="F30" s="16" t="s">
        <v>152</v>
      </c>
      <c r="G30" s="16" t="s">
        <v>23</v>
      </c>
      <c r="H30" s="16"/>
      <c r="I30" s="16"/>
      <c r="J30" s="16"/>
      <c r="K30" s="16"/>
      <c r="L30" s="16"/>
      <c r="M30" s="16"/>
      <c r="N30" s="16"/>
      <c r="O30" s="2"/>
      <c r="P30" s="16"/>
      <c r="Q30" s="18"/>
      <c r="R30" s="2"/>
      <c r="S30" s="16"/>
      <c r="T30" s="16"/>
      <c r="U30" s="2"/>
      <c r="V30" s="2"/>
      <c r="W30" s="2"/>
      <c r="X30" s="2"/>
      <c r="Y30" s="2"/>
      <c r="Z30" s="2"/>
    </row>
    <row r="31" spans="1:26" ht="56" x14ac:dyDescent="0.15">
      <c r="A31" s="16">
        <v>32</v>
      </c>
      <c r="B31" s="16" t="s">
        <v>153</v>
      </c>
      <c r="C31" s="17" t="s">
        <v>154</v>
      </c>
      <c r="D31" s="16" t="s">
        <v>155</v>
      </c>
      <c r="E31" s="16" t="s">
        <v>156</v>
      </c>
      <c r="F31" s="16" t="s">
        <v>157</v>
      </c>
      <c r="G31" s="16" t="s">
        <v>23</v>
      </c>
      <c r="H31" s="16"/>
      <c r="I31" s="16"/>
      <c r="J31" s="16"/>
      <c r="K31" s="16"/>
      <c r="L31" s="16"/>
      <c r="M31" s="16"/>
      <c r="N31" s="16"/>
      <c r="O31" s="2"/>
      <c r="P31" s="16" t="s">
        <v>158</v>
      </c>
      <c r="Q31" s="18"/>
      <c r="R31" s="2"/>
      <c r="S31" s="16"/>
      <c r="T31" s="31" t="s">
        <v>159</v>
      </c>
      <c r="U31" s="2"/>
      <c r="V31" s="2"/>
      <c r="W31" s="2"/>
      <c r="X31" s="2"/>
      <c r="Y31" s="2"/>
      <c r="Z31" s="2"/>
    </row>
    <row r="32" spans="1:26" ht="56" x14ac:dyDescent="0.15">
      <c r="A32" s="16">
        <v>33</v>
      </c>
      <c r="B32" s="16" t="s">
        <v>160</v>
      </c>
      <c r="C32" s="17" t="s">
        <v>161</v>
      </c>
      <c r="D32" s="16" t="s">
        <v>20</v>
      </c>
      <c r="E32" s="16" t="s">
        <v>162</v>
      </c>
      <c r="F32" s="16" t="s">
        <v>163</v>
      </c>
      <c r="G32" s="16" t="s">
        <v>23</v>
      </c>
      <c r="H32" s="16"/>
      <c r="I32" s="16" t="s">
        <v>75</v>
      </c>
      <c r="J32" s="16"/>
      <c r="K32" s="16"/>
      <c r="L32" s="16"/>
      <c r="M32" s="16"/>
      <c r="N32" s="16"/>
      <c r="O32" s="2"/>
      <c r="P32" s="16" t="s">
        <v>164</v>
      </c>
      <c r="Q32" s="18"/>
      <c r="R32" s="2"/>
      <c r="S32" s="16"/>
      <c r="T32" s="16"/>
      <c r="U32" s="2"/>
      <c r="V32" s="2"/>
      <c r="W32" s="2"/>
      <c r="X32" s="2"/>
      <c r="Y32" s="2"/>
      <c r="Z32" s="2"/>
    </row>
    <row r="33" spans="1:27" ht="28" x14ac:dyDescent="0.15">
      <c r="A33" s="21">
        <v>34</v>
      </c>
      <c r="B33" s="21" t="s">
        <v>165</v>
      </c>
      <c r="C33" s="32" t="s">
        <v>166</v>
      </c>
      <c r="D33" s="21" t="s">
        <v>62</v>
      </c>
      <c r="E33" s="21" t="s">
        <v>167</v>
      </c>
      <c r="F33" s="21" t="s">
        <v>168</v>
      </c>
      <c r="G33" s="16" t="s">
        <v>23</v>
      </c>
      <c r="H33" s="21"/>
      <c r="I33" s="16" t="s">
        <v>164</v>
      </c>
      <c r="J33" s="16"/>
      <c r="K33" s="16"/>
      <c r="L33" s="16"/>
      <c r="M33" s="16" t="s">
        <v>120</v>
      </c>
      <c r="N33" s="16"/>
      <c r="O33" s="2"/>
      <c r="P33" s="21" t="s">
        <v>55</v>
      </c>
      <c r="Q33" s="18"/>
      <c r="R33" s="2"/>
      <c r="S33" s="16" t="s">
        <v>55</v>
      </c>
      <c r="T33" s="16"/>
      <c r="U33" s="2"/>
      <c r="V33" s="2"/>
      <c r="W33" s="2"/>
      <c r="X33" s="2"/>
      <c r="Y33" s="2"/>
      <c r="Z33" s="2"/>
    </row>
    <row r="34" spans="1:27" ht="42" x14ac:dyDescent="0.15">
      <c r="A34" s="16">
        <v>35</v>
      </c>
      <c r="B34" s="16" t="s">
        <v>169</v>
      </c>
      <c r="C34" s="17" t="s">
        <v>170</v>
      </c>
      <c r="D34" s="16" t="s">
        <v>20</v>
      </c>
      <c r="E34" s="16" t="s">
        <v>171</v>
      </c>
      <c r="F34" s="16" t="s">
        <v>172</v>
      </c>
      <c r="G34" s="16" t="s">
        <v>23</v>
      </c>
      <c r="H34" s="16"/>
      <c r="I34" s="16"/>
      <c r="J34" s="16"/>
      <c r="K34" s="16"/>
      <c r="L34" s="16"/>
      <c r="M34" s="16"/>
      <c r="N34" s="16"/>
      <c r="O34" s="2"/>
      <c r="P34" s="16"/>
      <c r="Q34" s="18"/>
      <c r="R34" s="2"/>
      <c r="S34" s="16" t="s">
        <v>35</v>
      </c>
      <c r="T34" s="16"/>
      <c r="U34" s="2"/>
      <c r="V34" s="2"/>
      <c r="W34" s="2"/>
      <c r="X34" s="2"/>
      <c r="Y34" s="2"/>
      <c r="Z34" s="2"/>
    </row>
    <row r="35" spans="1:27" ht="28" x14ac:dyDescent="0.15">
      <c r="A35" s="16">
        <v>37</v>
      </c>
      <c r="B35" s="16" t="s">
        <v>173</v>
      </c>
      <c r="C35" s="17" t="s">
        <v>174</v>
      </c>
      <c r="D35" s="16" t="s">
        <v>20</v>
      </c>
      <c r="E35" s="16" t="s">
        <v>175</v>
      </c>
      <c r="F35" s="16" t="s">
        <v>176</v>
      </c>
      <c r="G35" s="16" t="s">
        <v>23</v>
      </c>
      <c r="H35" s="16"/>
      <c r="I35" s="16"/>
      <c r="J35" s="16"/>
      <c r="K35" s="16"/>
      <c r="L35" s="16"/>
      <c r="M35" s="16"/>
      <c r="N35" s="16"/>
      <c r="O35" s="2"/>
      <c r="P35" s="16" t="s">
        <v>177</v>
      </c>
      <c r="Q35" s="18"/>
      <c r="R35" s="2"/>
      <c r="S35" s="16"/>
      <c r="T35" s="16"/>
      <c r="U35" s="2"/>
      <c r="V35" s="2"/>
      <c r="W35" s="2"/>
      <c r="X35" s="2"/>
      <c r="Y35" s="2"/>
      <c r="Z35" s="2"/>
    </row>
    <row r="36" spans="1:27" ht="70" x14ac:dyDescent="0.15">
      <c r="A36" s="16">
        <v>38</v>
      </c>
      <c r="B36" s="16" t="s">
        <v>178</v>
      </c>
      <c r="C36" s="17" t="s">
        <v>179</v>
      </c>
      <c r="D36" s="16" t="s">
        <v>62</v>
      </c>
      <c r="E36" s="16" t="s">
        <v>180</v>
      </c>
      <c r="F36" s="16" t="s">
        <v>3767</v>
      </c>
      <c r="G36" s="16" t="s">
        <v>23</v>
      </c>
      <c r="H36" s="16"/>
      <c r="I36" s="16" t="s">
        <v>3900</v>
      </c>
      <c r="J36" s="16"/>
      <c r="K36" s="16"/>
      <c r="L36" s="16"/>
      <c r="M36" s="16" t="s">
        <v>75</v>
      </c>
      <c r="N36" s="16"/>
      <c r="O36" s="2"/>
      <c r="P36" s="16" t="s">
        <v>55</v>
      </c>
      <c r="Q36" s="18"/>
      <c r="R36" s="2"/>
      <c r="S36" s="16" t="s">
        <v>182</v>
      </c>
      <c r="T36" s="16"/>
      <c r="U36" s="2"/>
      <c r="V36" s="2"/>
      <c r="W36" s="2"/>
      <c r="X36" s="2"/>
      <c r="Y36" s="2"/>
      <c r="Z36" s="2"/>
    </row>
    <row r="37" spans="1:27" ht="28" x14ac:dyDescent="0.15">
      <c r="A37" s="16">
        <v>40</v>
      </c>
      <c r="B37" s="16" t="s">
        <v>183</v>
      </c>
      <c r="C37" s="17" t="s">
        <v>184</v>
      </c>
      <c r="D37" s="16" t="s">
        <v>20</v>
      </c>
      <c r="E37" s="16" t="s">
        <v>185</v>
      </c>
      <c r="F37" s="16" t="s">
        <v>186</v>
      </c>
      <c r="G37" s="16" t="s">
        <v>23</v>
      </c>
      <c r="H37" s="16"/>
      <c r="I37" s="16" t="s">
        <v>1425</v>
      </c>
      <c r="J37" s="16"/>
      <c r="K37" s="16"/>
      <c r="L37" s="16"/>
      <c r="M37" s="16" t="s">
        <v>187</v>
      </c>
      <c r="N37" s="16"/>
      <c r="O37" s="2"/>
      <c r="P37" s="16" t="s">
        <v>55</v>
      </c>
      <c r="Q37" s="18"/>
      <c r="R37" s="2"/>
      <c r="S37" s="16"/>
      <c r="T37" s="16"/>
      <c r="U37" s="2"/>
      <c r="V37" s="2"/>
      <c r="W37" s="2"/>
      <c r="X37" s="2"/>
      <c r="Y37" s="2"/>
      <c r="Z37" s="2"/>
    </row>
    <row r="38" spans="1:27" ht="70" x14ac:dyDescent="0.15">
      <c r="A38" s="16">
        <v>41</v>
      </c>
      <c r="B38" s="16" t="s">
        <v>188</v>
      </c>
      <c r="C38" s="17" t="s">
        <v>189</v>
      </c>
      <c r="D38" s="16" t="s">
        <v>20</v>
      </c>
      <c r="E38" s="16" t="s">
        <v>190</v>
      </c>
      <c r="F38" s="16" t="s">
        <v>191</v>
      </c>
      <c r="G38" s="16" t="s">
        <v>23</v>
      </c>
      <c r="H38" s="16"/>
      <c r="I38" s="16"/>
      <c r="J38" s="16"/>
      <c r="K38" s="16"/>
      <c r="L38" s="16"/>
      <c r="M38" s="16"/>
      <c r="N38" s="16"/>
      <c r="O38" s="2"/>
      <c r="P38" s="16" t="s">
        <v>192</v>
      </c>
      <c r="Q38" s="18"/>
      <c r="R38" s="2"/>
      <c r="S38" s="16"/>
      <c r="T38" s="16"/>
      <c r="U38" s="2"/>
      <c r="V38" s="2"/>
      <c r="W38" s="2"/>
      <c r="X38" s="2"/>
      <c r="Y38" s="2"/>
      <c r="Z38" s="2"/>
    </row>
    <row r="39" spans="1:27" ht="28" x14ac:dyDescent="0.15">
      <c r="A39" s="16">
        <v>42</v>
      </c>
      <c r="B39" s="16" t="s">
        <v>193</v>
      </c>
      <c r="C39" s="17" t="s">
        <v>194</v>
      </c>
      <c r="D39" s="16" t="s">
        <v>20</v>
      </c>
      <c r="E39" s="16" t="s">
        <v>195</v>
      </c>
      <c r="F39" s="16" t="s">
        <v>196</v>
      </c>
      <c r="G39" s="16" t="s">
        <v>23</v>
      </c>
      <c r="H39" s="16"/>
      <c r="I39" s="16"/>
      <c r="J39" s="16"/>
      <c r="K39" s="16"/>
      <c r="L39" s="16"/>
      <c r="M39" s="16"/>
      <c r="N39" s="16"/>
      <c r="O39" s="2"/>
      <c r="P39" s="16" t="s">
        <v>29</v>
      </c>
      <c r="Q39" s="18"/>
      <c r="R39" s="2"/>
      <c r="S39" s="16"/>
      <c r="T39" s="16"/>
      <c r="U39" s="2"/>
      <c r="V39" s="2"/>
      <c r="W39" s="2"/>
      <c r="X39" s="2"/>
      <c r="Y39" s="2"/>
      <c r="Z39" s="2"/>
    </row>
    <row r="40" spans="1:27" ht="56" x14ac:dyDescent="0.15">
      <c r="A40" s="16">
        <v>44</v>
      </c>
      <c r="B40" s="16" t="s">
        <v>197</v>
      </c>
      <c r="C40" s="17" t="s">
        <v>198</v>
      </c>
      <c r="D40" s="16" t="s">
        <v>199</v>
      </c>
      <c r="E40" s="16" t="s">
        <v>200</v>
      </c>
      <c r="F40" s="16" t="s">
        <v>201</v>
      </c>
      <c r="G40" s="16" t="s">
        <v>23</v>
      </c>
      <c r="H40" s="16"/>
      <c r="I40" s="16"/>
      <c r="J40" s="16"/>
      <c r="K40" s="16"/>
      <c r="L40" s="16"/>
      <c r="M40" s="16"/>
      <c r="N40" s="16"/>
      <c r="O40" s="2"/>
      <c r="P40" s="16" t="s">
        <v>164</v>
      </c>
      <c r="Q40" s="18"/>
      <c r="R40" s="2"/>
      <c r="S40" s="16"/>
      <c r="T40" s="16"/>
      <c r="U40" s="2"/>
      <c r="V40" s="2"/>
      <c r="W40" s="2"/>
      <c r="X40" s="2"/>
      <c r="Y40" s="2"/>
      <c r="Z40" s="2"/>
    </row>
    <row r="41" spans="1:27" ht="70" x14ac:dyDescent="0.15">
      <c r="A41" s="16">
        <v>45</v>
      </c>
      <c r="B41" s="16" t="s">
        <v>202</v>
      </c>
      <c r="C41" s="17" t="s">
        <v>203</v>
      </c>
      <c r="D41" s="16" t="s">
        <v>204</v>
      </c>
      <c r="E41" s="16" t="s">
        <v>205</v>
      </c>
      <c r="F41" s="16" t="s">
        <v>206</v>
      </c>
      <c r="G41" s="16" t="s">
        <v>23</v>
      </c>
      <c r="H41" s="16"/>
      <c r="I41" s="16"/>
      <c r="J41" s="16"/>
      <c r="K41" s="16"/>
      <c r="L41" s="16"/>
      <c r="M41" s="16"/>
      <c r="N41" s="16"/>
      <c r="O41" s="2"/>
      <c r="P41" s="20" t="s">
        <v>29</v>
      </c>
      <c r="Q41" s="18"/>
      <c r="R41" s="2"/>
      <c r="S41" s="20"/>
      <c r="T41" s="16"/>
      <c r="U41" s="2"/>
      <c r="V41" s="2"/>
      <c r="W41" s="2"/>
      <c r="X41" s="2"/>
      <c r="Y41" s="2"/>
      <c r="Z41" s="2"/>
    </row>
    <row r="42" spans="1:27" ht="28" x14ac:dyDescent="0.15">
      <c r="A42" s="16">
        <v>47</v>
      </c>
      <c r="B42" s="16" t="s">
        <v>207</v>
      </c>
      <c r="C42" s="17" t="s">
        <v>208</v>
      </c>
      <c r="D42" s="16" t="s">
        <v>209</v>
      </c>
      <c r="E42" s="16" t="s">
        <v>210</v>
      </c>
      <c r="F42" s="16" t="s">
        <v>211</v>
      </c>
      <c r="G42" s="16" t="s">
        <v>23</v>
      </c>
      <c r="H42" s="16"/>
      <c r="I42" s="16"/>
      <c r="J42" s="16"/>
      <c r="K42" s="16"/>
      <c r="L42" s="16"/>
      <c r="M42" s="16"/>
      <c r="N42" s="16"/>
      <c r="O42" s="2"/>
      <c r="P42" s="16" t="s">
        <v>42</v>
      </c>
      <c r="Q42" s="18"/>
      <c r="R42" s="2"/>
      <c r="S42" s="16" t="s">
        <v>212</v>
      </c>
      <c r="T42" s="16"/>
      <c r="U42" s="2"/>
      <c r="V42" s="2"/>
      <c r="W42" s="2"/>
      <c r="X42" s="2"/>
      <c r="Y42" s="2"/>
      <c r="Z42" s="2"/>
    </row>
    <row r="43" spans="1:27" ht="56" x14ac:dyDescent="0.15">
      <c r="A43" s="16">
        <v>48</v>
      </c>
      <c r="B43" s="16" t="s">
        <v>213</v>
      </c>
      <c r="C43" s="17" t="s">
        <v>214</v>
      </c>
      <c r="D43" s="16" t="s">
        <v>20</v>
      </c>
      <c r="E43" s="16" t="s">
        <v>215</v>
      </c>
      <c r="F43" s="16" t="s">
        <v>216</v>
      </c>
      <c r="G43" s="16" t="s">
        <v>23</v>
      </c>
      <c r="H43" s="16"/>
      <c r="I43" s="16"/>
      <c r="J43" s="16"/>
      <c r="K43" s="16"/>
      <c r="L43" s="16"/>
      <c r="M43" s="16"/>
      <c r="N43" s="16"/>
      <c r="O43" s="2"/>
      <c r="P43" s="16" t="s">
        <v>29</v>
      </c>
      <c r="Q43" s="18"/>
      <c r="R43" s="2"/>
      <c r="S43" s="16"/>
      <c r="T43" s="16"/>
      <c r="U43" s="2"/>
      <c r="V43" s="2"/>
      <c r="W43" s="2"/>
      <c r="X43" s="2"/>
      <c r="Y43" s="2"/>
      <c r="Z43" s="2"/>
    </row>
    <row r="44" spans="1:27" ht="28" x14ac:dyDescent="0.2">
      <c r="A44" s="16">
        <v>53</v>
      </c>
      <c r="B44" s="16" t="s">
        <v>217</v>
      </c>
      <c r="C44" s="17" t="s">
        <v>3805</v>
      </c>
      <c r="D44" s="16" t="s">
        <v>219</v>
      </c>
      <c r="E44" s="16" t="s">
        <v>220</v>
      </c>
      <c r="F44" s="16" t="s">
        <v>3804</v>
      </c>
      <c r="G44" s="16" t="s">
        <v>23</v>
      </c>
      <c r="H44" s="16"/>
      <c r="I44" s="16" t="s">
        <v>222</v>
      </c>
      <c r="J44" s="16"/>
      <c r="K44" s="16"/>
      <c r="L44" s="16"/>
      <c r="M44" s="16" t="s">
        <v>222</v>
      </c>
      <c r="N44" s="16"/>
      <c r="O44" s="2"/>
      <c r="P44" s="16" t="s">
        <v>223</v>
      </c>
      <c r="Q44" s="18"/>
      <c r="R44" s="2"/>
      <c r="S44" s="16" t="s">
        <v>55</v>
      </c>
      <c r="T44" s="16"/>
      <c r="U44" s="2"/>
      <c r="V44" s="2"/>
      <c r="W44" s="2"/>
      <c r="X44" s="2"/>
      <c r="Y44" s="2"/>
      <c r="Z44" s="2"/>
      <c r="AA44" s="33" t="s">
        <v>224</v>
      </c>
    </row>
    <row r="45" spans="1:27" ht="42" x14ac:dyDescent="0.15">
      <c r="A45" s="16">
        <v>55</v>
      </c>
      <c r="B45" s="16" t="s">
        <v>225</v>
      </c>
      <c r="C45" s="17" t="s">
        <v>226</v>
      </c>
      <c r="D45" s="16" t="s">
        <v>20</v>
      </c>
      <c r="E45" s="16" t="s">
        <v>227</v>
      </c>
      <c r="F45" s="16" t="s">
        <v>228</v>
      </c>
      <c r="G45" s="16" t="s">
        <v>23</v>
      </c>
      <c r="H45" s="16"/>
      <c r="I45" s="16"/>
      <c r="J45" s="16"/>
      <c r="K45" s="16"/>
      <c r="L45" s="16"/>
      <c r="M45" s="16"/>
      <c r="N45" s="16"/>
      <c r="O45" s="2"/>
      <c r="P45" s="16" t="s">
        <v>229</v>
      </c>
      <c r="Q45" s="18"/>
      <c r="R45" s="2"/>
      <c r="S45" s="16"/>
      <c r="T45" s="16"/>
      <c r="U45" s="2"/>
      <c r="V45" s="2"/>
      <c r="W45" s="2"/>
      <c r="X45" s="2"/>
      <c r="Y45" s="2"/>
      <c r="Z45" s="2"/>
    </row>
    <row r="46" spans="1:27" ht="56" x14ac:dyDescent="0.15">
      <c r="A46" s="16">
        <v>56</v>
      </c>
      <c r="B46" s="16" t="s">
        <v>230</v>
      </c>
      <c r="C46" s="17" t="s">
        <v>231</v>
      </c>
      <c r="D46" s="16" t="s">
        <v>51</v>
      </c>
      <c r="E46" s="16" t="s">
        <v>232</v>
      </c>
      <c r="F46" s="16" t="s">
        <v>233</v>
      </c>
      <c r="G46" s="16" t="s">
        <v>23</v>
      </c>
      <c r="H46" s="16"/>
      <c r="I46" s="16"/>
      <c r="J46" s="16"/>
      <c r="K46" s="16"/>
      <c r="L46" s="16"/>
      <c r="M46" s="16"/>
      <c r="N46" s="16"/>
      <c r="O46" s="2"/>
      <c r="P46" s="16"/>
      <c r="Q46" s="18"/>
      <c r="R46" s="2"/>
      <c r="S46" s="16" t="s">
        <v>234</v>
      </c>
      <c r="T46" s="16"/>
      <c r="U46" s="2"/>
      <c r="V46" s="2"/>
      <c r="W46" s="2"/>
      <c r="X46" s="2"/>
      <c r="Y46" s="2"/>
      <c r="Z46" s="2"/>
    </row>
    <row r="47" spans="1:27" ht="56" x14ac:dyDescent="0.15">
      <c r="A47" s="16">
        <v>57</v>
      </c>
      <c r="B47" s="16" t="s">
        <v>235</v>
      </c>
      <c r="C47" s="17" t="s">
        <v>236</v>
      </c>
      <c r="D47" s="16" t="s">
        <v>237</v>
      </c>
      <c r="E47" s="16" t="s">
        <v>238</v>
      </c>
      <c r="F47" s="16" t="s">
        <v>239</v>
      </c>
      <c r="G47" s="16" t="s">
        <v>23</v>
      </c>
      <c r="H47" s="16"/>
      <c r="I47" s="16"/>
      <c r="J47" s="16"/>
      <c r="K47" s="16"/>
      <c r="L47" s="16"/>
      <c r="M47" s="16"/>
      <c r="N47" s="16"/>
      <c r="O47" s="2"/>
      <c r="P47" s="16" t="s">
        <v>240</v>
      </c>
      <c r="Q47" s="18"/>
      <c r="R47" s="2"/>
      <c r="S47" s="16"/>
      <c r="T47" s="16"/>
      <c r="U47" s="2"/>
      <c r="V47" s="2"/>
      <c r="W47" s="2"/>
      <c r="X47" s="2"/>
      <c r="Y47" s="2"/>
      <c r="Z47" s="2"/>
    </row>
    <row r="48" spans="1:27" ht="42" x14ac:dyDescent="0.15">
      <c r="A48" s="16">
        <v>58</v>
      </c>
      <c r="B48" s="16" t="s">
        <v>241</v>
      </c>
      <c r="C48" s="17" t="s">
        <v>242</v>
      </c>
      <c r="D48" s="16" t="s">
        <v>20</v>
      </c>
      <c r="E48" s="16" t="s">
        <v>243</v>
      </c>
      <c r="F48" s="16" t="s">
        <v>244</v>
      </c>
      <c r="G48" s="16" t="s">
        <v>23</v>
      </c>
      <c r="H48" s="16"/>
      <c r="I48" s="16"/>
      <c r="J48" s="16"/>
      <c r="K48" s="16"/>
      <c r="L48" s="16"/>
      <c r="M48" s="16"/>
      <c r="N48" s="16"/>
      <c r="O48" s="2"/>
      <c r="P48" s="16" t="s">
        <v>229</v>
      </c>
      <c r="Q48" s="18"/>
      <c r="R48" s="2"/>
      <c r="S48" s="16"/>
      <c r="T48" s="16"/>
      <c r="U48" s="2"/>
      <c r="V48" s="2"/>
      <c r="W48" s="2"/>
      <c r="X48" s="2"/>
      <c r="Y48" s="2"/>
      <c r="Z48" s="2"/>
    </row>
    <row r="49" spans="1:26" ht="28" x14ac:dyDescent="0.15">
      <c r="A49" s="16">
        <v>59</v>
      </c>
      <c r="B49" s="16" t="s">
        <v>245</v>
      </c>
      <c r="C49" s="17" t="s">
        <v>246</v>
      </c>
      <c r="D49" s="16" t="s">
        <v>20</v>
      </c>
      <c r="E49" s="16" t="s">
        <v>247</v>
      </c>
      <c r="F49" s="16"/>
      <c r="G49" s="16" t="s">
        <v>23</v>
      </c>
      <c r="H49" s="16"/>
      <c r="I49" s="16"/>
      <c r="J49" s="16"/>
      <c r="K49" s="16"/>
      <c r="L49" s="16"/>
      <c r="M49" s="16"/>
      <c r="N49" s="16"/>
      <c r="O49" s="2"/>
      <c r="P49" s="16" t="s">
        <v>248</v>
      </c>
      <c r="Q49" s="18"/>
      <c r="R49" s="2"/>
      <c r="S49" s="16"/>
      <c r="T49" s="16"/>
      <c r="U49" s="2"/>
      <c r="V49" s="2"/>
      <c r="W49" s="2"/>
      <c r="X49" s="2"/>
      <c r="Y49" s="2"/>
      <c r="Z49" s="2"/>
    </row>
    <row r="50" spans="1:26" ht="42" x14ac:dyDescent="0.15">
      <c r="A50" s="16">
        <v>60</v>
      </c>
      <c r="B50" s="16" t="s">
        <v>249</v>
      </c>
      <c r="C50" s="29" t="s">
        <v>250</v>
      </c>
      <c r="D50" s="20" t="s">
        <v>20</v>
      </c>
      <c r="E50" s="20" t="s">
        <v>251</v>
      </c>
      <c r="F50" s="20" t="s">
        <v>4048</v>
      </c>
      <c r="G50" s="16" t="s">
        <v>23</v>
      </c>
      <c r="H50" s="16"/>
      <c r="I50" s="16"/>
      <c r="J50" s="20"/>
      <c r="K50" s="16"/>
      <c r="L50" s="16"/>
      <c r="M50" s="16"/>
      <c r="N50" s="16"/>
      <c r="O50" s="2"/>
      <c r="P50" s="16" t="s">
        <v>252</v>
      </c>
      <c r="Q50" s="18"/>
      <c r="R50" s="2"/>
      <c r="S50" s="16"/>
      <c r="T50" s="16"/>
      <c r="U50" s="2"/>
      <c r="V50" s="2"/>
      <c r="W50" s="2"/>
      <c r="X50" s="2"/>
      <c r="Y50" s="2"/>
      <c r="Z50" s="2"/>
    </row>
    <row r="51" spans="1:26" ht="42" x14ac:dyDescent="0.15">
      <c r="A51" s="16">
        <v>61</v>
      </c>
      <c r="B51" s="16" t="s">
        <v>253</v>
      </c>
      <c r="C51" s="17" t="s">
        <v>254</v>
      </c>
      <c r="D51" s="16" t="s">
        <v>20</v>
      </c>
      <c r="E51" s="16" t="s">
        <v>255</v>
      </c>
      <c r="F51" s="16" t="s">
        <v>256</v>
      </c>
      <c r="G51" s="16" t="s">
        <v>23</v>
      </c>
      <c r="H51" s="16"/>
      <c r="I51" s="16"/>
      <c r="J51" s="16"/>
      <c r="K51" s="16"/>
      <c r="L51" s="16"/>
      <c r="M51" s="16" t="s">
        <v>257</v>
      </c>
      <c r="N51" s="16"/>
      <c r="O51" s="2"/>
      <c r="P51" s="16" t="s">
        <v>223</v>
      </c>
      <c r="Q51" s="18"/>
      <c r="R51" s="2"/>
      <c r="S51" s="16"/>
      <c r="T51" s="16"/>
      <c r="U51" s="2"/>
      <c r="V51" s="2"/>
      <c r="W51" s="2"/>
      <c r="X51" s="2"/>
      <c r="Y51" s="2"/>
      <c r="Z51" s="2"/>
    </row>
    <row r="52" spans="1:26" ht="28" x14ac:dyDescent="0.15">
      <c r="A52" s="16">
        <v>62</v>
      </c>
      <c r="B52" s="16" t="s">
        <v>258</v>
      </c>
      <c r="C52" s="17" t="s">
        <v>259</v>
      </c>
      <c r="D52" s="16" t="s">
        <v>51</v>
      </c>
      <c r="E52" s="16" t="s">
        <v>260</v>
      </c>
      <c r="F52" s="16" t="s">
        <v>4016</v>
      </c>
      <c r="G52" s="16" t="s">
        <v>23</v>
      </c>
      <c r="H52" s="16"/>
      <c r="I52" s="16" t="s">
        <v>75</v>
      </c>
      <c r="J52" s="16"/>
      <c r="K52" s="16"/>
      <c r="L52" s="16"/>
      <c r="M52" s="16" t="s">
        <v>75</v>
      </c>
      <c r="N52" s="16"/>
      <c r="O52" s="2"/>
      <c r="P52" s="16" t="s">
        <v>261</v>
      </c>
      <c r="Q52" s="18"/>
      <c r="R52" s="2"/>
      <c r="S52" s="16" t="s">
        <v>55</v>
      </c>
      <c r="T52" s="16"/>
      <c r="U52" s="2"/>
      <c r="V52" s="2"/>
      <c r="W52" s="2"/>
      <c r="X52" s="2"/>
      <c r="Y52" s="2"/>
      <c r="Z52" s="2"/>
    </row>
    <row r="53" spans="1:26" ht="42" x14ac:dyDescent="0.15">
      <c r="A53" s="16">
        <v>64</v>
      </c>
      <c r="B53" s="16" t="s">
        <v>262</v>
      </c>
      <c r="C53" s="17" t="s">
        <v>263</v>
      </c>
      <c r="D53" s="16" t="s">
        <v>62</v>
      </c>
      <c r="E53" s="16" t="s">
        <v>264</v>
      </c>
      <c r="F53" s="16" t="s">
        <v>4028</v>
      </c>
      <c r="G53" s="16" t="s">
        <v>23</v>
      </c>
      <c r="H53" s="16"/>
      <c r="I53" s="16"/>
      <c r="J53" s="16"/>
      <c r="K53" s="16"/>
      <c r="L53" s="16"/>
      <c r="M53" s="16"/>
      <c r="N53" s="16"/>
      <c r="O53" s="2"/>
      <c r="P53" s="16" t="s">
        <v>229</v>
      </c>
      <c r="Q53" s="18"/>
      <c r="R53" s="2"/>
      <c r="S53" s="16"/>
      <c r="T53" s="16"/>
      <c r="U53" s="2"/>
      <c r="V53" s="2"/>
      <c r="W53" s="2"/>
      <c r="X53" s="2"/>
      <c r="Y53" s="2"/>
      <c r="Z53" s="2"/>
    </row>
    <row r="54" spans="1:26" ht="28" x14ac:dyDescent="0.15">
      <c r="A54" s="16">
        <v>65</v>
      </c>
      <c r="B54" s="16" t="s">
        <v>265</v>
      </c>
      <c r="C54" s="17" t="s">
        <v>266</v>
      </c>
      <c r="D54" s="16" t="s">
        <v>237</v>
      </c>
      <c r="E54" s="16" t="s">
        <v>267</v>
      </c>
      <c r="F54" s="16" t="s">
        <v>268</v>
      </c>
      <c r="G54" s="16" t="s">
        <v>23</v>
      </c>
      <c r="H54" s="16"/>
      <c r="I54" s="16"/>
      <c r="J54" s="16"/>
      <c r="K54" s="16"/>
      <c r="L54" s="16"/>
      <c r="M54" s="16"/>
      <c r="N54" s="16"/>
      <c r="O54" s="2"/>
      <c r="P54" s="16" t="s">
        <v>120</v>
      </c>
      <c r="Q54" s="18"/>
      <c r="R54" s="2"/>
      <c r="S54" s="16"/>
      <c r="T54" s="16"/>
      <c r="U54" s="2"/>
      <c r="V54" s="2"/>
      <c r="W54" s="2"/>
      <c r="X54" s="2"/>
      <c r="Y54" s="2"/>
      <c r="Z54" s="2"/>
    </row>
    <row r="55" spans="1:26" ht="56" x14ac:dyDescent="0.15">
      <c r="A55" s="16">
        <v>66</v>
      </c>
      <c r="B55" s="16" t="s">
        <v>269</v>
      </c>
      <c r="C55" s="17" t="s">
        <v>270</v>
      </c>
      <c r="D55" s="16" t="s">
        <v>20</v>
      </c>
      <c r="E55" s="16" t="s">
        <v>271</v>
      </c>
      <c r="F55" s="16" t="s">
        <v>272</v>
      </c>
      <c r="G55" s="16" t="s">
        <v>23</v>
      </c>
      <c r="H55" s="16"/>
      <c r="I55" s="16"/>
      <c r="J55" s="16"/>
      <c r="K55" s="16"/>
      <c r="L55" s="16"/>
      <c r="M55" s="16"/>
      <c r="N55" s="16"/>
      <c r="O55" s="2"/>
      <c r="P55" s="16" t="s">
        <v>229</v>
      </c>
      <c r="Q55" s="18"/>
      <c r="R55" s="2"/>
      <c r="S55" s="16"/>
      <c r="T55" s="16"/>
      <c r="U55" s="2"/>
      <c r="V55" s="2"/>
      <c r="W55" s="2"/>
      <c r="X55" s="2"/>
      <c r="Y55" s="2"/>
      <c r="Z55" s="2"/>
    </row>
    <row r="56" spans="1:26" ht="28" x14ac:dyDescent="0.15">
      <c r="A56" s="16">
        <v>69</v>
      </c>
      <c r="B56" s="16" t="s">
        <v>273</v>
      </c>
      <c r="C56" s="17" t="s">
        <v>274</v>
      </c>
      <c r="D56" s="16" t="s">
        <v>20</v>
      </c>
      <c r="E56" s="16" t="s">
        <v>275</v>
      </c>
      <c r="F56" s="16" t="s">
        <v>276</v>
      </c>
      <c r="G56" s="16" t="s">
        <v>23</v>
      </c>
      <c r="H56" s="16"/>
      <c r="I56" s="16"/>
      <c r="J56" s="16"/>
      <c r="K56" s="16"/>
      <c r="L56" s="16"/>
      <c r="M56" s="16"/>
      <c r="N56" s="16"/>
      <c r="O56" s="2"/>
      <c r="P56" s="16" t="s">
        <v>29</v>
      </c>
      <c r="Q56" s="18"/>
      <c r="R56" s="2"/>
      <c r="S56" s="16"/>
      <c r="T56" s="16"/>
      <c r="U56" s="2"/>
      <c r="V56" s="2"/>
      <c r="W56" s="2"/>
      <c r="X56" s="2"/>
      <c r="Y56" s="2"/>
      <c r="Z56" s="2"/>
    </row>
    <row r="57" spans="1:26" ht="28" x14ac:dyDescent="0.15">
      <c r="A57" s="16">
        <v>70</v>
      </c>
      <c r="B57" s="19" t="s">
        <v>277</v>
      </c>
      <c r="C57" s="34" t="s">
        <v>278</v>
      </c>
      <c r="D57" s="19" t="s">
        <v>20</v>
      </c>
      <c r="E57" s="19" t="s">
        <v>279</v>
      </c>
      <c r="F57" s="19" t="s">
        <v>105</v>
      </c>
      <c r="G57" s="16" t="s">
        <v>23</v>
      </c>
      <c r="H57" s="16"/>
      <c r="I57" s="16"/>
      <c r="J57" s="19"/>
      <c r="K57" s="16"/>
      <c r="L57" s="16"/>
      <c r="M57" s="16"/>
      <c r="N57" s="16"/>
      <c r="O57" s="2"/>
      <c r="P57" s="16" t="s">
        <v>280</v>
      </c>
      <c r="Q57" s="18"/>
      <c r="R57" s="2"/>
      <c r="S57" s="16"/>
      <c r="T57" s="16"/>
      <c r="U57" s="2"/>
      <c r="V57" s="2"/>
      <c r="W57" s="2"/>
      <c r="X57" s="2"/>
      <c r="Y57" s="2"/>
      <c r="Z57" s="2"/>
    </row>
    <row r="58" spans="1:26" ht="56" x14ac:dyDescent="0.15">
      <c r="A58" s="16">
        <v>75</v>
      </c>
      <c r="B58" s="16" t="s">
        <v>281</v>
      </c>
      <c r="C58" s="17" t="s">
        <v>282</v>
      </c>
      <c r="D58" s="16" t="s">
        <v>62</v>
      </c>
      <c r="E58" s="16" t="s">
        <v>283</v>
      </c>
      <c r="F58" s="16" t="s">
        <v>3797</v>
      </c>
      <c r="G58" s="16" t="s">
        <v>23</v>
      </c>
      <c r="H58" s="16"/>
      <c r="I58" s="16" t="s">
        <v>75</v>
      </c>
      <c r="J58" s="16"/>
      <c r="K58" s="16"/>
      <c r="L58" s="16"/>
      <c r="M58" s="16" t="s">
        <v>75</v>
      </c>
      <c r="N58" s="16"/>
      <c r="O58" s="2"/>
      <c r="P58" s="16" t="s">
        <v>55</v>
      </c>
      <c r="Q58" s="18"/>
      <c r="R58" s="2"/>
      <c r="S58" s="16" t="s">
        <v>55</v>
      </c>
      <c r="T58" s="16"/>
      <c r="U58" s="2"/>
      <c r="V58" s="2"/>
      <c r="W58" s="2"/>
      <c r="X58" s="2"/>
      <c r="Y58" s="2"/>
      <c r="Z58" s="2"/>
    </row>
    <row r="59" spans="1:26" ht="42" x14ac:dyDescent="0.15">
      <c r="A59" s="16">
        <v>76</v>
      </c>
      <c r="B59" s="16" t="s">
        <v>285</v>
      </c>
      <c r="C59" s="17" t="s">
        <v>286</v>
      </c>
      <c r="D59" s="16" t="s">
        <v>62</v>
      </c>
      <c r="E59" s="16" t="s">
        <v>287</v>
      </c>
      <c r="F59" s="16" t="s">
        <v>288</v>
      </c>
      <c r="G59" s="16" t="s">
        <v>23</v>
      </c>
      <c r="H59" s="16"/>
      <c r="I59" s="16"/>
      <c r="J59" s="16"/>
      <c r="K59" s="16"/>
      <c r="L59" s="16"/>
      <c r="M59" s="16"/>
      <c r="N59" s="16"/>
      <c r="O59" s="2"/>
      <c r="P59" s="16" t="s">
        <v>164</v>
      </c>
      <c r="Q59" s="18"/>
      <c r="R59" s="2"/>
      <c r="S59" s="16" t="s">
        <v>55</v>
      </c>
      <c r="T59" s="16"/>
      <c r="U59" s="2"/>
      <c r="V59" s="2"/>
      <c r="W59" s="2"/>
      <c r="X59" s="2"/>
      <c r="Y59" s="2"/>
      <c r="Z59" s="2"/>
    </row>
    <row r="60" spans="1:26" ht="98" x14ac:dyDescent="0.15">
      <c r="A60" s="16">
        <v>78</v>
      </c>
      <c r="B60" s="16" t="s">
        <v>289</v>
      </c>
      <c r="C60" s="17" t="s">
        <v>290</v>
      </c>
      <c r="D60" s="16" t="s">
        <v>20</v>
      </c>
      <c r="E60" s="16" t="s">
        <v>291</v>
      </c>
      <c r="F60" s="16" t="s">
        <v>292</v>
      </c>
      <c r="G60" s="16" t="s">
        <v>23</v>
      </c>
      <c r="H60" s="16"/>
      <c r="I60" s="16"/>
      <c r="J60" s="16"/>
      <c r="K60" s="16"/>
      <c r="L60" s="16"/>
      <c r="M60" s="16"/>
      <c r="N60" s="16"/>
      <c r="O60" s="2"/>
      <c r="P60" s="16" t="s">
        <v>293</v>
      </c>
      <c r="Q60" s="18"/>
      <c r="R60" s="2"/>
      <c r="S60" s="16" t="s">
        <v>55</v>
      </c>
      <c r="T60" s="16"/>
      <c r="U60" s="2"/>
      <c r="V60" s="2"/>
      <c r="W60" s="2"/>
      <c r="X60" s="2"/>
      <c r="Y60" s="2"/>
      <c r="Z60" s="2"/>
    </row>
    <row r="61" spans="1:26" ht="56" x14ac:dyDescent="0.15">
      <c r="A61" s="16">
        <v>79</v>
      </c>
      <c r="B61" s="19" t="s">
        <v>294</v>
      </c>
      <c r="C61" s="34" t="s">
        <v>295</v>
      </c>
      <c r="D61" s="19" t="s">
        <v>296</v>
      </c>
      <c r="E61" s="19" t="s">
        <v>297</v>
      </c>
      <c r="F61" s="19" t="s">
        <v>298</v>
      </c>
      <c r="G61" s="16" t="s">
        <v>23</v>
      </c>
      <c r="H61" s="16"/>
      <c r="I61" s="16"/>
      <c r="J61" s="19"/>
      <c r="K61" s="16"/>
      <c r="L61" s="16"/>
      <c r="M61" s="16"/>
      <c r="N61" s="16"/>
      <c r="O61" s="2"/>
      <c r="P61" s="16" t="s">
        <v>29</v>
      </c>
      <c r="Q61" s="18"/>
      <c r="R61" s="2"/>
      <c r="S61" s="16"/>
      <c r="T61" s="16"/>
      <c r="U61" s="2"/>
      <c r="V61" s="2"/>
      <c r="W61" s="2"/>
      <c r="X61" s="2"/>
      <c r="Y61" s="2"/>
      <c r="Z61" s="2"/>
    </row>
    <row r="62" spans="1:26" ht="42" x14ac:dyDescent="0.15">
      <c r="A62" s="16">
        <v>80</v>
      </c>
      <c r="B62" s="16" t="s">
        <v>299</v>
      </c>
      <c r="C62" s="17" t="s">
        <v>300</v>
      </c>
      <c r="D62" s="16" t="s">
        <v>20</v>
      </c>
      <c r="E62" s="16" t="s">
        <v>301</v>
      </c>
      <c r="F62" s="16" t="s">
        <v>302</v>
      </c>
      <c r="G62" s="16" t="s">
        <v>23</v>
      </c>
      <c r="H62" s="16"/>
      <c r="I62" s="16"/>
      <c r="J62" s="16"/>
      <c r="K62" s="16"/>
      <c r="L62" s="16"/>
      <c r="M62" s="16"/>
      <c r="N62" s="16"/>
      <c r="O62" s="2"/>
      <c r="P62" s="16" t="s">
        <v>101</v>
      </c>
      <c r="Q62" s="18"/>
      <c r="R62" s="2"/>
      <c r="S62" s="16"/>
      <c r="T62" s="16" t="s">
        <v>303</v>
      </c>
      <c r="U62" s="2"/>
      <c r="V62" s="2"/>
      <c r="W62" s="2"/>
      <c r="X62" s="2"/>
      <c r="Y62" s="2"/>
      <c r="Z62" s="2"/>
    </row>
    <row r="63" spans="1:26" ht="42" x14ac:dyDescent="0.15">
      <c r="A63" s="16">
        <v>81</v>
      </c>
      <c r="B63" s="16" t="s">
        <v>304</v>
      </c>
      <c r="C63" s="17" t="s">
        <v>305</v>
      </c>
      <c r="D63" s="16" t="s">
        <v>20</v>
      </c>
      <c r="E63" s="16" t="s">
        <v>306</v>
      </c>
      <c r="F63" s="16" t="s">
        <v>3712</v>
      </c>
      <c r="G63" s="16" t="s">
        <v>23</v>
      </c>
      <c r="H63" s="16"/>
      <c r="I63" s="16" t="s">
        <v>164</v>
      </c>
      <c r="J63" s="16"/>
      <c r="K63" s="16"/>
      <c r="L63" s="16"/>
      <c r="M63" s="16" t="s">
        <v>75</v>
      </c>
      <c r="N63" s="16"/>
      <c r="O63" s="2"/>
      <c r="P63" s="16" t="s">
        <v>55</v>
      </c>
      <c r="Q63" s="18"/>
      <c r="R63" s="2"/>
      <c r="S63" s="16" t="s">
        <v>55</v>
      </c>
      <c r="T63" s="16"/>
      <c r="U63" s="2"/>
      <c r="V63" s="2"/>
      <c r="W63" s="2"/>
      <c r="X63" s="2"/>
      <c r="Y63" s="2"/>
      <c r="Z63" s="2"/>
    </row>
    <row r="64" spans="1:26" ht="28" x14ac:dyDescent="0.15">
      <c r="A64" s="16">
        <v>82</v>
      </c>
      <c r="B64" s="16" t="s">
        <v>307</v>
      </c>
      <c r="C64" s="17" t="s">
        <v>308</v>
      </c>
      <c r="D64" s="16" t="s">
        <v>20</v>
      </c>
      <c r="E64" s="16" t="s">
        <v>309</v>
      </c>
      <c r="F64" s="16" t="s">
        <v>53</v>
      </c>
      <c r="G64" s="16" t="s">
        <v>23</v>
      </c>
      <c r="H64" s="16"/>
      <c r="I64" s="16"/>
      <c r="J64" s="16"/>
      <c r="K64" s="16"/>
      <c r="L64" s="16"/>
      <c r="M64" s="16"/>
      <c r="N64" s="16"/>
      <c r="O64" s="2"/>
      <c r="P64" s="16" t="s">
        <v>310</v>
      </c>
      <c r="Q64" s="18"/>
      <c r="R64" s="2"/>
      <c r="S64" s="16"/>
      <c r="T64" s="16"/>
      <c r="U64" s="2"/>
      <c r="V64" s="2"/>
      <c r="W64" s="2"/>
      <c r="X64" s="2"/>
      <c r="Y64" s="2"/>
      <c r="Z64" s="2"/>
    </row>
    <row r="65" spans="1:26" ht="42" x14ac:dyDescent="0.15">
      <c r="A65" s="16">
        <v>83</v>
      </c>
      <c r="B65" s="16" t="s">
        <v>311</v>
      </c>
      <c r="C65" s="17" t="s">
        <v>312</v>
      </c>
      <c r="D65" s="16" t="s">
        <v>62</v>
      </c>
      <c r="E65" s="16" t="s">
        <v>313</v>
      </c>
      <c r="F65" s="16" t="s">
        <v>314</v>
      </c>
      <c r="G65" s="16" t="s">
        <v>23</v>
      </c>
      <c r="H65" s="16"/>
      <c r="I65" s="16"/>
      <c r="J65" s="16"/>
      <c r="K65" s="16"/>
      <c r="L65" s="16"/>
      <c r="M65" s="16"/>
      <c r="N65" s="16"/>
      <c r="O65" s="2"/>
      <c r="P65" s="16" t="s">
        <v>96</v>
      </c>
      <c r="Q65" s="18"/>
      <c r="R65" s="2"/>
      <c r="S65" s="16" t="s">
        <v>55</v>
      </c>
      <c r="T65" s="16"/>
      <c r="U65" s="2"/>
      <c r="V65" s="2"/>
      <c r="W65" s="2"/>
      <c r="X65" s="2"/>
      <c r="Y65" s="2"/>
      <c r="Z65" s="2"/>
    </row>
    <row r="66" spans="1:26" ht="84" x14ac:dyDescent="0.15">
      <c r="A66" s="16">
        <v>85</v>
      </c>
      <c r="B66" s="16" t="s">
        <v>315</v>
      </c>
      <c r="C66" s="17" t="s">
        <v>316</v>
      </c>
      <c r="D66" s="16" t="s">
        <v>20</v>
      </c>
      <c r="E66" s="16" t="s">
        <v>317</v>
      </c>
      <c r="F66" s="16" t="s">
        <v>318</v>
      </c>
      <c r="G66" s="16" t="s">
        <v>23</v>
      </c>
      <c r="H66" s="16"/>
      <c r="I66" s="16"/>
      <c r="J66" s="16"/>
      <c r="K66" s="16"/>
      <c r="L66" s="16"/>
      <c r="M66" s="16"/>
      <c r="N66" s="16"/>
      <c r="O66" s="2"/>
      <c r="P66" s="16" t="s">
        <v>319</v>
      </c>
      <c r="Q66" s="18"/>
      <c r="R66" s="2"/>
      <c r="S66" s="16"/>
      <c r="T66" s="16"/>
      <c r="U66" s="2"/>
      <c r="V66" s="2"/>
      <c r="W66" s="2"/>
      <c r="X66" s="2"/>
      <c r="Y66" s="2"/>
      <c r="Z66" s="2"/>
    </row>
    <row r="67" spans="1:26" ht="42" x14ac:dyDescent="0.15">
      <c r="A67" s="16">
        <v>86</v>
      </c>
      <c r="B67" s="16" t="s">
        <v>320</v>
      </c>
      <c r="C67" s="17" t="s">
        <v>321</v>
      </c>
      <c r="D67" s="16" t="s">
        <v>20</v>
      </c>
      <c r="E67" s="19" t="s">
        <v>322</v>
      </c>
      <c r="F67" s="16" t="s">
        <v>323</v>
      </c>
      <c r="G67" s="16" t="s">
        <v>23</v>
      </c>
      <c r="H67" s="16"/>
      <c r="I67" s="16"/>
      <c r="J67" s="16"/>
      <c r="K67" s="16"/>
      <c r="L67" s="16"/>
      <c r="M67" s="16"/>
      <c r="N67" s="16"/>
      <c r="O67" s="2"/>
      <c r="P67" s="16" t="s">
        <v>29</v>
      </c>
      <c r="Q67" s="18"/>
      <c r="R67" s="2"/>
      <c r="S67" s="16"/>
      <c r="T67" s="16"/>
      <c r="U67" s="2"/>
      <c r="V67" s="2"/>
      <c r="W67" s="2"/>
      <c r="X67" s="2"/>
      <c r="Y67" s="2"/>
      <c r="Z67" s="2"/>
    </row>
    <row r="68" spans="1:26" ht="28" x14ac:dyDescent="0.15">
      <c r="A68" s="16">
        <v>88</v>
      </c>
      <c r="B68" s="16" t="s">
        <v>324</v>
      </c>
      <c r="C68" s="17" t="s">
        <v>325</v>
      </c>
      <c r="D68" s="16" t="s">
        <v>326</v>
      </c>
      <c r="E68" s="16" t="s">
        <v>327</v>
      </c>
      <c r="F68" s="16" t="s">
        <v>328</v>
      </c>
      <c r="G68" s="16" t="s">
        <v>23</v>
      </c>
      <c r="H68" s="16"/>
      <c r="I68" s="16"/>
      <c r="J68" s="16"/>
      <c r="K68" s="16"/>
      <c r="L68" s="16"/>
      <c r="M68" s="16"/>
      <c r="N68" s="16"/>
      <c r="O68" s="2"/>
      <c r="P68" s="16" t="s">
        <v>329</v>
      </c>
      <c r="Q68" s="18"/>
      <c r="R68" s="2"/>
      <c r="S68" s="16"/>
      <c r="T68" s="16"/>
      <c r="U68" s="2"/>
      <c r="V68" s="2"/>
      <c r="W68" s="2"/>
      <c r="X68" s="2"/>
      <c r="Y68" s="2"/>
      <c r="Z68" s="2"/>
    </row>
    <row r="69" spans="1:26" ht="28" x14ac:dyDescent="0.15">
      <c r="A69" s="16">
        <v>89</v>
      </c>
      <c r="B69" s="16" t="s">
        <v>330</v>
      </c>
      <c r="C69" s="17" t="s">
        <v>331</v>
      </c>
      <c r="D69" s="16" t="s">
        <v>20</v>
      </c>
      <c r="E69" s="16" t="s">
        <v>332</v>
      </c>
      <c r="F69" s="16" t="s">
        <v>333</v>
      </c>
      <c r="G69" s="16" t="s">
        <v>23</v>
      </c>
      <c r="H69" s="16"/>
      <c r="I69" s="16"/>
      <c r="J69" s="16"/>
      <c r="K69" s="16"/>
      <c r="L69" s="16"/>
      <c r="M69" s="16"/>
      <c r="N69" s="16"/>
      <c r="O69" s="2"/>
      <c r="P69" s="16" t="s">
        <v>334</v>
      </c>
      <c r="Q69" s="18"/>
      <c r="R69" s="2"/>
      <c r="S69" s="16"/>
      <c r="T69" s="16"/>
      <c r="U69" s="2"/>
      <c r="V69" s="2"/>
      <c r="W69" s="2"/>
      <c r="X69" s="2"/>
      <c r="Y69" s="2"/>
      <c r="Z69" s="2"/>
    </row>
    <row r="70" spans="1:26" ht="42" x14ac:dyDescent="0.15">
      <c r="A70" s="16">
        <v>91</v>
      </c>
      <c r="B70" s="16" t="s">
        <v>335</v>
      </c>
      <c r="C70" s="17" t="s">
        <v>336</v>
      </c>
      <c r="D70" s="16" t="s">
        <v>20</v>
      </c>
      <c r="E70" s="16" t="s">
        <v>337</v>
      </c>
      <c r="F70" s="16" t="s">
        <v>338</v>
      </c>
      <c r="G70" s="16" t="s">
        <v>23</v>
      </c>
      <c r="H70" s="16"/>
      <c r="I70" s="16"/>
      <c r="J70" s="16"/>
      <c r="K70" s="16"/>
      <c r="L70" s="16"/>
      <c r="M70" s="16"/>
      <c r="N70" s="16"/>
      <c r="O70" s="2"/>
      <c r="P70" s="16" t="s">
        <v>96</v>
      </c>
      <c r="Q70" s="18"/>
      <c r="R70" s="2"/>
      <c r="S70" s="16"/>
      <c r="T70" s="16"/>
      <c r="U70" s="2"/>
      <c r="V70" s="2"/>
      <c r="W70" s="2"/>
      <c r="X70" s="2"/>
      <c r="Y70" s="2"/>
      <c r="Z70" s="2"/>
    </row>
    <row r="71" spans="1:26" ht="28" x14ac:dyDescent="0.15">
      <c r="A71" s="16">
        <v>92</v>
      </c>
      <c r="B71" s="16" t="s">
        <v>339</v>
      </c>
      <c r="C71" s="17" t="s">
        <v>340</v>
      </c>
      <c r="D71" s="16" t="s">
        <v>341</v>
      </c>
      <c r="E71" s="16" t="s">
        <v>342</v>
      </c>
      <c r="F71" s="16" t="s">
        <v>343</v>
      </c>
      <c r="G71" s="16" t="s">
        <v>23</v>
      </c>
      <c r="H71" s="16"/>
      <c r="I71" s="16"/>
      <c r="J71" s="16"/>
      <c r="K71" s="16"/>
      <c r="L71" s="16"/>
      <c r="M71" s="16"/>
      <c r="N71" s="16"/>
      <c r="O71" s="2"/>
      <c r="P71" s="16" t="s">
        <v>344</v>
      </c>
      <c r="Q71" s="18"/>
      <c r="R71" s="2"/>
      <c r="S71" s="16"/>
      <c r="T71" s="16"/>
      <c r="U71" s="2"/>
      <c r="V71" s="2"/>
      <c r="W71" s="2"/>
      <c r="X71" s="2"/>
      <c r="Y71" s="2"/>
      <c r="Z71" s="2"/>
    </row>
    <row r="72" spans="1:26" ht="42" x14ac:dyDescent="0.15">
      <c r="A72" s="16">
        <v>93</v>
      </c>
      <c r="B72" s="16" t="s">
        <v>345</v>
      </c>
      <c r="C72" s="17" t="s">
        <v>346</v>
      </c>
      <c r="D72" s="16" t="s">
        <v>347</v>
      </c>
      <c r="E72" s="16" t="s">
        <v>348</v>
      </c>
      <c r="F72" s="16" t="s">
        <v>349</v>
      </c>
      <c r="G72" s="16" t="s">
        <v>23</v>
      </c>
      <c r="H72" s="16"/>
      <c r="I72" s="16"/>
      <c r="J72" s="16"/>
      <c r="K72" s="16"/>
      <c r="L72" s="16"/>
      <c r="M72" s="16"/>
      <c r="N72" s="16"/>
      <c r="O72" s="2"/>
      <c r="P72" s="16" t="s">
        <v>96</v>
      </c>
      <c r="Q72" s="18"/>
      <c r="R72" s="2"/>
      <c r="S72" s="16"/>
      <c r="T72" s="16"/>
      <c r="U72" s="2"/>
      <c r="V72" s="2"/>
      <c r="W72" s="2"/>
      <c r="X72" s="2"/>
      <c r="Y72" s="2"/>
      <c r="Z72" s="2"/>
    </row>
    <row r="73" spans="1:26" ht="84" x14ac:dyDescent="0.15">
      <c r="A73" s="16">
        <v>94</v>
      </c>
      <c r="B73" s="16" t="s">
        <v>350</v>
      </c>
      <c r="C73" s="17" t="s">
        <v>351</v>
      </c>
      <c r="D73" s="16" t="s">
        <v>352</v>
      </c>
      <c r="E73" s="16" t="s">
        <v>353</v>
      </c>
      <c r="F73" s="16" t="s">
        <v>4029</v>
      </c>
      <c r="G73" s="16" t="s">
        <v>23</v>
      </c>
      <c r="H73" s="16"/>
      <c r="I73" s="16" t="s">
        <v>75</v>
      </c>
      <c r="J73" s="16"/>
      <c r="K73" s="16"/>
      <c r="L73" s="16"/>
      <c r="M73" s="16" t="s">
        <v>75</v>
      </c>
      <c r="N73" s="16"/>
      <c r="O73" s="2"/>
      <c r="P73" s="16" t="s">
        <v>355</v>
      </c>
      <c r="Q73" s="18"/>
      <c r="R73" s="2"/>
      <c r="S73" s="16"/>
      <c r="T73" s="16"/>
      <c r="U73" s="2"/>
      <c r="V73" s="2"/>
      <c r="W73" s="2"/>
      <c r="X73" s="2"/>
      <c r="Y73" s="2"/>
      <c r="Z73" s="2"/>
    </row>
    <row r="74" spans="1:26" ht="42" x14ac:dyDescent="0.15">
      <c r="A74" s="16">
        <v>95</v>
      </c>
      <c r="B74" s="16" t="s">
        <v>356</v>
      </c>
      <c r="C74" s="17" t="s">
        <v>357</v>
      </c>
      <c r="D74" s="16" t="s">
        <v>62</v>
      </c>
      <c r="E74" s="16" t="s">
        <v>358</v>
      </c>
      <c r="F74" s="16" t="s">
        <v>302</v>
      </c>
      <c r="G74" s="16" t="s">
        <v>23</v>
      </c>
      <c r="H74" s="16"/>
      <c r="I74" s="16" t="s">
        <v>3876</v>
      </c>
      <c r="J74" s="16"/>
      <c r="K74" s="16"/>
      <c r="L74" s="16"/>
      <c r="M74" s="16" t="s">
        <v>359</v>
      </c>
      <c r="N74" s="16"/>
      <c r="O74" s="2"/>
      <c r="P74" s="16" t="s">
        <v>360</v>
      </c>
      <c r="Q74" s="18" t="s">
        <v>361</v>
      </c>
      <c r="R74" s="2"/>
      <c r="S74" s="16" t="s">
        <v>55</v>
      </c>
      <c r="T74" s="16"/>
      <c r="U74" s="2"/>
      <c r="V74" s="2"/>
      <c r="W74" s="2"/>
      <c r="X74" s="2"/>
      <c r="Y74" s="2"/>
      <c r="Z74" s="2"/>
    </row>
    <row r="75" spans="1:26" ht="56" x14ac:dyDescent="0.15">
      <c r="A75" s="16">
        <v>96</v>
      </c>
      <c r="B75" s="16" t="s">
        <v>362</v>
      </c>
      <c r="C75" s="17" t="s">
        <v>363</v>
      </c>
      <c r="D75" s="16" t="s">
        <v>62</v>
      </c>
      <c r="E75" s="16" t="s">
        <v>364</v>
      </c>
      <c r="F75" s="16" t="s">
        <v>365</v>
      </c>
      <c r="G75" s="16" t="s">
        <v>23</v>
      </c>
      <c r="H75" s="16"/>
      <c r="I75" s="16"/>
      <c r="J75" s="16"/>
      <c r="K75" s="16"/>
      <c r="L75" s="16"/>
      <c r="M75" s="16" t="s">
        <v>257</v>
      </c>
      <c r="N75" s="16"/>
      <c r="O75" s="2"/>
      <c r="P75" s="16" t="s">
        <v>55</v>
      </c>
      <c r="Q75" s="18"/>
      <c r="R75" s="2"/>
      <c r="S75" s="16" t="s">
        <v>55</v>
      </c>
      <c r="T75" s="16"/>
      <c r="U75" s="2"/>
      <c r="V75" s="2"/>
      <c r="W75" s="2"/>
      <c r="X75" s="2"/>
      <c r="Y75" s="2"/>
      <c r="Z75" s="2"/>
    </row>
    <row r="76" spans="1:26" ht="42" x14ac:dyDescent="0.15">
      <c r="A76" s="16">
        <v>98</v>
      </c>
      <c r="B76" s="16" t="s">
        <v>366</v>
      </c>
      <c r="C76" s="17" t="s">
        <v>367</v>
      </c>
      <c r="D76" s="16" t="s">
        <v>20</v>
      </c>
      <c r="E76" s="16" t="s">
        <v>368</v>
      </c>
      <c r="F76" s="16" t="s">
        <v>369</v>
      </c>
      <c r="G76" s="16" t="s">
        <v>23</v>
      </c>
      <c r="H76" s="16"/>
      <c r="I76" s="16"/>
      <c r="J76" s="16"/>
      <c r="K76" s="16"/>
      <c r="L76" s="16"/>
      <c r="M76" s="16"/>
      <c r="N76" s="16"/>
      <c r="O76" s="2"/>
      <c r="P76" s="16"/>
      <c r="Q76" s="18"/>
      <c r="R76" s="2"/>
      <c r="S76" s="16"/>
      <c r="T76" s="16"/>
      <c r="U76" s="2"/>
      <c r="V76" s="2"/>
      <c r="W76" s="2"/>
      <c r="X76" s="2"/>
      <c r="Y76" s="2"/>
      <c r="Z76" s="2"/>
    </row>
    <row r="77" spans="1:26" ht="42" x14ac:dyDescent="0.15">
      <c r="A77" s="16">
        <v>99</v>
      </c>
      <c r="B77" s="16" t="s">
        <v>370</v>
      </c>
      <c r="C77" s="17" t="s">
        <v>371</v>
      </c>
      <c r="D77" s="16" t="s">
        <v>20</v>
      </c>
      <c r="E77" s="16" t="s">
        <v>372</v>
      </c>
      <c r="F77" s="16" t="s">
        <v>373</v>
      </c>
      <c r="G77" s="16" t="s">
        <v>23</v>
      </c>
      <c r="H77" s="16"/>
      <c r="I77" s="16" t="s">
        <v>55</v>
      </c>
      <c r="J77" s="16"/>
      <c r="K77" s="16"/>
      <c r="L77" s="16"/>
      <c r="M77" s="16" t="s">
        <v>55</v>
      </c>
      <c r="N77" s="16"/>
      <c r="O77" s="2"/>
      <c r="P77" s="16" t="s">
        <v>55</v>
      </c>
      <c r="Q77" s="18"/>
      <c r="R77" s="2"/>
      <c r="S77" s="16"/>
      <c r="T77" s="16"/>
      <c r="U77" s="2"/>
      <c r="V77" s="2"/>
      <c r="W77" s="2"/>
      <c r="X77" s="2"/>
      <c r="Y77" s="2"/>
      <c r="Z77" s="2"/>
    </row>
    <row r="78" spans="1:26" ht="42" x14ac:dyDescent="0.15">
      <c r="A78" s="16">
        <v>100</v>
      </c>
      <c r="B78" s="16" t="s">
        <v>374</v>
      </c>
      <c r="C78" s="17" t="s">
        <v>375</v>
      </c>
      <c r="D78" s="16" t="s">
        <v>376</v>
      </c>
      <c r="E78" s="16" t="s">
        <v>377</v>
      </c>
      <c r="F78" s="16" t="s">
        <v>378</v>
      </c>
      <c r="G78" s="16" t="s">
        <v>23</v>
      </c>
      <c r="H78" s="16"/>
      <c r="I78" s="16"/>
      <c r="J78" s="16"/>
      <c r="K78" s="16"/>
      <c r="L78" s="16"/>
      <c r="M78" s="16"/>
      <c r="N78" s="16"/>
      <c r="O78" s="2"/>
      <c r="P78" s="16" t="s">
        <v>379</v>
      </c>
      <c r="Q78" s="18"/>
      <c r="R78" s="2"/>
      <c r="S78" s="16"/>
      <c r="T78" s="16"/>
      <c r="U78" s="2"/>
      <c r="V78" s="2"/>
      <c r="W78" s="2"/>
      <c r="X78" s="2"/>
      <c r="Y78" s="2"/>
      <c r="Z78" s="2"/>
    </row>
    <row r="79" spans="1:26" ht="28" x14ac:dyDescent="0.15">
      <c r="A79" s="16">
        <v>101</v>
      </c>
      <c r="B79" s="16" t="s">
        <v>380</v>
      </c>
      <c r="C79" s="17" t="s">
        <v>381</v>
      </c>
      <c r="D79" s="16" t="s">
        <v>352</v>
      </c>
      <c r="E79" s="16" t="s">
        <v>382</v>
      </c>
      <c r="F79" s="16" t="s">
        <v>383</v>
      </c>
      <c r="G79" s="16" t="s">
        <v>23</v>
      </c>
      <c r="H79" s="16"/>
      <c r="I79" s="16"/>
      <c r="J79" s="16"/>
      <c r="K79" s="16"/>
      <c r="L79" s="16"/>
      <c r="M79" s="16"/>
      <c r="N79" s="16"/>
      <c r="O79" s="2"/>
      <c r="P79" s="16" t="s">
        <v>384</v>
      </c>
      <c r="Q79" s="18"/>
      <c r="R79" s="2"/>
      <c r="S79" s="16"/>
      <c r="T79" s="16"/>
      <c r="U79" s="2"/>
      <c r="V79" s="2"/>
      <c r="W79" s="2"/>
      <c r="X79" s="2"/>
      <c r="Y79" s="2"/>
      <c r="Z79" s="2"/>
    </row>
    <row r="80" spans="1:26" ht="42" x14ac:dyDescent="0.15">
      <c r="A80" s="16">
        <v>102</v>
      </c>
      <c r="B80" s="16" t="s">
        <v>385</v>
      </c>
      <c r="C80" s="17" t="s">
        <v>386</v>
      </c>
      <c r="D80" s="16" t="s">
        <v>89</v>
      </c>
      <c r="E80" s="16" t="s">
        <v>387</v>
      </c>
      <c r="F80" s="16" t="s">
        <v>388</v>
      </c>
      <c r="G80" s="16" t="s">
        <v>23</v>
      </c>
      <c r="H80" s="16"/>
      <c r="I80" s="16" t="s">
        <v>55</v>
      </c>
      <c r="J80" s="18"/>
      <c r="K80" s="16"/>
      <c r="L80" s="16"/>
      <c r="M80" s="16" t="s">
        <v>55</v>
      </c>
      <c r="N80" s="16"/>
      <c r="O80" s="2"/>
      <c r="P80" s="16" t="s">
        <v>55</v>
      </c>
      <c r="Q80" s="18"/>
      <c r="R80" s="2"/>
      <c r="S80" s="16"/>
      <c r="T80" s="16"/>
      <c r="U80" s="2"/>
      <c r="V80" s="2"/>
      <c r="W80" s="2"/>
      <c r="X80" s="2"/>
      <c r="Y80" s="2"/>
      <c r="Z80" s="2"/>
    </row>
    <row r="81" spans="1:26" ht="56" x14ac:dyDescent="0.15">
      <c r="A81" s="16">
        <v>104</v>
      </c>
      <c r="B81" s="16" t="s">
        <v>389</v>
      </c>
      <c r="C81" s="17" t="s">
        <v>390</v>
      </c>
      <c r="D81" s="16" t="s">
        <v>20</v>
      </c>
      <c r="E81" s="16" t="s">
        <v>391</v>
      </c>
      <c r="F81" s="16" t="s">
        <v>392</v>
      </c>
      <c r="G81" s="16" t="s">
        <v>23</v>
      </c>
      <c r="H81" s="16"/>
      <c r="I81" s="16"/>
      <c r="J81" s="16"/>
      <c r="K81" s="16"/>
      <c r="L81" s="16"/>
      <c r="M81" s="16"/>
      <c r="N81" s="16"/>
      <c r="O81" s="2"/>
      <c r="P81" s="16"/>
      <c r="Q81" s="18"/>
      <c r="R81" s="2"/>
      <c r="S81" s="16"/>
      <c r="T81" s="16"/>
      <c r="U81" s="2"/>
      <c r="V81" s="2"/>
      <c r="W81" s="2"/>
      <c r="X81" s="2"/>
      <c r="Y81" s="2"/>
      <c r="Z81" s="2"/>
    </row>
    <row r="82" spans="1:26" ht="42" x14ac:dyDescent="0.15">
      <c r="A82" s="16">
        <v>105</v>
      </c>
      <c r="B82" s="16" t="s">
        <v>393</v>
      </c>
      <c r="C82" s="17" t="s">
        <v>394</v>
      </c>
      <c r="D82" s="16" t="s">
        <v>395</v>
      </c>
      <c r="E82" s="16" t="s">
        <v>396</v>
      </c>
      <c r="F82" s="16" t="s">
        <v>397</v>
      </c>
      <c r="G82" s="16" t="s">
        <v>23</v>
      </c>
      <c r="H82" s="16"/>
      <c r="I82" s="16"/>
      <c r="J82" s="16"/>
      <c r="K82" s="16"/>
      <c r="L82" s="16"/>
      <c r="M82" s="16"/>
      <c r="N82" s="16"/>
      <c r="O82" s="2"/>
      <c r="P82" s="16"/>
      <c r="Q82" s="18"/>
      <c r="R82" s="2"/>
      <c r="S82" s="16"/>
      <c r="T82" s="16"/>
      <c r="U82" s="2"/>
      <c r="V82" s="2"/>
      <c r="W82" s="2"/>
      <c r="X82" s="2"/>
      <c r="Y82" s="2"/>
      <c r="Z82" s="2"/>
    </row>
    <row r="83" spans="1:26" ht="42" x14ac:dyDescent="0.15">
      <c r="A83" s="16">
        <v>108</v>
      </c>
      <c r="B83" s="16" t="s">
        <v>398</v>
      </c>
      <c r="C83" s="17" t="s">
        <v>399</v>
      </c>
      <c r="D83" s="16" t="s">
        <v>62</v>
      </c>
      <c r="E83" s="16" t="s">
        <v>400</v>
      </c>
      <c r="F83" s="16" t="s">
        <v>401</v>
      </c>
      <c r="G83" s="16" t="s">
        <v>23</v>
      </c>
      <c r="H83" s="16"/>
      <c r="I83" s="16"/>
      <c r="J83" s="16"/>
      <c r="K83" s="16"/>
      <c r="L83" s="16"/>
      <c r="M83" s="16"/>
      <c r="N83" s="16"/>
      <c r="O83" s="2"/>
      <c r="P83" s="16"/>
      <c r="Q83" s="18"/>
      <c r="R83" s="2"/>
      <c r="S83" s="16"/>
      <c r="T83" s="16"/>
      <c r="U83" s="2"/>
      <c r="V83" s="2"/>
      <c r="W83" s="2"/>
      <c r="X83" s="2"/>
      <c r="Y83" s="2"/>
      <c r="Z83" s="2"/>
    </row>
    <row r="84" spans="1:26" ht="28" x14ac:dyDescent="0.15">
      <c r="A84" s="16">
        <v>111</v>
      </c>
      <c r="B84" s="16" t="s">
        <v>402</v>
      </c>
      <c r="C84" s="17" t="s">
        <v>403</v>
      </c>
      <c r="D84" s="16" t="s">
        <v>62</v>
      </c>
      <c r="E84" s="16" t="s">
        <v>404</v>
      </c>
      <c r="F84" s="16" t="s">
        <v>405</v>
      </c>
      <c r="G84" s="16" t="s">
        <v>23</v>
      </c>
      <c r="H84" s="16"/>
      <c r="I84" s="16"/>
      <c r="J84" s="16"/>
      <c r="K84" s="16"/>
      <c r="L84" s="16"/>
      <c r="M84" s="16"/>
      <c r="N84" s="16"/>
      <c r="O84" s="2"/>
      <c r="P84" s="16"/>
      <c r="Q84" s="18"/>
      <c r="R84" s="2"/>
      <c r="S84" s="16"/>
      <c r="T84" s="16"/>
      <c r="U84" s="2"/>
      <c r="V84" s="2"/>
      <c r="W84" s="2"/>
      <c r="X84" s="2"/>
      <c r="Y84" s="2"/>
      <c r="Z84" s="2"/>
    </row>
    <row r="85" spans="1:26" ht="28" x14ac:dyDescent="0.15">
      <c r="A85" s="16">
        <v>112</v>
      </c>
      <c r="B85" s="19" t="s">
        <v>406</v>
      </c>
      <c r="C85" s="17" t="s">
        <v>407</v>
      </c>
      <c r="D85" s="16" t="s">
        <v>20</v>
      </c>
      <c r="E85" s="16" t="s">
        <v>408</v>
      </c>
      <c r="F85" s="16" t="s">
        <v>409</v>
      </c>
      <c r="G85" s="16" t="s">
        <v>23</v>
      </c>
      <c r="H85" s="16"/>
      <c r="I85" s="16"/>
      <c r="J85" s="16"/>
      <c r="K85" s="16"/>
      <c r="L85" s="16"/>
      <c r="M85" s="16"/>
      <c r="N85" s="16"/>
      <c r="O85" s="2"/>
      <c r="P85" s="16"/>
      <c r="Q85" s="18"/>
      <c r="R85" s="2"/>
      <c r="S85" s="16"/>
      <c r="T85" s="16"/>
      <c r="U85" s="2"/>
      <c r="V85" s="2"/>
      <c r="W85" s="2"/>
      <c r="X85" s="2"/>
      <c r="Y85" s="2"/>
      <c r="Z85" s="2"/>
    </row>
    <row r="86" spans="1:26" ht="28" x14ac:dyDescent="0.15">
      <c r="A86" s="16">
        <v>114</v>
      </c>
      <c r="B86" s="16" t="s">
        <v>410</v>
      </c>
      <c r="C86" s="17" t="s">
        <v>411</v>
      </c>
      <c r="D86" s="16" t="s">
        <v>326</v>
      </c>
      <c r="E86" s="16" t="s">
        <v>412</v>
      </c>
      <c r="F86" s="16" t="s">
        <v>413</v>
      </c>
      <c r="G86" s="16" t="s">
        <v>23</v>
      </c>
      <c r="H86" s="16"/>
      <c r="I86" s="16"/>
      <c r="J86" s="16"/>
      <c r="K86" s="16"/>
      <c r="L86" s="16"/>
      <c r="M86" s="16"/>
      <c r="N86" s="16"/>
      <c r="O86" s="2"/>
      <c r="P86" s="16" t="s">
        <v>29</v>
      </c>
      <c r="Q86" s="18"/>
      <c r="R86" s="2"/>
      <c r="S86" s="16" t="s">
        <v>223</v>
      </c>
      <c r="T86" s="16"/>
      <c r="U86" s="2"/>
      <c r="V86" s="2"/>
      <c r="W86" s="2"/>
      <c r="X86" s="2"/>
      <c r="Y86" s="2"/>
      <c r="Z86" s="2"/>
    </row>
    <row r="87" spans="1:26" ht="42" x14ac:dyDescent="0.15">
      <c r="A87" s="16">
        <v>115</v>
      </c>
      <c r="B87" s="16" t="s">
        <v>414</v>
      </c>
      <c r="C87" s="17" t="s">
        <v>415</v>
      </c>
      <c r="D87" s="16" t="s">
        <v>62</v>
      </c>
      <c r="E87" s="16" t="s">
        <v>416</v>
      </c>
      <c r="F87" s="16" t="s">
        <v>417</v>
      </c>
      <c r="G87" s="16" t="s">
        <v>23</v>
      </c>
      <c r="H87" s="16"/>
      <c r="I87" s="16"/>
      <c r="J87" s="16"/>
      <c r="K87" s="16"/>
      <c r="L87" s="16"/>
      <c r="M87" s="16"/>
      <c r="N87" s="16"/>
      <c r="O87" s="2"/>
      <c r="P87" s="16" t="s">
        <v>69</v>
      </c>
      <c r="Q87" s="18"/>
      <c r="R87" s="2"/>
      <c r="S87" s="16" t="s">
        <v>223</v>
      </c>
      <c r="T87" s="16"/>
      <c r="U87" s="2"/>
      <c r="V87" s="2"/>
      <c r="W87" s="2"/>
      <c r="X87" s="2"/>
      <c r="Y87" s="2"/>
      <c r="Z87" s="2"/>
    </row>
    <row r="88" spans="1:26" ht="56" x14ac:dyDescent="0.15">
      <c r="A88" s="16">
        <v>116</v>
      </c>
      <c r="B88" s="19" t="s">
        <v>418</v>
      </c>
      <c r="C88" s="17" t="s">
        <v>419</v>
      </c>
      <c r="D88" s="16" t="s">
        <v>420</v>
      </c>
      <c r="E88" s="16" t="s">
        <v>421</v>
      </c>
      <c r="F88" s="16" t="s">
        <v>422</v>
      </c>
      <c r="G88" s="16" t="s">
        <v>23</v>
      </c>
      <c r="H88" s="16"/>
      <c r="I88" s="16"/>
      <c r="J88" s="16"/>
      <c r="K88" s="16"/>
      <c r="L88" s="16"/>
      <c r="M88" s="16"/>
      <c r="N88" s="16"/>
      <c r="O88" s="2"/>
      <c r="P88" s="16"/>
      <c r="Q88" s="18"/>
      <c r="R88" s="2"/>
      <c r="S88" s="16"/>
      <c r="T88" s="16"/>
      <c r="U88" s="2"/>
      <c r="V88" s="2"/>
      <c r="W88" s="2"/>
      <c r="X88" s="2"/>
      <c r="Y88" s="2"/>
      <c r="Z88" s="2"/>
    </row>
    <row r="89" spans="1:26" ht="42" x14ac:dyDescent="0.15">
      <c r="A89" s="16">
        <v>117</v>
      </c>
      <c r="B89" s="16" t="s">
        <v>423</v>
      </c>
      <c r="C89" s="17" t="s">
        <v>424</v>
      </c>
      <c r="D89" s="16" t="s">
        <v>20</v>
      </c>
      <c r="E89" s="16" t="s">
        <v>425</v>
      </c>
      <c r="F89" s="16" t="s">
        <v>426</v>
      </c>
      <c r="G89" s="16" t="s">
        <v>23</v>
      </c>
      <c r="H89" s="16"/>
      <c r="I89" s="16"/>
      <c r="J89" s="16"/>
      <c r="K89" s="16"/>
      <c r="L89" s="16"/>
      <c r="M89" s="16"/>
      <c r="N89" s="16"/>
      <c r="O89" s="2"/>
      <c r="P89" s="16"/>
      <c r="Q89" s="18"/>
      <c r="R89" s="2"/>
      <c r="S89" s="16" t="s">
        <v>35</v>
      </c>
      <c r="T89" s="16"/>
      <c r="U89" s="2"/>
      <c r="V89" s="2"/>
      <c r="W89" s="2"/>
      <c r="X89" s="2"/>
      <c r="Y89" s="2"/>
      <c r="Z89" s="2"/>
    </row>
    <row r="90" spans="1:26" ht="42" x14ac:dyDescent="0.15">
      <c r="A90" s="16">
        <v>118</v>
      </c>
      <c r="B90" s="16" t="s">
        <v>427</v>
      </c>
      <c r="C90" s="17" t="s">
        <v>428</v>
      </c>
      <c r="D90" s="16" t="s">
        <v>155</v>
      </c>
      <c r="E90" s="16" t="s">
        <v>429</v>
      </c>
      <c r="F90" s="16" t="s">
        <v>430</v>
      </c>
      <c r="G90" s="16" t="s">
        <v>23</v>
      </c>
      <c r="H90" s="16"/>
      <c r="I90" s="16"/>
      <c r="J90" s="16"/>
      <c r="K90" s="16"/>
      <c r="L90" s="16"/>
      <c r="M90" s="16"/>
      <c r="N90" s="16"/>
      <c r="O90" s="2"/>
      <c r="P90" s="16"/>
      <c r="Q90" s="18"/>
      <c r="R90" s="2"/>
      <c r="S90" s="16" t="s">
        <v>431</v>
      </c>
      <c r="T90" s="16"/>
      <c r="U90" s="2"/>
      <c r="V90" s="2"/>
      <c r="W90" s="2"/>
      <c r="X90" s="2"/>
      <c r="Y90" s="2"/>
      <c r="Z90" s="2"/>
    </row>
    <row r="91" spans="1:26" ht="42" x14ac:dyDescent="0.15">
      <c r="A91" s="16">
        <v>120</v>
      </c>
      <c r="B91" s="16" t="s">
        <v>432</v>
      </c>
      <c r="C91" s="17" t="s">
        <v>433</v>
      </c>
      <c r="D91" s="16" t="s">
        <v>20</v>
      </c>
      <c r="E91" s="16" t="s">
        <v>434</v>
      </c>
      <c r="F91" s="16" t="s">
        <v>435</v>
      </c>
      <c r="G91" s="16" t="s">
        <v>23</v>
      </c>
      <c r="H91" s="16"/>
      <c r="I91" s="16"/>
      <c r="J91" s="16"/>
      <c r="K91" s="16"/>
      <c r="L91" s="16"/>
      <c r="M91" s="16"/>
      <c r="N91" s="16"/>
      <c r="O91" s="2"/>
      <c r="P91" s="16"/>
      <c r="Q91" s="18"/>
      <c r="R91" s="2"/>
      <c r="S91" s="16"/>
      <c r="T91" s="16" t="s">
        <v>436</v>
      </c>
      <c r="U91" s="2"/>
      <c r="V91" s="2"/>
      <c r="W91" s="2"/>
      <c r="X91" s="2"/>
      <c r="Y91" s="2"/>
      <c r="Z91" s="2"/>
    </row>
    <row r="92" spans="1:26" ht="42" x14ac:dyDescent="0.15">
      <c r="A92" s="16">
        <v>122</v>
      </c>
      <c r="B92" s="16" t="s">
        <v>437</v>
      </c>
      <c r="C92" s="17" t="s">
        <v>438</v>
      </c>
      <c r="D92" s="16" t="s">
        <v>20</v>
      </c>
      <c r="E92" s="16" t="s">
        <v>439</v>
      </c>
      <c r="F92" s="16" t="s">
        <v>440</v>
      </c>
      <c r="G92" s="16" t="s">
        <v>23</v>
      </c>
      <c r="H92" s="16"/>
      <c r="I92" s="16"/>
      <c r="J92" s="16"/>
      <c r="K92" s="16"/>
      <c r="L92" s="16"/>
      <c r="M92" s="16"/>
      <c r="N92" s="16"/>
      <c r="O92" s="2"/>
      <c r="P92" s="16"/>
      <c r="Q92" s="18"/>
      <c r="R92" s="2"/>
      <c r="S92" s="16"/>
      <c r="T92" s="16"/>
      <c r="U92" s="2"/>
      <c r="V92" s="2"/>
      <c r="W92" s="2"/>
      <c r="X92" s="2"/>
      <c r="Y92" s="2"/>
      <c r="Z92" s="2"/>
    </row>
    <row r="93" spans="1:26" ht="28" x14ac:dyDescent="0.15">
      <c r="A93" s="16">
        <v>123</v>
      </c>
      <c r="B93" s="16" t="s">
        <v>441</v>
      </c>
      <c r="C93" s="17" t="s">
        <v>442</v>
      </c>
      <c r="D93" s="16" t="s">
        <v>352</v>
      </c>
      <c r="E93" s="16" t="s">
        <v>443</v>
      </c>
      <c r="F93" s="16" t="s">
        <v>444</v>
      </c>
      <c r="G93" s="16" t="s">
        <v>23</v>
      </c>
      <c r="H93" s="16"/>
      <c r="I93" s="16"/>
      <c r="J93" s="16"/>
      <c r="K93" s="16"/>
      <c r="L93" s="16"/>
      <c r="M93" s="16"/>
      <c r="N93" s="16"/>
      <c r="O93" s="2"/>
      <c r="P93" s="35">
        <v>44185</v>
      </c>
      <c r="Q93" s="18"/>
      <c r="R93" s="2"/>
      <c r="S93" s="16"/>
      <c r="T93" s="16"/>
      <c r="U93" s="2"/>
      <c r="V93" s="2"/>
      <c r="W93" s="2"/>
      <c r="X93" s="2"/>
      <c r="Y93" s="2"/>
      <c r="Z93" s="2"/>
    </row>
    <row r="94" spans="1:26" ht="28" x14ac:dyDescent="0.15">
      <c r="A94" s="16">
        <v>124</v>
      </c>
      <c r="B94" s="16" t="s">
        <v>445</v>
      </c>
      <c r="C94" s="17" t="s">
        <v>446</v>
      </c>
      <c r="D94" s="16" t="s">
        <v>20</v>
      </c>
      <c r="E94" s="16" t="s">
        <v>447</v>
      </c>
      <c r="F94" s="16" t="s">
        <v>448</v>
      </c>
      <c r="G94" s="16" t="s">
        <v>23</v>
      </c>
      <c r="H94" s="16"/>
      <c r="I94" s="16"/>
      <c r="J94" s="16"/>
      <c r="K94" s="16"/>
      <c r="L94" s="16"/>
      <c r="M94" s="16"/>
      <c r="N94" s="16"/>
      <c r="O94" s="2"/>
      <c r="P94" s="16"/>
      <c r="Q94" s="18"/>
      <c r="R94" s="2"/>
      <c r="S94" s="16"/>
      <c r="T94" s="16"/>
      <c r="U94" s="2"/>
      <c r="V94" s="2"/>
      <c r="W94" s="2"/>
      <c r="X94" s="2"/>
      <c r="Y94" s="2"/>
      <c r="Z94" s="2"/>
    </row>
    <row r="95" spans="1:26" ht="84" x14ac:dyDescent="0.15">
      <c r="A95" s="16">
        <v>125</v>
      </c>
      <c r="B95" s="16" t="s">
        <v>449</v>
      </c>
      <c r="C95" s="17" t="s">
        <v>450</v>
      </c>
      <c r="D95" s="16" t="s">
        <v>62</v>
      </c>
      <c r="E95" s="16" t="s">
        <v>451</v>
      </c>
      <c r="F95" s="16" t="s">
        <v>452</v>
      </c>
      <c r="G95" s="16" t="s">
        <v>23</v>
      </c>
      <c r="H95" s="16"/>
      <c r="I95" s="16"/>
      <c r="J95" s="16"/>
      <c r="K95" s="16"/>
      <c r="L95" s="16"/>
      <c r="M95" s="16"/>
      <c r="N95" s="16"/>
      <c r="O95" s="2"/>
      <c r="P95" s="16"/>
      <c r="Q95" s="18"/>
      <c r="R95" s="2"/>
      <c r="S95" s="16"/>
      <c r="T95" s="16"/>
      <c r="U95" s="2"/>
      <c r="V95" s="2"/>
      <c r="W95" s="2"/>
      <c r="X95" s="2"/>
      <c r="Y95" s="2"/>
      <c r="Z95" s="2"/>
    </row>
    <row r="96" spans="1:26" ht="42" x14ac:dyDescent="0.15">
      <c r="A96" s="16">
        <v>127</v>
      </c>
      <c r="B96" s="16" t="s">
        <v>453</v>
      </c>
      <c r="C96" s="17" t="s">
        <v>454</v>
      </c>
      <c r="D96" s="16" t="s">
        <v>62</v>
      </c>
      <c r="E96" s="16" t="s">
        <v>455</v>
      </c>
      <c r="F96" s="16" t="s">
        <v>456</v>
      </c>
      <c r="G96" s="16" t="s">
        <v>23</v>
      </c>
      <c r="H96" s="16"/>
      <c r="I96" s="16"/>
      <c r="J96" s="16"/>
      <c r="K96" s="16"/>
      <c r="L96" s="16"/>
      <c r="M96" s="16"/>
      <c r="N96" s="16"/>
      <c r="O96" s="2"/>
      <c r="P96" s="16"/>
      <c r="Q96" s="18"/>
      <c r="R96" s="2"/>
      <c r="S96" s="16"/>
      <c r="T96" s="17"/>
      <c r="U96" s="2"/>
      <c r="V96" s="2"/>
      <c r="W96" s="2"/>
      <c r="X96" s="2"/>
      <c r="Y96" s="2"/>
      <c r="Z96" s="2"/>
    </row>
    <row r="97" spans="1:26" ht="84" x14ac:dyDescent="0.15">
      <c r="A97" s="16">
        <v>128</v>
      </c>
      <c r="B97" s="16" t="s">
        <v>457</v>
      </c>
      <c r="C97" s="17" t="s">
        <v>458</v>
      </c>
      <c r="D97" s="16" t="s">
        <v>20</v>
      </c>
      <c r="E97" s="16" t="s">
        <v>459</v>
      </c>
      <c r="F97" s="16" t="s">
        <v>460</v>
      </c>
      <c r="G97" s="16" t="s">
        <v>23</v>
      </c>
      <c r="H97" s="16"/>
      <c r="I97" s="16" t="s">
        <v>3947</v>
      </c>
      <c r="J97" s="16"/>
      <c r="K97" s="16"/>
      <c r="L97" s="16"/>
      <c r="M97" s="16"/>
      <c r="N97" s="16"/>
      <c r="O97" s="2"/>
      <c r="P97" s="16" t="s">
        <v>55</v>
      </c>
      <c r="Q97" s="18"/>
      <c r="R97" s="2"/>
      <c r="S97" s="16" t="s">
        <v>55</v>
      </c>
      <c r="T97" s="16"/>
      <c r="U97" s="2"/>
      <c r="V97" s="2"/>
      <c r="W97" s="2"/>
      <c r="X97" s="2"/>
      <c r="Y97" s="2"/>
      <c r="Z97" s="2"/>
    </row>
    <row r="98" spans="1:26" ht="42" x14ac:dyDescent="0.15">
      <c r="A98" s="16">
        <v>131</v>
      </c>
      <c r="B98" s="16" t="s">
        <v>461</v>
      </c>
      <c r="C98" s="17" t="s">
        <v>462</v>
      </c>
      <c r="D98" s="16" t="s">
        <v>62</v>
      </c>
      <c r="E98" s="16" t="s">
        <v>463</v>
      </c>
      <c r="F98" s="16" t="s">
        <v>464</v>
      </c>
      <c r="G98" s="16" t="s">
        <v>23</v>
      </c>
      <c r="H98" s="16"/>
      <c r="I98" s="16"/>
      <c r="J98" s="16"/>
      <c r="K98" s="16"/>
      <c r="L98" s="16"/>
      <c r="M98" s="16"/>
      <c r="N98" s="16"/>
      <c r="O98" s="2"/>
      <c r="P98" s="16"/>
      <c r="Q98" s="18"/>
      <c r="R98" s="2"/>
      <c r="S98" s="16"/>
      <c r="T98" s="19"/>
      <c r="U98" s="2"/>
      <c r="V98" s="2"/>
      <c r="W98" s="2"/>
      <c r="X98" s="2"/>
      <c r="Y98" s="2"/>
      <c r="Z98" s="2"/>
    </row>
    <row r="99" spans="1:26" ht="42" x14ac:dyDescent="0.15">
      <c r="A99" s="16">
        <v>132</v>
      </c>
      <c r="B99" s="16" t="s">
        <v>465</v>
      </c>
      <c r="C99" s="17" t="s">
        <v>466</v>
      </c>
      <c r="D99" s="16" t="s">
        <v>20</v>
      </c>
      <c r="E99" s="16" t="s">
        <v>467</v>
      </c>
      <c r="F99" s="16" t="s">
        <v>468</v>
      </c>
      <c r="G99" s="16" t="s">
        <v>23</v>
      </c>
      <c r="H99" s="16"/>
      <c r="I99" s="16"/>
      <c r="J99" s="16"/>
      <c r="K99" s="16"/>
      <c r="L99" s="16"/>
      <c r="M99" s="16"/>
      <c r="N99" s="16"/>
      <c r="O99" s="2"/>
      <c r="P99" s="16"/>
      <c r="Q99" s="18"/>
      <c r="R99" s="2"/>
      <c r="S99" s="16"/>
      <c r="T99" s="16"/>
      <c r="U99" s="2"/>
      <c r="V99" s="2"/>
      <c r="W99" s="2"/>
      <c r="X99" s="2"/>
      <c r="Y99" s="2"/>
      <c r="Z99" s="2"/>
    </row>
    <row r="100" spans="1:26" ht="28" x14ac:dyDescent="0.15">
      <c r="A100" s="16">
        <v>133</v>
      </c>
      <c r="B100" s="16" t="s">
        <v>469</v>
      </c>
      <c r="C100" s="17" t="s">
        <v>470</v>
      </c>
      <c r="D100" s="16" t="s">
        <v>471</v>
      </c>
      <c r="E100" s="16" t="s">
        <v>472</v>
      </c>
      <c r="F100" s="16" t="s">
        <v>473</v>
      </c>
      <c r="G100" s="16" t="s">
        <v>23</v>
      </c>
      <c r="H100" s="16"/>
      <c r="I100" s="16"/>
      <c r="J100" s="16"/>
      <c r="K100" s="16"/>
      <c r="L100" s="16"/>
      <c r="M100" s="16"/>
      <c r="N100" s="16"/>
      <c r="O100" s="2"/>
      <c r="P100" s="16"/>
      <c r="Q100" s="18"/>
      <c r="R100" s="2"/>
      <c r="S100" s="16"/>
      <c r="T100" s="16"/>
      <c r="U100" s="2"/>
      <c r="V100" s="2"/>
      <c r="W100" s="2"/>
      <c r="X100" s="2"/>
      <c r="Y100" s="2"/>
      <c r="Z100" s="2"/>
    </row>
    <row r="101" spans="1:26" ht="42" x14ac:dyDescent="0.15">
      <c r="A101" s="16">
        <v>134</v>
      </c>
      <c r="B101" s="16" t="s">
        <v>474</v>
      </c>
      <c r="C101" s="17" t="s">
        <v>475</v>
      </c>
      <c r="D101" s="16" t="s">
        <v>20</v>
      </c>
      <c r="E101" s="16" t="s">
        <v>476</v>
      </c>
      <c r="F101" s="16" t="s">
        <v>477</v>
      </c>
      <c r="G101" s="16" t="s">
        <v>23</v>
      </c>
      <c r="H101" s="16"/>
      <c r="I101" s="16"/>
      <c r="J101" s="16"/>
      <c r="K101" s="16"/>
      <c r="L101" s="16"/>
      <c r="M101" s="16"/>
      <c r="N101" s="16"/>
      <c r="O101" s="2"/>
      <c r="P101" s="16"/>
      <c r="Q101" s="18"/>
      <c r="R101" s="2"/>
      <c r="S101" s="16" t="s">
        <v>478</v>
      </c>
      <c r="T101" s="16"/>
      <c r="U101" s="2"/>
      <c r="V101" s="2"/>
      <c r="W101" s="2"/>
      <c r="X101" s="2"/>
      <c r="Y101" s="2"/>
      <c r="Z101" s="2"/>
    </row>
    <row r="102" spans="1:26" ht="28" x14ac:dyDescent="0.15">
      <c r="A102" s="16">
        <v>135</v>
      </c>
      <c r="B102" s="16" t="s">
        <v>479</v>
      </c>
      <c r="C102" s="17" t="s">
        <v>480</v>
      </c>
      <c r="D102" s="16" t="s">
        <v>155</v>
      </c>
      <c r="E102" s="16" t="s">
        <v>481</v>
      </c>
      <c r="F102" s="16" t="s">
        <v>4049</v>
      </c>
      <c r="G102" s="16" t="s">
        <v>23</v>
      </c>
      <c r="H102" s="16"/>
      <c r="I102" s="16"/>
      <c r="J102" s="16"/>
      <c r="K102" s="16"/>
      <c r="L102" s="16"/>
      <c r="M102" s="16"/>
      <c r="N102" s="16"/>
      <c r="O102" s="2"/>
      <c r="P102" s="16" t="s">
        <v>483</v>
      </c>
      <c r="Q102" s="18"/>
      <c r="R102" s="2"/>
      <c r="S102" s="16" t="s">
        <v>55</v>
      </c>
      <c r="T102" s="16"/>
      <c r="U102" s="2"/>
      <c r="V102" s="2"/>
      <c r="W102" s="2"/>
      <c r="X102" s="2"/>
      <c r="Y102" s="2"/>
      <c r="Z102" s="2"/>
    </row>
    <row r="103" spans="1:26" ht="56" x14ac:dyDescent="0.15">
      <c r="A103" s="16">
        <v>136</v>
      </c>
      <c r="B103" s="16" t="s">
        <v>484</v>
      </c>
      <c r="C103" s="17" t="s">
        <v>485</v>
      </c>
      <c r="D103" s="16" t="s">
        <v>135</v>
      </c>
      <c r="E103" s="16" t="s">
        <v>486</v>
      </c>
      <c r="F103" s="16" t="s">
        <v>487</v>
      </c>
      <c r="G103" s="16" t="s">
        <v>23</v>
      </c>
      <c r="H103" s="16"/>
      <c r="I103" s="16"/>
      <c r="J103" s="16"/>
      <c r="K103" s="16"/>
      <c r="L103" s="16"/>
      <c r="M103" s="16"/>
      <c r="N103" s="16"/>
      <c r="O103" s="2"/>
      <c r="P103" s="16"/>
      <c r="Q103" s="18"/>
      <c r="R103" s="2"/>
      <c r="S103" s="16"/>
      <c r="T103" s="16"/>
      <c r="U103" s="2"/>
      <c r="V103" s="2"/>
      <c r="W103" s="2"/>
      <c r="X103" s="2"/>
      <c r="Y103" s="2"/>
      <c r="Z103" s="2"/>
    </row>
    <row r="104" spans="1:26" x14ac:dyDescent="0.15">
      <c r="A104" s="16">
        <v>137</v>
      </c>
      <c r="B104" s="16" t="s">
        <v>488</v>
      </c>
      <c r="C104" s="29" t="s">
        <v>489</v>
      </c>
      <c r="D104" s="20" t="s">
        <v>62</v>
      </c>
      <c r="E104" s="20" t="s">
        <v>490</v>
      </c>
      <c r="F104" s="20" t="s">
        <v>491</v>
      </c>
      <c r="G104" s="16" t="s">
        <v>23</v>
      </c>
      <c r="H104" s="16"/>
      <c r="I104" s="16"/>
      <c r="J104" s="20"/>
      <c r="K104" s="16"/>
      <c r="L104" s="16"/>
      <c r="M104" s="16"/>
      <c r="N104" s="16"/>
      <c r="O104" s="2"/>
      <c r="P104" s="16"/>
      <c r="Q104" s="18"/>
      <c r="R104" s="2"/>
      <c r="S104" s="16"/>
      <c r="T104" s="16"/>
      <c r="U104" s="2"/>
      <c r="V104" s="2"/>
      <c r="W104" s="2"/>
      <c r="X104" s="2"/>
      <c r="Y104" s="2"/>
      <c r="Z104" s="2"/>
    </row>
    <row r="105" spans="1:26" ht="28" x14ac:dyDescent="0.15">
      <c r="A105" s="16">
        <v>138</v>
      </c>
      <c r="B105" s="16" t="s">
        <v>492</v>
      </c>
      <c r="C105" s="17" t="s">
        <v>493</v>
      </c>
      <c r="D105" s="16" t="s">
        <v>135</v>
      </c>
      <c r="E105" s="16" t="s">
        <v>494</v>
      </c>
      <c r="F105" s="16" t="s">
        <v>495</v>
      </c>
      <c r="G105" s="16" t="s">
        <v>23</v>
      </c>
      <c r="H105" s="16"/>
      <c r="I105" s="16"/>
      <c r="J105" s="16"/>
      <c r="K105" s="16"/>
      <c r="L105" s="16"/>
      <c r="M105" s="16"/>
      <c r="N105" s="16"/>
      <c r="O105" s="2"/>
      <c r="P105" s="16"/>
      <c r="Q105" s="18"/>
      <c r="R105" s="2"/>
      <c r="S105" s="16"/>
      <c r="T105" s="16"/>
      <c r="U105" s="2"/>
      <c r="V105" s="2"/>
      <c r="W105" s="2"/>
      <c r="X105" s="2"/>
      <c r="Y105" s="2"/>
      <c r="Z105" s="2"/>
    </row>
    <row r="106" spans="1:26" ht="28" x14ac:dyDescent="0.15">
      <c r="A106" s="16">
        <v>139</v>
      </c>
      <c r="B106" s="16" t="s">
        <v>496</v>
      </c>
      <c r="C106" s="17" t="s">
        <v>497</v>
      </c>
      <c r="D106" s="16" t="s">
        <v>51</v>
      </c>
      <c r="E106" s="16" t="s">
        <v>498</v>
      </c>
      <c r="F106" s="16" t="s">
        <v>499</v>
      </c>
      <c r="G106" s="16" t="s">
        <v>23</v>
      </c>
      <c r="H106" s="16"/>
      <c r="I106" s="16"/>
      <c r="J106" s="16"/>
      <c r="K106" s="16"/>
      <c r="L106" s="16"/>
      <c r="M106" s="16"/>
      <c r="N106" s="16"/>
      <c r="O106" s="2"/>
      <c r="P106" s="16"/>
      <c r="Q106" s="18"/>
      <c r="R106" s="2"/>
      <c r="S106" s="16"/>
      <c r="T106" s="16"/>
      <c r="U106" s="2"/>
      <c r="V106" s="2"/>
      <c r="W106" s="2"/>
      <c r="X106" s="2"/>
      <c r="Y106" s="2"/>
      <c r="Z106" s="2"/>
    </row>
    <row r="107" spans="1:26" ht="42" x14ac:dyDescent="0.15">
      <c r="A107" s="16">
        <v>140</v>
      </c>
      <c r="B107" s="16" t="s">
        <v>500</v>
      </c>
      <c r="C107" s="17" t="s">
        <v>501</v>
      </c>
      <c r="D107" s="16" t="s">
        <v>62</v>
      </c>
      <c r="E107" s="16" t="s">
        <v>502</v>
      </c>
      <c r="F107" s="16" t="s">
        <v>503</v>
      </c>
      <c r="G107" s="16" t="s">
        <v>23</v>
      </c>
      <c r="H107" s="16"/>
      <c r="I107" s="16"/>
      <c r="J107" s="16"/>
      <c r="K107" s="16"/>
      <c r="L107" s="16"/>
      <c r="M107" s="16"/>
      <c r="N107" s="16"/>
      <c r="O107" s="2"/>
      <c r="P107" s="16"/>
      <c r="Q107" s="18"/>
      <c r="R107" s="2"/>
      <c r="S107" s="16"/>
      <c r="T107" s="16"/>
      <c r="U107" s="2"/>
      <c r="V107" s="2"/>
      <c r="W107" s="2"/>
      <c r="X107" s="2"/>
      <c r="Y107" s="2"/>
      <c r="Z107" s="2"/>
    </row>
    <row r="108" spans="1:26" ht="42" x14ac:dyDescent="0.15">
      <c r="A108" s="16">
        <v>141</v>
      </c>
      <c r="B108" s="16" t="s">
        <v>504</v>
      </c>
      <c r="C108" s="17" t="s">
        <v>505</v>
      </c>
      <c r="D108" s="16" t="s">
        <v>62</v>
      </c>
      <c r="E108" s="16" t="s">
        <v>506</v>
      </c>
      <c r="F108" s="16" t="s">
        <v>507</v>
      </c>
      <c r="G108" s="16" t="s">
        <v>23</v>
      </c>
      <c r="H108" s="16"/>
      <c r="I108" s="16"/>
      <c r="J108" s="16"/>
      <c r="K108" s="16"/>
      <c r="L108" s="16"/>
      <c r="M108" s="16"/>
      <c r="N108" s="16"/>
      <c r="O108" s="2"/>
      <c r="P108" s="16"/>
      <c r="Q108" s="18"/>
      <c r="R108" s="2"/>
      <c r="S108" s="16"/>
      <c r="T108" s="16"/>
      <c r="U108" s="2"/>
      <c r="V108" s="2"/>
      <c r="W108" s="2"/>
      <c r="X108" s="2"/>
      <c r="Y108" s="2"/>
      <c r="Z108" s="2"/>
    </row>
    <row r="109" spans="1:26" ht="42" x14ac:dyDescent="0.15">
      <c r="A109" s="16">
        <v>142</v>
      </c>
      <c r="B109" s="16" t="s">
        <v>508</v>
      </c>
      <c r="C109" s="17" t="s">
        <v>509</v>
      </c>
      <c r="D109" s="16" t="s">
        <v>62</v>
      </c>
      <c r="E109" s="16" t="s">
        <v>510</v>
      </c>
      <c r="F109" s="16" t="s">
        <v>511</v>
      </c>
      <c r="G109" s="16" t="s">
        <v>23</v>
      </c>
      <c r="H109" s="16"/>
      <c r="I109" s="16"/>
      <c r="J109" s="16"/>
      <c r="K109" s="16"/>
      <c r="L109" s="16"/>
      <c r="M109" s="16"/>
      <c r="N109" s="16"/>
      <c r="O109" s="2"/>
      <c r="P109" s="16"/>
      <c r="Q109" s="18"/>
      <c r="R109" s="2"/>
      <c r="S109" s="16"/>
      <c r="T109" s="16"/>
      <c r="U109" s="2"/>
      <c r="V109" s="2"/>
      <c r="W109" s="2"/>
      <c r="X109" s="2"/>
      <c r="Y109" s="2"/>
      <c r="Z109" s="2"/>
    </row>
    <row r="110" spans="1:26" ht="42" x14ac:dyDescent="0.15">
      <c r="A110" s="16">
        <v>143</v>
      </c>
      <c r="B110" s="16" t="s">
        <v>512</v>
      </c>
      <c r="C110" s="17" t="s">
        <v>513</v>
      </c>
      <c r="D110" s="16" t="s">
        <v>209</v>
      </c>
      <c r="E110" s="16" t="s">
        <v>514</v>
      </c>
      <c r="F110" s="16" t="s">
        <v>515</v>
      </c>
      <c r="G110" s="16" t="s">
        <v>23</v>
      </c>
      <c r="H110" s="16"/>
      <c r="I110" s="16"/>
      <c r="J110" s="16"/>
      <c r="K110" s="16"/>
      <c r="L110" s="16"/>
      <c r="M110" s="16"/>
      <c r="N110" s="16"/>
      <c r="O110" s="2"/>
      <c r="P110" s="16"/>
      <c r="Q110" s="18"/>
      <c r="R110" s="2"/>
      <c r="S110" s="16"/>
      <c r="T110" s="16"/>
      <c r="U110" s="2"/>
      <c r="V110" s="2"/>
      <c r="W110" s="2"/>
      <c r="X110" s="2"/>
      <c r="Y110" s="2"/>
      <c r="Z110" s="2"/>
    </row>
    <row r="111" spans="1:26" x14ac:dyDescent="0.15">
      <c r="A111" s="16">
        <v>144</v>
      </c>
      <c r="B111" s="16" t="s">
        <v>516</v>
      </c>
      <c r="C111" s="17" t="s">
        <v>517</v>
      </c>
      <c r="D111" s="16" t="s">
        <v>20</v>
      </c>
      <c r="E111" s="16" t="s">
        <v>518</v>
      </c>
      <c r="F111" s="16">
        <v>29</v>
      </c>
      <c r="G111" s="16" t="s">
        <v>23</v>
      </c>
      <c r="H111" s="16"/>
      <c r="I111" s="16"/>
      <c r="J111" s="16"/>
      <c r="K111" s="16"/>
      <c r="L111" s="16"/>
      <c r="M111" s="16"/>
      <c r="N111" s="16"/>
      <c r="O111" s="2"/>
      <c r="P111" s="16"/>
      <c r="Q111" s="18"/>
      <c r="R111" s="2"/>
      <c r="S111" s="16"/>
      <c r="T111" s="16"/>
      <c r="U111" s="2"/>
      <c r="V111" s="2"/>
      <c r="W111" s="2"/>
      <c r="X111" s="2"/>
      <c r="Y111" s="2"/>
      <c r="Z111" s="2"/>
    </row>
    <row r="112" spans="1:26" ht="42" x14ac:dyDescent="0.15">
      <c r="A112" s="16">
        <v>145</v>
      </c>
      <c r="B112" s="16" t="s">
        <v>519</v>
      </c>
      <c r="C112" s="17" t="s">
        <v>520</v>
      </c>
      <c r="D112" s="16" t="s">
        <v>62</v>
      </c>
      <c r="E112" s="16" t="s">
        <v>521</v>
      </c>
      <c r="F112" s="16" t="s">
        <v>522</v>
      </c>
      <c r="G112" s="16" t="s">
        <v>23</v>
      </c>
      <c r="H112" s="16"/>
      <c r="I112" s="16" t="s">
        <v>164</v>
      </c>
      <c r="J112" s="16"/>
      <c r="K112" s="16"/>
      <c r="L112" s="16"/>
      <c r="M112" s="16" t="s">
        <v>523</v>
      </c>
      <c r="N112" s="16"/>
      <c r="O112" s="2"/>
      <c r="P112" s="16" t="s">
        <v>55</v>
      </c>
      <c r="Q112" s="18"/>
      <c r="R112" s="2"/>
      <c r="S112" s="16" t="s">
        <v>55</v>
      </c>
      <c r="T112" s="16"/>
      <c r="U112" s="2"/>
      <c r="V112" s="2"/>
      <c r="W112" s="2"/>
      <c r="X112" s="2"/>
      <c r="Y112" s="2"/>
      <c r="Z112" s="2"/>
    </row>
    <row r="113" spans="1:26" ht="42" x14ac:dyDescent="0.15">
      <c r="A113" s="16">
        <v>146</v>
      </c>
      <c r="B113" s="16" t="s">
        <v>524</v>
      </c>
      <c r="C113" s="17" t="s">
        <v>525</v>
      </c>
      <c r="D113" s="16" t="s">
        <v>62</v>
      </c>
      <c r="E113" s="16" t="s">
        <v>526</v>
      </c>
      <c r="F113" s="16" t="s">
        <v>527</v>
      </c>
      <c r="G113" s="16" t="s">
        <v>23</v>
      </c>
      <c r="H113" s="16"/>
      <c r="I113" s="16"/>
      <c r="J113" s="16"/>
      <c r="K113" s="16"/>
      <c r="L113" s="16"/>
      <c r="M113" s="16"/>
      <c r="N113" s="16"/>
      <c r="O113" s="2"/>
      <c r="P113" s="16"/>
      <c r="Q113" s="18"/>
      <c r="R113" s="2"/>
      <c r="S113" s="16"/>
      <c r="T113" s="16"/>
      <c r="U113" s="2"/>
      <c r="V113" s="2"/>
      <c r="W113" s="2"/>
      <c r="X113" s="2"/>
      <c r="Y113" s="2"/>
      <c r="Z113" s="2"/>
    </row>
    <row r="114" spans="1:26" ht="42" x14ac:dyDescent="0.15">
      <c r="A114" s="16">
        <v>147</v>
      </c>
      <c r="B114" s="16" t="s">
        <v>528</v>
      </c>
      <c r="C114" s="17" t="s">
        <v>529</v>
      </c>
      <c r="D114" s="16" t="s">
        <v>62</v>
      </c>
      <c r="E114" s="16" t="s">
        <v>530</v>
      </c>
      <c r="F114" s="16" t="s">
        <v>531</v>
      </c>
      <c r="G114" s="16" t="s">
        <v>23</v>
      </c>
      <c r="H114" s="16"/>
      <c r="I114" s="16"/>
      <c r="J114" s="16"/>
      <c r="K114" s="16"/>
      <c r="L114" s="16"/>
      <c r="M114" s="16"/>
      <c r="N114" s="16"/>
      <c r="O114" s="2"/>
      <c r="P114" s="16"/>
      <c r="Q114" s="18"/>
      <c r="R114" s="2"/>
      <c r="S114" s="16"/>
      <c r="T114" s="16"/>
      <c r="U114" s="2"/>
      <c r="V114" s="2"/>
      <c r="W114" s="2"/>
      <c r="X114" s="2"/>
      <c r="Y114" s="2"/>
      <c r="Z114" s="2"/>
    </row>
    <row r="115" spans="1:26" ht="42" x14ac:dyDescent="0.15">
      <c r="A115" s="16">
        <v>149</v>
      </c>
      <c r="B115" s="16" t="s">
        <v>532</v>
      </c>
      <c r="C115" s="17" t="s">
        <v>533</v>
      </c>
      <c r="D115" s="16" t="s">
        <v>20</v>
      </c>
      <c r="E115" s="16" t="s">
        <v>534</v>
      </c>
      <c r="F115" s="16" t="s">
        <v>535</v>
      </c>
      <c r="G115" s="16" t="s">
        <v>23</v>
      </c>
      <c r="H115" s="16"/>
      <c r="I115" s="16"/>
      <c r="J115" s="16"/>
      <c r="K115" s="16"/>
      <c r="L115" s="16"/>
      <c r="M115" s="16"/>
      <c r="N115" s="16"/>
      <c r="O115" s="2"/>
      <c r="P115" s="16"/>
      <c r="Q115" s="18"/>
      <c r="R115" s="2"/>
      <c r="S115" s="16"/>
      <c r="T115" s="16"/>
      <c r="U115" s="2"/>
      <c r="V115" s="2"/>
      <c r="W115" s="2"/>
      <c r="X115" s="2"/>
      <c r="Y115" s="2"/>
      <c r="Z115" s="2"/>
    </row>
    <row r="116" spans="1:26" ht="56" x14ac:dyDescent="0.15">
      <c r="A116" s="16">
        <v>150</v>
      </c>
      <c r="B116" s="16" t="s">
        <v>536</v>
      </c>
      <c r="C116" s="17" t="s">
        <v>537</v>
      </c>
      <c r="D116" s="16" t="s">
        <v>62</v>
      </c>
      <c r="E116" s="16" t="s">
        <v>538</v>
      </c>
      <c r="F116" s="16" t="s">
        <v>539</v>
      </c>
      <c r="G116" s="16" t="s">
        <v>23</v>
      </c>
      <c r="H116" s="16"/>
      <c r="I116" s="16"/>
      <c r="J116" s="16"/>
      <c r="K116" s="16"/>
      <c r="L116" s="16"/>
      <c r="M116" s="16"/>
      <c r="N116" s="16"/>
      <c r="O116" s="2"/>
      <c r="P116" s="16"/>
      <c r="Q116" s="18"/>
      <c r="R116" s="2"/>
      <c r="S116" s="16"/>
      <c r="T116" s="16"/>
      <c r="U116" s="2"/>
      <c r="V116" s="2"/>
      <c r="W116" s="2"/>
      <c r="X116" s="2"/>
      <c r="Y116" s="2"/>
      <c r="Z116" s="2"/>
    </row>
    <row r="117" spans="1:26" ht="28" x14ac:dyDescent="0.15">
      <c r="A117" s="16">
        <v>151</v>
      </c>
      <c r="B117" s="16" t="s">
        <v>540</v>
      </c>
      <c r="C117" s="17" t="s">
        <v>541</v>
      </c>
      <c r="D117" s="16" t="s">
        <v>204</v>
      </c>
      <c r="E117" s="16" t="s">
        <v>542</v>
      </c>
      <c r="F117" s="16" t="s">
        <v>543</v>
      </c>
      <c r="G117" s="16" t="s">
        <v>23</v>
      </c>
      <c r="H117" s="16"/>
      <c r="I117" s="16"/>
      <c r="J117" s="16"/>
      <c r="K117" s="16"/>
      <c r="L117" s="16"/>
      <c r="M117" s="16"/>
      <c r="N117" s="16"/>
      <c r="O117" s="2"/>
      <c r="P117" s="16"/>
      <c r="Q117" s="18"/>
      <c r="R117" s="2"/>
      <c r="S117" s="16"/>
      <c r="T117" s="16"/>
      <c r="U117" s="2"/>
      <c r="V117" s="2"/>
      <c r="W117" s="2"/>
      <c r="X117" s="2"/>
      <c r="Y117" s="2"/>
      <c r="Z117" s="2"/>
    </row>
    <row r="118" spans="1:26" ht="56" x14ac:dyDescent="0.15">
      <c r="A118" s="16">
        <v>152</v>
      </c>
      <c r="B118" s="16" t="s">
        <v>544</v>
      </c>
      <c r="C118" s="17" t="s">
        <v>545</v>
      </c>
      <c r="D118" s="16" t="s">
        <v>20</v>
      </c>
      <c r="E118" s="16" t="s">
        <v>546</v>
      </c>
      <c r="F118" s="16" t="s">
        <v>547</v>
      </c>
      <c r="G118" s="16" t="s">
        <v>23</v>
      </c>
      <c r="H118" s="16"/>
      <c r="I118" s="16"/>
      <c r="J118" s="16"/>
      <c r="K118" s="16"/>
      <c r="L118" s="16"/>
      <c r="M118" s="16"/>
      <c r="N118" s="16"/>
      <c r="O118" s="2"/>
      <c r="P118" s="16"/>
      <c r="Q118" s="18"/>
      <c r="R118" s="2"/>
      <c r="S118" s="16"/>
      <c r="T118" s="16"/>
      <c r="U118" s="2"/>
      <c r="V118" s="2"/>
      <c r="W118" s="2"/>
      <c r="X118" s="2"/>
      <c r="Y118" s="2"/>
      <c r="Z118" s="2"/>
    </row>
    <row r="119" spans="1:26" x14ac:dyDescent="0.15">
      <c r="A119" s="21">
        <v>153</v>
      </c>
      <c r="B119" s="21" t="s">
        <v>488</v>
      </c>
      <c r="C119" s="36" t="s">
        <v>489</v>
      </c>
      <c r="D119" s="37" t="s">
        <v>62</v>
      </c>
      <c r="E119" s="37" t="s">
        <v>490</v>
      </c>
      <c r="F119" s="37" t="s">
        <v>548</v>
      </c>
      <c r="G119" s="16" t="s">
        <v>23</v>
      </c>
      <c r="H119" s="21"/>
      <c r="I119" s="21"/>
      <c r="J119" s="37"/>
      <c r="K119" s="21"/>
      <c r="L119" s="21"/>
      <c r="M119" s="21"/>
      <c r="N119" s="21"/>
      <c r="O119" s="2"/>
      <c r="P119" s="21"/>
      <c r="Q119" s="18"/>
      <c r="R119" s="2"/>
      <c r="S119" s="16"/>
      <c r="T119" s="16"/>
      <c r="U119" s="2"/>
      <c r="V119" s="2"/>
      <c r="W119" s="2"/>
      <c r="X119" s="2"/>
      <c r="Y119" s="2"/>
      <c r="Z119" s="2"/>
    </row>
    <row r="120" spans="1:26" ht="28" x14ac:dyDescent="0.15">
      <c r="A120" s="16">
        <v>154</v>
      </c>
      <c r="B120" s="16" t="s">
        <v>549</v>
      </c>
      <c r="C120" s="17" t="s">
        <v>550</v>
      </c>
      <c r="D120" s="16" t="s">
        <v>20</v>
      </c>
      <c r="E120" s="16" t="s">
        <v>551</v>
      </c>
      <c r="F120" s="16" t="s">
        <v>552</v>
      </c>
      <c r="G120" s="16" t="s">
        <v>23</v>
      </c>
      <c r="H120" s="16"/>
      <c r="I120" s="16"/>
      <c r="J120" s="16"/>
      <c r="K120" s="16"/>
      <c r="L120" s="16"/>
      <c r="M120" s="16"/>
      <c r="N120" s="16"/>
      <c r="O120" s="2"/>
      <c r="P120" s="16"/>
      <c r="Q120" s="18"/>
      <c r="R120" s="2"/>
      <c r="S120" s="16"/>
      <c r="T120" s="16"/>
      <c r="U120" s="2"/>
      <c r="V120" s="2"/>
      <c r="W120" s="2"/>
      <c r="X120" s="2"/>
      <c r="Y120" s="2"/>
      <c r="Z120" s="2"/>
    </row>
    <row r="121" spans="1:26" ht="28" x14ac:dyDescent="0.15">
      <c r="A121" s="16">
        <v>155</v>
      </c>
      <c r="B121" s="16" t="s">
        <v>553</v>
      </c>
      <c r="C121" s="17" t="s">
        <v>554</v>
      </c>
      <c r="D121" s="16" t="s">
        <v>20</v>
      </c>
      <c r="E121" s="16" t="s">
        <v>555</v>
      </c>
      <c r="F121" s="16" t="s">
        <v>556</v>
      </c>
      <c r="G121" s="16" t="s">
        <v>23</v>
      </c>
      <c r="H121" s="16"/>
      <c r="I121" s="16"/>
      <c r="J121" s="16"/>
      <c r="K121" s="16"/>
      <c r="L121" s="16"/>
      <c r="M121" s="16"/>
      <c r="N121" s="16"/>
      <c r="O121" s="2"/>
      <c r="P121" s="16"/>
      <c r="Q121" s="18"/>
      <c r="R121" s="2"/>
      <c r="S121" s="16"/>
      <c r="T121" s="16"/>
      <c r="U121" s="2"/>
      <c r="V121" s="2"/>
      <c r="W121" s="2"/>
      <c r="X121" s="2"/>
      <c r="Y121" s="2"/>
      <c r="Z121" s="2"/>
    </row>
    <row r="122" spans="1:26" ht="28" x14ac:dyDescent="0.15">
      <c r="A122" s="16">
        <v>156</v>
      </c>
      <c r="B122" s="16" t="s">
        <v>557</v>
      </c>
      <c r="C122" s="17" t="s">
        <v>558</v>
      </c>
      <c r="D122" s="16" t="s">
        <v>559</v>
      </c>
      <c r="E122" s="16" t="s">
        <v>560</v>
      </c>
      <c r="F122" s="16" t="s">
        <v>561</v>
      </c>
      <c r="G122" s="16" t="s">
        <v>23</v>
      </c>
      <c r="H122" s="16"/>
      <c r="I122" s="16"/>
      <c r="J122" s="16"/>
      <c r="K122" s="16"/>
      <c r="L122" s="16"/>
      <c r="M122" s="16"/>
      <c r="N122" s="16"/>
      <c r="O122" s="2"/>
      <c r="P122" s="16"/>
      <c r="Q122" s="18"/>
      <c r="R122" s="2"/>
      <c r="S122" s="16"/>
      <c r="T122" s="16"/>
      <c r="U122" s="2"/>
      <c r="V122" s="2"/>
      <c r="W122" s="2"/>
      <c r="X122" s="2"/>
      <c r="Y122" s="2"/>
      <c r="Z122" s="2"/>
    </row>
    <row r="123" spans="1:26" ht="56" x14ac:dyDescent="0.15">
      <c r="A123" s="16">
        <v>157</v>
      </c>
      <c r="B123" s="16" t="s">
        <v>562</v>
      </c>
      <c r="C123" s="17" t="s">
        <v>563</v>
      </c>
      <c r="D123" s="16" t="s">
        <v>135</v>
      </c>
      <c r="E123" s="16" t="s">
        <v>564</v>
      </c>
      <c r="F123" s="16" t="s">
        <v>565</v>
      </c>
      <c r="G123" s="16" t="s">
        <v>23</v>
      </c>
      <c r="H123" s="16"/>
      <c r="I123" s="16"/>
      <c r="J123" s="16"/>
      <c r="K123" s="16"/>
      <c r="L123" s="16"/>
      <c r="M123" s="16"/>
      <c r="N123" s="16"/>
      <c r="O123" s="2"/>
      <c r="P123" s="21"/>
      <c r="Q123" s="18"/>
      <c r="R123" s="2"/>
      <c r="S123" s="38" t="s">
        <v>566</v>
      </c>
      <c r="T123" s="16"/>
      <c r="U123" s="2"/>
      <c r="V123" s="2"/>
      <c r="W123" s="2"/>
      <c r="X123" s="2"/>
      <c r="Y123" s="2"/>
      <c r="Z123" s="2"/>
    </row>
    <row r="124" spans="1:26" ht="28" x14ac:dyDescent="0.15">
      <c r="A124" s="16">
        <v>158</v>
      </c>
      <c r="B124" s="16" t="s">
        <v>567</v>
      </c>
      <c r="C124" s="17" t="s">
        <v>568</v>
      </c>
      <c r="D124" s="16" t="s">
        <v>569</v>
      </c>
      <c r="E124" s="16" t="s">
        <v>570</v>
      </c>
      <c r="F124" s="16" t="s">
        <v>571</v>
      </c>
      <c r="G124" s="16" t="s">
        <v>23</v>
      </c>
      <c r="H124" s="16"/>
      <c r="I124" s="16"/>
      <c r="J124" s="16"/>
      <c r="K124" s="16"/>
      <c r="L124" s="16"/>
      <c r="M124" s="16"/>
      <c r="N124" s="16"/>
      <c r="O124" s="2"/>
      <c r="P124" s="16"/>
      <c r="Q124" s="18"/>
      <c r="R124" s="2"/>
      <c r="S124" s="16"/>
      <c r="T124" s="16"/>
      <c r="U124" s="2"/>
      <c r="V124" s="2"/>
      <c r="W124" s="2"/>
      <c r="X124" s="2"/>
      <c r="Y124" s="2"/>
      <c r="Z124" s="2"/>
    </row>
    <row r="125" spans="1:26" ht="56" x14ac:dyDescent="0.15">
      <c r="A125" s="16">
        <v>159</v>
      </c>
      <c r="B125" s="16" t="s">
        <v>572</v>
      </c>
      <c r="C125" s="17" t="s">
        <v>573</v>
      </c>
      <c r="D125" s="16" t="s">
        <v>20</v>
      </c>
      <c r="E125" s="16" t="s">
        <v>574</v>
      </c>
      <c r="F125" s="16" t="s">
        <v>575</v>
      </c>
      <c r="G125" s="16" t="s">
        <v>23</v>
      </c>
      <c r="H125" s="16" t="s">
        <v>576</v>
      </c>
      <c r="I125" s="16"/>
      <c r="J125" s="16"/>
      <c r="K125" s="16"/>
      <c r="L125" s="16"/>
      <c r="M125" s="16"/>
      <c r="N125" s="16"/>
      <c r="O125" s="2"/>
      <c r="P125" s="16" t="s">
        <v>252</v>
      </c>
      <c r="Q125" s="18"/>
      <c r="R125" s="2"/>
      <c r="S125" s="16" t="s">
        <v>55</v>
      </c>
      <c r="T125" s="16"/>
      <c r="U125" s="2"/>
      <c r="V125" s="2"/>
      <c r="W125" s="2"/>
      <c r="X125" s="2"/>
      <c r="Y125" s="2"/>
      <c r="Z125" s="2"/>
    </row>
    <row r="126" spans="1:26" ht="42" x14ac:dyDescent="0.15">
      <c r="A126" s="16">
        <v>160</v>
      </c>
      <c r="B126" s="16" t="s">
        <v>577</v>
      </c>
      <c r="C126" s="17" t="s">
        <v>578</v>
      </c>
      <c r="D126" s="16" t="s">
        <v>237</v>
      </c>
      <c r="E126" s="16" t="s">
        <v>579</v>
      </c>
      <c r="F126" s="16" t="s">
        <v>580</v>
      </c>
      <c r="G126" s="16" t="s">
        <v>23</v>
      </c>
      <c r="H126" s="16"/>
      <c r="I126" s="16"/>
      <c r="J126" s="16"/>
      <c r="K126" s="16"/>
      <c r="L126" s="16"/>
      <c r="M126" s="16"/>
      <c r="N126" s="16"/>
      <c r="O126" s="2"/>
      <c r="P126" s="16"/>
      <c r="Q126" s="18"/>
      <c r="R126" s="2"/>
      <c r="S126" s="16"/>
      <c r="T126" s="16"/>
      <c r="U126" s="2"/>
      <c r="V126" s="2"/>
      <c r="W126" s="2"/>
      <c r="X126" s="2"/>
      <c r="Y126" s="2"/>
      <c r="Z126" s="2"/>
    </row>
    <row r="127" spans="1:26" ht="28" x14ac:dyDescent="0.15">
      <c r="A127" s="16">
        <v>161</v>
      </c>
      <c r="B127" s="16" t="s">
        <v>581</v>
      </c>
      <c r="C127" s="17" t="s">
        <v>582</v>
      </c>
      <c r="D127" s="16" t="s">
        <v>62</v>
      </c>
      <c r="E127" s="16" t="s">
        <v>583</v>
      </c>
      <c r="F127" s="16" t="s">
        <v>4050</v>
      </c>
      <c r="G127" s="16" t="s">
        <v>23</v>
      </c>
      <c r="H127" s="16"/>
      <c r="I127" s="16"/>
      <c r="J127" s="16"/>
      <c r="K127" s="16"/>
      <c r="L127" s="16"/>
      <c r="M127" s="16"/>
      <c r="N127" s="16"/>
      <c r="O127" s="2"/>
      <c r="P127" s="16"/>
      <c r="Q127" s="18"/>
      <c r="R127" s="2"/>
      <c r="S127" s="16"/>
      <c r="T127" s="16"/>
      <c r="U127" s="2"/>
      <c r="V127" s="2"/>
      <c r="W127" s="2"/>
      <c r="X127" s="2"/>
      <c r="Y127" s="2"/>
      <c r="Z127" s="2"/>
    </row>
    <row r="128" spans="1:26" ht="28" x14ac:dyDescent="0.15">
      <c r="A128" s="16">
        <v>162</v>
      </c>
      <c r="B128" s="16" t="s">
        <v>585</v>
      </c>
      <c r="C128" s="17" t="s">
        <v>586</v>
      </c>
      <c r="D128" s="16" t="s">
        <v>20</v>
      </c>
      <c r="E128" s="16" t="s">
        <v>587</v>
      </c>
      <c r="F128" s="16"/>
      <c r="G128" s="16" t="s">
        <v>23</v>
      </c>
      <c r="H128" s="16"/>
      <c r="I128" s="16"/>
      <c r="J128" s="16"/>
      <c r="K128" s="16"/>
      <c r="L128" s="16"/>
      <c r="M128" s="16"/>
      <c r="N128" s="16"/>
      <c r="O128" s="2"/>
      <c r="P128" s="16"/>
      <c r="Q128" s="18"/>
      <c r="R128" s="2"/>
      <c r="S128" s="16"/>
      <c r="T128" s="16"/>
      <c r="U128" s="2"/>
      <c r="V128" s="2"/>
      <c r="W128" s="2"/>
      <c r="X128" s="2"/>
      <c r="Y128" s="2"/>
      <c r="Z128" s="2"/>
    </row>
    <row r="129" spans="1:26" ht="28" x14ac:dyDescent="0.15">
      <c r="A129" s="16">
        <v>163</v>
      </c>
      <c r="B129" s="16" t="s">
        <v>588</v>
      </c>
      <c r="C129" s="17" t="s">
        <v>589</v>
      </c>
      <c r="D129" s="16" t="s">
        <v>204</v>
      </c>
      <c r="E129" s="16" t="s">
        <v>590</v>
      </c>
      <c r="F129" s="16" t="s">
        <v>591</v>
      </c>
      <c r="G129" s="16" t="s">
        <v>23</v>
      </c>
      <c r="H129" s="16"/>
      <c r="I129" s="16"/>
      <c r="J129" s="16"/>
      <c r="K129" s="16"/>
      <c r="L129" s="16"/>
      <c r="M129" s="16"/>
      <c r="N129" s="16"/>
      <c r="O129" s="2"/>
      <c r="P129" s="16"/>
      <c r="Q129" s="18"/>
      <c r="R129" s="2"/>
      <c r="S129" s="16"/>
      <c r="T129" s="16"/>
      <c r="U129" s="2"/>
      <c r="V129" s="2"/>
      <c r="W129" s="2"/>
      <c r="X129" s="2"/>
      <c r="Y129" s="2"/>
      <c r="Z129" s="2"/>
    </row>
    <row r="130" spans="1:26" ht="42" x14ac:dyDescent="0.15">
      <c r="A130" s="16">
        <v>164</v>
      </c>
      <c r="B130" s="16" t="s">
        <v>592</v>
      </c>
      <c r="C130" s="17" t="s">
        <v>593</v>
      </c>
      <c r="D130" s="16" t="s">
        <v>62</v>
      </c>
      <c r="E130" s="16" t="s">
        <v>594</v>
      </c>
      <c r="F130" s="16" t="s">
        <v>595</v>
      </c>
      <c r="G130" s="16" t="s">
        <v>23</v>
      </c>
      <c r="H130" s="16"/>
      <c r="I130" s="16"/>
      <c r="J130" s="16"/>
      <c r="K130" s="16"/>
      <c r="L130" s="16"/>
      <c r="M130" s="16"/>
      <c r="N130" s="16"/>
      <c r="O130" s="2"/>
      <c r="P130" s="16" t="s">
        <v>596</v>
      </c>
      <c r="Q130" s="18"/>
      <c r="R130" s="2"/>
      <c r="S130" s="16"/>
      <c r="T130" s="16"/>
      <c r="U130" s="2"/>
      <c r="V130" s="2"/>
      <c r="W130" s="2"/>
      <c r="X130" s="2"/>
      <c r="Y130" s="2"/>
      <c r="Z130" s="2"/>
    </row>
    <row r="131" spans="1:26" ht="42" x14ac:dyDescent="0.15">
      <c r="A131" s="16">
        <v>165</v>
      </c>
      <c r="B131" s="16" t="s">
        <v>597</v>
      </c>
      <c r="C131" s="17" t="s">
        <v>598</v>
      </c>
      <c r="D131" s="16" t="s">
        <v>62</v>
      </c>
      <c r="E131" s="16" t="s">
        <v>599</v>
      </c>
      <c r="F131" s="16" t="s">
        <v>600</v>
      </c>
      <c r="G131" s="16" t="s">
        <v>23</v>
      </c>
      <c r="H131" s="16"/>
      <c r="I131" s="16"/>
      <c r="J131" s="16"/>
      <c r="K131" s="16"/>
      <c r="L131" s="16"/>
      <c r="M131" s="16"/>
      <c r="N131" s="16"/>
      <c r="O131" s="2"/>
      <c r="P131" s="16"/>
      <c r="Q131" s="18"/>
      <c r="R131" s="2"/>
      <c r="S131" s="16"/>
      <c r="T131" s="16"/>
      <c r="U131" s="2"/>
      <c r="V131" s="2"/>
      <c r="W131" s="2"/>
      <c r="X131" s="2"/>
      <c r="Y131" s="2"/>
      <c r="Z131" s="2"/>
    </row>
    <row r="132" spans="1:26" ht="28" x14ac:dyDescent="0.15">
      <c r="A132" s="16">
        <v>166</v>
      </c>
      <c r="B132" s="16" t="s">
        <v>601</v>
      </c>
      <c r="C132" s="17" t="s">
        <v>602</v>
      </c>
      <c r="D132" s="16" t="s">
        <v>603</v>
      </c>
      <c r="E132" s="16" t="s">
        <v>604</v>
      </c>
      <c r="F132" s="16" t="s">
        <v>605</v>
      </c>
      <c r="G132" s="16" t="s">
        <v>23</v>
      </c>
      <c r="H132" s="16" t="s">
        <v>41</v>
      </c>
      <c r="I132" s="16"/>
      <c r="J132" s="16"/>
      <c r="K132" s="16"/>
      <c r="L132" s="16"/>
      <c r="M132" s="16"/>
      <c r="N132" s="16"/>
      <c r="O132" s="2"/>
      <c r="P132" s="16"/>
      <c r="Q132" s="18"/>
      <c r="R132" s="2"/>
      <c r="S132" s="16"/>
      <c r="T132" s="16"/>
      <c r="U132" s="2"/>
      <c r="V132" s="2"/>
      <c r="W132" s="2"/>
      <c r="X132" s="2"/>
      <c r="Y132" s="2"/>
      <c r="Z132" s="2"/>
    </row>
    <row r="133" spans="1:26" ht="42" x14ac:dyDescent="0.15">
      <c r="A133" s="16">
        <v>167</v>
      </c>
      <c r="B133" s="16" t="s">
        <v>606</v>
      </c>
      <c r="C133" s="17" t="s">
        <v>607</v>
      </c>
      <c r="D133" s="16" t="s">
        <v>20</v>
      </c>
      <c r="E133" s="16" t="s">
        <v>608</v>
      </c>
      <c r="F133" s="16" t="s">
        <v>609</v>
      </c>
      <c r="G133" s="16" t="s">
        <v>23</v>
      </c>
      <c r="H133" s="16"/>
      <c r="I133" s="16"/>
      <c r="J133" s="16"/>
      <c r="K133" s="16"/>
      <c r="L133" s="16"/>
      <c r="M133" s="16" t="s">
        <v>610</v>
      </c>
      <c r="N133" s="16"/>
      <c r="O133" s="2"/>
      <c r="P133" s="16" t="s">
        <v>252</v>
      </c>
      <c r="Q133" s="18"/>
      <c r="R133" s="2"/>
      <c r="S133" s="16" t="s">
        <v>55</v>
      </c>
      <c r="T133" s="16"/>
      <c r="U133" s="2"/>
      <c r="V133" s="2"/>
      <c r="W133" s="2"/>
      <c r="X133" s="2"/>
      <c r="Y133" s="2"/>
      <c r="Z133" s="2"/>
    </row>
    <row r="134" spans="1:26" ht="42" x14ac:dyDescent="0.15">
      <c r="A134" s="16">
        <v>168</v>
      </c>
      <c r="B134" s="16" t="s">
        <v>611</v>
      </c>
      <c r="C134" s="17" t="s">
        <v>612</v>
      </c>
      <c r="D134" s="16" t="s">
        <v>62</v>
      </c>
      <c r="E134" s="16" t="s">
        <v>613</v>
      </c>
      <c r="F134" s="16" t="s">
        <v>614</v>
      </c>
      <c r="G134" s="16" t="s">
        <v>23</v>
      </c>
      <c r="H134" s="16" t="s">
        <v>41</v>
      </c>
      <c r="I134" s="16"/>
      <c r="J134" s="16"/>
      <c r="K134" s="16"/>
      <c r="L134" s="16"/>
      <c r="M134" s="16"/>
      <c r="N134" s="16"/>
      <c r="O134" s="2"/>
      <c r="P134" s="16"/>
      <c r="Q134" s="18"/>
      <c r="R134" s="2"/>
      <c r="S134" s="16"/>
      <c r="T134" s="16"/>
      <c r="U134" s="2"/>
      <c r="V134" s="2"/>
      <c r="W134" s="2"/>
      <c r="X134" s="2"/>
      <c r="Y134" s="2"/>
      <c r="Z134" s="2"/>
    </row>
    <row r="135" spans="1:26" ht="42" x14ac:dyDescent="0.15">
      <c r="A135" s="16">
        <v>169</v>
      </c>
      <c r="B135" s="16" t="s">
        <v>615</v>
      </c>
      <c r="C135" s="17" t="s">
        <v>616</v>
      </c>
      <c r="D135" s="16" t="s">
        <v>62</v>
      </c>
      <c r="E135" s="16" t="s">
        <v>617</v>
      </c>
      <c r="F135" s="16" t="s">
        <v>618</v>
      </c>
      <c r="G135" s="16" t="s">
        <v>23</v>
      </c>
      <c r="H135" s="16" t="s">
        <v>41</v>
      </c>
      <c r="I135" s="16"/>
      <c r="J135" s="16"/>
      <c r="K135" s="16"/>
      <c r="L135" s="16"/>
      <c r="M135" s="16"/>
      <c r="N135" s="16"/>
      <c r="O135" s="2"/>
      <c r="P135" s="16" t="s">
        <v>252</v>
      </c>
      <c r="Q135" s="18"/>
      <c r="R135" s="2"/>
      <c r="S135" s="16" t="s">
        <v>55</v>
      </c>
      <c r="T135" s="16"/>
      <c r="U135" s="2"/>
      <c r="V135" s="2"/>
      <c r="W135" s="2"/>
      <c r="X135" s="2"/>
      <c r="Y135" s="2"/>
      <c r="Z135" s="2"/>
    </row>
    <row r="136" spans="1:26" ht="28" x14ac:dyDescent="0.15">
      <c r="A136" s="16">
        <v>170</v>
      </c>
      <c r="B136" s="16" t="s">
        <v>619</v>
      </c>
      <c r="C136" s="17" t="s">
        <v>620</v>
      </c>
      <c r="D136" s="16" t="s">
        <v>20</v>
      </c>
      <c r="E136" s="16" t="s">
        <v>621</v>
      </c>
      <c r="F136" s="16" t="s">
        <v>622</v>
      </c>
      <c r="G136" s="16" t="s">
        <v>23</v>
      </c>
      <c r="H136" s="16"/>
      <c r="I136" s="16"/>
      <c r="J136" s="16"/>
      <c r="K136" s="16"/>
      <c r="L136" s="16"/>
      <c r="M136" s="16"/>
      <c r="N136" s="16"/>
      <c r="O136" s="2"/>
      <c r="P136" s="16"/>
      <c r="Q136" s="18"/>
      <c r="R136" s="2"/>
      <c r="S136" s="16"/>
      <c r="T136" s="16"/>
      <c r="U136" s="2"/>
      <c r="V136" s="2"/>
      <c r="W136" s="2"/>
      <c r="X136" s="2"/>
      <c r="Y136" s="2"/>
      <c r="Z136" s="2"/>
    </row>
    <row r="137" spans="1:26" ht="56" x14ac:dyDescent="0.15">
      <c r="A137" s="16">
        <v>171</v>
      </c>
      <c r="B137" s="16" t="s">
        <v>623</v>
      </c>
      <c r="C137" s="17" t="s">
        <v>624</v>
      </c>
      <c r="D137" s="16" t="s">
        <v>20</v>
      </c>
      <c r="E137" s="16" t="s">
        <v>625</v>
      </c>
      <c r="F137" s="16" t="s">
        <v>626</v>
      </c>
      <c r="G137" s="16" t="s">
        <v>23</v>
      </c>
      <c r="H137" s="16"/>
      <c r="I137" s="16"/>
      <c r="J137" s="16"/>
      <c r="K137" s="16"/>
      <c r="L137" s="16"/>
      <c r="M137" s="16"/>
      <c r="N137" s="16"/>
      <c r="O137" s="2"/>
      <c r="P137" s="16"/>
      <c r="Q137" s="18"/>
      <c r="R137" s="2"/>
      <c r="S137" s="16"/>
      <c r="T137" s="19"/>
      <c r="U137" s="2"/>
      <c r="V137" s="2"/>
      <c r="W137" s="2"/>
      <c r="X137" s="2"/>
      <c r="Y137" s="2"/>
      <c r="Z137" s="2"/>
    </row>
    <row r="138" spans="1:26" x14ac:dyDescent="0.15">
      <c r="A138" s="16">
        <v>172</v>
      </c>
      <c r="B138" s="16" t="s">
        <v>627</v>
      </c>
      <c r="C138" s="17" t="s">
        <v>628</v>
      </c>
      <c r="D138" s="16" t="s">
        <v>62</v>
      </c>
      <c r="E138" s="16"/>
      <c r="F138" s="16"/>
      <c r="G138" s="16" t="s">
        <v>23</v>
      </c>
      <c r="H138" s="16"/>
      <c r="I138" s="16"/>
      <c r="J138" s="16"/>
      <c r="K138" s="16"/>
      <c r="L138" s="16"/>
      <c r="M138" s="16"/>
      <c r="N138" s="16"/>
      <c r="O138" s="2"/>
      <c r="P138" s="16"/>
      <c r="Q138" s="18"/>
      <c r="R138" s="2"/>
      <c r="S138" s="16"/>
      <c r="T138" s="16"/>
      <c r="U138" s="2"/>
      <c r="V138" s="2"/>
      <c r="W138" s="2"/>
      <c r="X138" s="2"/>
      <c r="Y138" s="2"/>
      <c r="Z138" s="2"/>
    </row>
    <row r="139" spans="1:26" ht="56" x14ac:dyDescent="0.15">
      <c r="A139" s="16">
        <v>173</v>
      </c>
      <c r="B139" s="16" t="s">
        <v>629</v>
      </c>
      <c r="C139" s="17" t="s">
        <v>630</v>
      </c>
      <c r="D139" s="16" t="s">
        <v>62</v>
      </c>
      <c r="E139" s="16" t="s">
        <v>631</v>
      </c>
      <c r="F139" s="16" t="s">
        <v>632</v>
      </c>
      <c r="G139" s="16" t="s">
        <v>23</v>
      </c>
      <c r="H139" s="16" t="s">
        <v>41</v>
      </c>
      <c r="I139" s="16"/>
      <c r="J139" s="16"/>
      <c r="K139" s="16"/>
      <c r="L139" s="16"/>
      <c r="M139" s="16"/>
      <c r="N139" s="16"/>
      <c r="O139" s="2"/>
      <c r="P139" s="16"/>
      <c r="Q139" s="18"/>
      <c r="R139" s="2"/>
      <c r="S139" s="16"/>
      <c r="T139" s="31" t="s">
        <v>633</v>
      </c>
      <c r="U139" s="2"/>
      <c r="V139" s="2"/>
      <c r="W139" s="2"/>
      <c r="X139" s="2"/>
      <c r="Y139" s="2"/>
      <c r="Z139" s="2"/>
    </row>
    <row r="140" spans="1:26" ht="42" x14ac:dyDescent="0.15">
      <c r="A140" s="16">
        <v>174</v>
      </c>
      <c r="B140" s="16" t="s">
        <v>634</v>
      </c>
      <c r="C140" s="17" t="s">
        <v>635</v>
      </c>
      <c r="D140" s="16" t="s">
        <v>20</v>
      </c>
      <c r="E140" s="16" t="s">
        <v>636</v>
      </c>
      <c r="F140" s="16" t="s">
        <v>637</v>
      </c>
      <c r="G140" s="16" t="s">
        <v>23</v>
      </c>
      <c r="H140" s="16" t="s">
        <v>41</v>
      </c>
      <c r="I140" s="16"/>
      <c r="J140" s="16"/>
      <c r="K140" s="16"/>
      <c r="L140" s="16"/>
      <c r="M140" s="16"/>
      <c r="N140" s="16"/>
      <c r="O140" s="2"/>
      <c r="P140" s="16"/>
      <c r="Q140" s="18"/>
      <c r="R140" s="2"/>
      <c r="S140" s="16"/>
      <c r="T140" s="16"/>
      <c r="U140" s="2"/>
      <c r="V140" s="2"/>
      <c r="W140" s="2"/>
      <c r="X140" s="2"/>
      <c r="Y140" s="2"/>
      <c r="Z140" s="2"/>
    </row>
    <row r="141" spans="1:26" ht="56" x14ac:dyDescent="0.15">
      <c r="A141" s="16">
        <v>175</v>
      </c>
      <c r="B141" s="16" t="s">
        <v>638</v>
      </c>
      <c r="C141" s="17" t="s">
        <v>639</v>
      </c>
      <c r="D141" s="16" t="s">
        <v>62</v>
      </c>
      <c r="E141" s="20" t="s">
        <v>99</v>
      </c>
      <c r="F141" s="20" t="s">
        <v>640</v>
      </c>
      <c r="G141" s="16" t="s">
        <v>23</v>
      </c>
      <c r="H141" s="16"/>
      <c r="I141" s="16"/>
      <c r="J141" s="16"/>
      <c r="K141" s="16"/>
      <c r="L141" s="16"/>
      <c r="M141" s="16"/>
      <c r="N141" s="16"/>
      <c r="O141" s="2"/>
      <c r="P141" s="16" t="s">
        <v>641</v>
      </c>
      <c r="Q141" s="18" t="s">
        <v>642</v>
      </c>
      <c r="R141" s="2"/>
      <c r="S141" s="16"/>
      <c r="T141" s="16"/>
      <c r="U141" s="2"/>
      <c r="V141" s="2"/>
      <c r="W141" s="2"/>
      <c r="X141" s="2"/>
      <c r="Y141" s="2"/>
      <c r="Z141" s="2"/>
    </row>
    <row r="142" spans="1:26" x14ac:dyDescent="0.15">
      <c r="A142" s="16">
        <v>176</v>
      </c>
      <c r="B142" s="16" t="s">
        <v>643</v>
      </c>
      <c r="C142" s="17" t="s">
        <v>644</v>
      </c>
      <c r="D142" s="16" t="s">
        <v>20</v>
      </c>
      <c r="E142" s="16" t="s">
        <v>3762</v>
      </c>
      <c r="F142" s="16" t="s">
        <v>4030</v>
      </c>
      <c r="G142" s="16" t="s">
        <v>23</v>
      </c>
      <c r="H142" s="16"/>
      <c r="I142" s="16" t="s">
        <v>223</v>
      </c>
      <c r="J142" s="16"/>
      <c r="K142" s="16"/>
      <c r="L142" s="16"/>
      <c r="M142" s="16"/>
      <c r="N142" s="16"/>
      <c r="O142" s="2"/>
      <c r="P142" s="16"/>
      <c r="Q142" s="18"/>
      <c r="R142" s="2"/>
      <c r="S142" s="16"/>
      <c r="T142" s="16"/>
      <c r="U142" s="2"/>
      <c r="V142" s="2"/>
      <c r="W142" s="2"/>
      <c r="X142" s="2"/>
      <c r="Y142" s="2"/>
      <c r="Z142" s="2"/>
    </row>
    <row r="143" spans="1:26" ht="70" x14ac:dyDescent="0.15">
      <c r="A143" s="16">
        <v>177</v>
      </c>
      <c r="B143" s="16" t="s">
        <v>646</v>
      </c>
      <c r="C143" s="17" t="s">
        <v>647</v>
      </c>
      <c r="D143" s="16" t="s">
        <v>20</v>
      </c>
      <c r="E143" s="16" t="s">
        <v>648</v>
      </c>
      <c r="F143" s="16" t="s">
        <v>649</v>
      </c>
      <c r="G143" s="16" t="s">
        <v>23</v>
      </c>
      <c r="H143" s="16"/>
      <c r="I143" s="16"/>
      <c r="J143" s="16"/>
      <c r="K143" s="16"/>
      <c r="L143" s="16"/>
      <c r="M143" s="16"/>
      <c r="N143" s="16"/>
      <c r="O143" s="2"/>
      <c r="P143" s="16"/>
      <c r="Q143" s="18"/>
      <c r="R143" s="2"/>
      <c r="S143" s="16"/>
      <c r="T143" s="16"/>
      <c r="U143" s="2"/>
      <c r="V143" s="2"/>
      <c r="W143" s="2"/>
      <c r="X143" s="2"/>
      <c r="Y143" s="2"/>
      <c r="Z143" s="2"/>
    </row>
    <row r="144" spans="1:26" x14ac:dyDescent="0.15">
      <c r="A144" s="16">
        <v>178</v>
      </c>
      <c r="B144" s="16" t="s">
        <v>650</v>
      </c>
      <c r="C144" s="17" t="s">
        <v>651</v>
      </c>
      <c r="D144" s="16" t="s">
        <v>199</v>
      </c>
      <c r="E144" s="16" t="s">
        <v>652</v>
      </c>
      <c r="F144" s="16" t="s">
        <v>53</v>
      </c>
      <c r="G144" s="16" t="s">
        <v>23</v>
      </c>
      <c r="H144" s="16"/>
      <c r="I144" s="16"/>
      <c r="J144" s="16"/>
      <c r="K144" s="16"/>
      <c r="L144" s="16"/>
      <c r="M144" s="16"/>
      <c r="N144" s="16"/>
      <c r="O144" s="2"/>
      <c r="P144" s="16"/>
      <c r="Q144" s="18"/>
      <c r="R144" s="2"/>
      <c r="S144" s="16"/>
      <c r="T144" s="16"/>
      <c r="U144" s="2"/>
      <c r="V144" s="2"/>
      <c r="W144" s="2"/>
      <c r="X144" s="2"/>
      <c r="Y144" s="2"/>
      <c r="Z144" s="2"/>
    </row>
    <row r="145" spans="1:26" ht="28" x14ac:dyDescent="0.15">
      <c r="A145" s="16">
        <v>179</v>
      </c>
      <c r="B145" s="16" t="s">
        <v>653</v>
      </c>
      <c r="C145" s="17" t="s">
        <v>654</v>
      </c>
      <c r="D145" s="16" t="s">
        <v>603</v>
      </c>
      <c r="E145" s="16" t="s">
        <v>655</v>
      </c>
      <c r="F145" s="16" t="s">
        <v>656</v>
      </c>
      <c r="G145" s="16" t="s">
        <v>23</v>
      </c>
      <c r="H145" s="16"/>
      <c r="I145" s="16"/>
      <c r="J145" s="16"/>
      <c r="K145" s="16"/>
      <c r="L145" s="16"/>
      <c r="M145" s="16"/>
      <c r="N145" s="16"/>
      <c r="O145" s="2"/>
      <c r="P145" s="16"/>
      <c r="Q145" s="18"/>
      <c r="R145" s="2"/>
      <c r="S145" s="16"/>
      <c r="T145" s="16"/>
      <c r="U145" s="2"/>
      <c r="V145" s="2"/>
      <c r="W145" s="2"/>
      <c r="X145" s="2"/>
      <c r="Y145" s="2"/>
      <c r="Z145" s="2"/>
    </row>
    <row r="146" spans="1:26" ht="28" x14ac:dyDescent="0.15">
      <c r="A146" s="16">
        <v>180</v>
      </c>
      <c r="B146" s="16" t="s">
        <v>657</v>
      </c>
      <c r="C146" s="17" t="s">
        <v>658</v>
      </c>
      <c r="D146" s="16" t="s">
        <v>79</v>
      </c>
      <c r="E146" s="16" t="s">
        <v>659</v>
      </c>
      <c r="F146" s="16" t="s">
        <v>660</v>
      </c>
      <c r="G146" s="16" t="s">
        <v>23</v>
      </c>
      <c r="H146" s="16"/>
      <c r="I146" s="16"/>
      <c r="J146" s="16"/>
      <c r="K146" s="16"/>
      <c r="L146" s="16"/>
      <c r="M146" s="16"/>
      <c r="N146" s="16"/>
      <c r="O146" s="2"/>
      <c r="P146" s="16"/>
      <c r="Q146" s="18"/>
      <c r="R146" s="2"/>
      <c r="S146" s="16"/>
      <c r="T146" s="16"/>
      <c r="U146" s="2"/>
      <c r="V146" s="2"/>
      <c r="W146" s="2"/>
      <c r="X146" s="2"/>
      <c r="Y146" s="2"/>
      <c r="Z146" s="2"/>
    </row>
    <row r="147" spans="1:26" ht="28" x14ac:dyDescent="0.15">
      <c r="A147" s="16">
        <v>181</v>
      </c>
      <c r="B147" s="16" t="s">
        <v>661</v>
      </c>
      <c r="C147" s="17" t="s">
        <v>662</v>
      </c>
      <c r="D147" s="16" t="s">
        <v>51</v>
      </c>
      <c r="E147" s="16" t="s">
        <v>663</v>
      </c>
      <c r="F147" s="16" t="s">
        <v>664</v>
      </c>
      <c r="G147" s="16" t="s">
        <v>23</v>
      </c>
      <c r="H147" s="16"/>
      <c r="I147" s="16"/>
      <c r="J147" s="16"/>
      <c r="K147" s="16"/>
      <c r="L147" s="16"/>
      <c r="M147" s="16"/>
      <c r="N147" s="16"/>
      <c r="O147" s="2"/>
      <c r="P147" s="16" t="s">
        <v>665</v>
      </c>
      <c r="Q147" s="18"/>
      <c r="R147" s="2"/>
      <c r="S147" s="16" t="s">
        <v>55</v>
      </c>
      <c r="T147" s="16"/>
      <c r="U147" s="2"/>
      <c r="V147" s="2"/>
      <c r="W147" s="2"/>
      <c r="X147" s="2"/>
      <c r="Y147" s="2"/>
      <c r="Z147" s="2"/>
    </row>
    <row r="148" spans="1:26" ht="42" x14ac:dyDescent="0.15">
      <c r="A148" s="16">
        <v>182</v>
      </c>
      <c r="B148" s="16" t="s">
        <v>666</v>
      </c>
      <c r="C148" s="17" t="s">
        <v>667</v>
      </c>
      <c r="D148" s="16" t="s">
        <v>20</v>
      </c>
      <c r="E148" s="16" t="s">
        <v>668</v>
      </c>
      <c r="F148" s="16" t="s">
        <v>464</v>
      </c>
      <c r="G148" s="16" t="s">
        <v>23</v>
      </c>
      <c r="H148" s="16"/>
      <c r="I148" s="16"/>
      <c r="J148" s="16"/>
      <c r="K148" s="16"/>
      <c r="L148" s="16"/>
      <c r="M148" s="16"/>
      <c r="N148" s="16"/>
      <c r="O148" s="2"/>
      <c r="P148" s="16" t="s">
        <v>29</v>
      </c>
      <c r="Q148" s="18"/>
      <c r="R148" s="2"/>
      <c r="S148" s="16" t="s">
        <v>55</v>
      </c>
      <c r="T148" s="16"/>
      <c r="U148" s="2"/>
      <c r="V148" s="2"/>
      <c r="W148" s="2"/>
      <c r="X148" s="2"/>
      <c r="Y148" s="2"/>
      <c r="Z148" s="2"/>
    </row>
    <row r="149" spans="1:26" x14ac:dyDescent="0.15">
      <c r="A149" s="16">
        <v>183</v>
      </c>
      <c r="B149" s="16" t="s">
        <v>669</v>
      </c>
      <c r="C149" s="17" t="s">
        <v>670</v>
      </c>
      <c r="D149" s="16" t="s">
        <v>559</v>
      </c>
      <c r="E149" s="16" t="s">
        <v>671</v>
      </c>
      <c r="F149" s="16" t="s">
        <v>672</v>
      </c>
      <c r="G149" s="16" t="s">
        <v>23</v>
      </c>
      <c r="H149" s="16"/>
      <c r="I149" s="16"/>
      <c r="J149" s="16"/>
      <c r="K149" s="16"/>
      <c r="L149" s="16"/>
      <c r="M149" s="16"/>
      <c r="N149" s="16"/>
      <c r="O149" s="2"/>
      <c r="P149" s="16"/>
      <c r="Q149" s="18"/>
      <c r="R149" s="2"/>
      <c r="S149" s="16"/>
      <c r="T149" s="16"/>
      <c r="U149" s="2"/>
      <c r="V149" s="2"/>
      <c r="W149" s="2"/>
      <c r="X149" s="2"/>
      <c r="Y149" s="2"/>
      <c r="Z149" s="2"/>
    </row>
    <row r="150" spans="1:26" ht="28" x14ac:dyDescent="0.15">
      <c r="A150" s="16">
        <v>184</v>
      </c>
      <c r="B150" s="16" t="s">
        <v>673</v>
      </c>
      <c r="C150" s="17" t="s">
        <v>674</v>
      </c>
      <c r="D150" s="16" t="s">
        <v>20</v>
      </c>
      <c r="E150" s="16" t="s">
        <v>675</v>
      </c>
      <c r="F150" s="16" t="s">
        <v>676</v>
      </c>
      <c r="G150" s="16" t="s">
        <v>23</v>
      </c>
      <c r="H150" s="16"/>
      <c r="I150" s="16"/>
      <c r="J150" s="16"/>
      <c r="K150" s="16"/>
      <c r="L150" s="16"/>
      <c r="M150" s="16"/>
      <c r="N150" s="16"/>
      <c r="O150" s="2"/>
      <c r="P150" s="16"/>
      <c r="Q150" s="18"/>
      <c r="R150" s="2"/>
      <c r="S150" s="16" t="s">
        <v>677</v>
      </c>
      <c r="T150" s="16"/>
      <c r="U150" s="2"/>
      <c r="V150" s="2"/>
      <c r="W150" s="2"/>
      <c r="X150" s="2"/>
      <c r="Y150" s="2"/>
      <c r="Z150" s="2"/>
    </row>
    <row r="151" spans="1:26" ht="42" x14ac:dyDescent="0.15">
      <c r="A151" s="16">
        <v>185</v>
      </c>
      <c r="B151" s="16" t="s">
        <v>678</v>
      </c>
      <c r="C151" s="17" t="s">
        <v>679</v>
      </c>
      <c r="D151" s="16" t="s">
        <v>680</v>
      </c>
      <c r="E151" s="16" t="s">
        <v>681</v>
      </c>
      <c r="F151" s="16" t="s">
        <v>682</v>
      </c>
      <c r="G151" s="16" t="s">
        <v>23</v>
      </c>
      <c r="H151" s="16" t="s">
        <v>41</v>
      </c>
      <c r="I151" s="16"/>
      <c r="J151" s="16"/>
      <c r="K151" s="16"/>
      <c r="L151" s="16"/>
      <c r="M151" s="16"/>
      <c r="N151" s="16"/>
      <c r="O151" s="2"/>
      <c r="P151" s="16"/>
      <c r="Q151" s="18"/>
      <c r="R151" s="2"/>
      <c r="S151" s="16"/>
      <c r="T151" s="16"/>
      <c r="U151" s="2"/>
      <c r="V151" s="2"/>
      <c r="W151" s="2"/>
      <c r="X151" s="2"/>
      <c r="Y151" s="2"/>
      <c r="Z151" s="2"/>
    </row>
    <row r="152" spans="1:26" ht="42" x14ac:dyDescent="0.15">
      <c r="A152" s="16">
        <v>186</v>
      </c>
      <c r="B152" s="16" t="s">
        <v>683</v>
      </c>
      <c r="C152" s="17" t="s">
        <v>684</v>
      </c>
      <c r="D152" s="16" t="s">
        <v>20</v>
      </c>
      <c r="E152" s="16" t="s">
        <v>685</v>
      </c>
      <c r="F152" s="16" t="s">
        <v>686</v>
      </c>
      <c r="G152" s="16" t="s">
        <v>23</v>
      </c>
      <c r="H152" s="16"/>
      <c r="I152" s="16"/>
      <c r="J152" s="16"/>
      <c r="K152" s="16"/>
      <c r="L152" s="16"/>
      <c r="M152" s="16"/>
      <c r="N152" s="16"/>
      <c r="O152" s="2"/>
      <c r="P152" s="16" t="s">
        <v>687</v>
      </c>
      <c r="Q152" s="18"/>
      <c r="R152" s="2"/>
      <c r="S152" s="16"/>
      <c r="T152" s="16"/>
      <c r="U152" s="2"/>
      <c r="V152" s="2"/>
      <c r="W152" s="2"/>
      <c r="X152" s="2"/>
      <c r="Y152" s="2"/>
      <c r="Z152" s="2"/>
    </row>
    <row r="153" spans="1:26" ht="70" x14ac:dyDescent="0.15">
      <c r="A153" s="16">
        <v>187</v>
      </c>
      <c r="B153" s="16" t="s">
        <v>688</v>
      </c>
      <c r="C153" s="17" t="s">
        <v>689</v>
      </c>
      <c r="D153" s="16" t="s">
        <v>20</v>
      </c>
      <c r="E153" s="16" t="s">
        <v>690</v>
      </c>
      <c r="F153" s="16" t="s">
        <v>691</v>
      </c>
      <c r="G153" s="16" t="s">
        <v>23</v>
      </c>
      <c r="H153" s="16"/>
      <c r="I153" s="16"/>
      <c r="J153" s="16"/>
      <c r="K153" s="16"/>
      <c r="L153" s="16"/>
      <c r="M153" s="16"/>
      <c r="N153" s="16"/>
      <c r="O153" s="2"/>
      <c r="P153" s="16"/>
      <c r="Q153" s="18"/>
      <c r="R153" s="2"/>
      <c r="S153" s="16"/>
      <c r="T153" s="16" t="s">
        <v>692</v>
      </c>
      <c r="U153" s="2"/>
      <c r="V153" s="2"/>
      <c r="W153" s="2"/>
      <c r="X153" s="2"/>
      <c r="Y153" s="2"/>
      <c r="Z153" s="2"/>
    </row>
    <row r="154" spans="1:26" ht="42" x14ac:dyDescent="0.15">
      <c r="A154" s="16">
        <v>188</v>
      </c>
      <c r="B154" s="16" t="s">
        <v>693</v>
      </c>
      <c r="C154" s="17" t="s">
        <v>694</v>
      </c>
      <c r="D154" s="16" t="s">
        <v>326</v>
      </c>
      <c r="E154" s="16" t="s">
        <v>695</v>
      </c>
      <c r="F154" s="16" t="s">
        <v>696</v>
      </c>
      <c r="G154" s="16" t="s">
        <v>23</v>
      </c>
      <c r="H154" s="16"/>
      <c r="I154" s="16"/>
      <c r="J154" s="16"/>
      <c r="K154" s="16"/>
      <c r="L154" s="16"/>
      <c r="M154" s="16"/>
      <c r="N154" s="16"/>
      <c r="O154" s="2"/>
      <c r="P154" s="16"/>
      <c r="Q154" s="18"/>
      <c r="R154" s="2"/>
      <c r="S154" s="16" t="s">
        <v>697</v>
      </c>
      <c r="T154" s="16"/>
      <c r="U154" s="2"/>
      <c r="V154" s="2"/>
      <c r="W154" s="2"/>
      <c r="X154" s="2"/>
      <c r="Y154" s="2"/>
      <c r="Z154" s="2"/>
    </row>
    <row r="155" spans="1:26" ht="28" x14ac:dyDescent="0.15">
      <c r="A155" s="16">
        <v>189</v>
      </c>
      <c r="B155" s="16" t="s">
        <v>698</v>
      </c>
      <c r="C155" s="17" t="s">
        <v>699</v>
      </c>
      <c r="D155" s="16" t="s">
        <v>20</v>
      </c>
      <c r="E155" s="16" t="s">
        <v>700</v>
      </c>
      <c r="F155" s="16" t="s">
        <v>701</v>
      </c>
      <c r="G155" s="16" t="s">
        <v>23</v>
      </c>
      <c r="H155" s="16"/>
      <c r="I155" s="16" t="s">
        <v>42</v>
      </c>
      <c r="J155" s="16"/>
      <c r="K155" s="16"/>
      <c r="L155" s="16"/>
      <c r="M155" s="16" t="s">
        <v>75</v>
      </c>
      <c r="N155" s="16"/>
      <c r="O155" s="2"/>
      <c r="P155" s="16"/>
      <c r="Q155" s="18"/>
      <c r="R155" s="2"/>
      <c r="S155" s="16"/>
      <c r="T155" s="16"/>
      <c r="U155" s="2"/>
      <c r="V155" s="2"/>
      <c r="W155" s="2"/>
      <c r="X155" s="2"/>
      <c r="Y155" s="2"/>
      <c r="Z155" s="2"/>
    </row>
    <row r="156" spans="1:26" ht="28" x14ac:dyDescent="0.15">
      <c r="A156" s="16">
        <v>190</v>
      </c>
      <c r="B156" s="16" t="s">
        <v>702</v>
      </c>
      <c r="C156" s="17" t="s">
        <v>703</v>
      </c>
      <c r="D156" s="16" t="s">
        <v>20</v>
      </c>
      <c r="E156" s="16" t="s">
        <v>704</v>
      </c>
      <c r="F156" s="16" t="s">
        <v>705</v>
      </c>
      <c r="G156" s="16" t="s">
        <v>23</v>
      </c>
      <c r="H156" s="16"/>
      <c r="I156" s="16"/>
      <c r="J156" s="16"/>
      <c r="K156" s="16"/>
      <c r="L156" s="16"/>
      <c r="M156" s="16"/>
      <c r="N156" s="16"/>
      <c r="O156" s="2"/>
      <c r="P156" s="16"/>
      <c r="Q156" s="18"/>
      <c r="R156" s="2"/>
      <c r="S156" s="16"/>
      <c r="T156" s="16"/>
      <c r="U156" s="2"/>
      <c r="V156" s="2"/>
      <c r="W156" s="2"/>
      <c r="X156" s="2"/>
      <c r="Y156" s="2"/>
      <c r="Z156" s="2"/>
    </row>
    <row r="157" spans="1:26" ht="70" x14ac:dyDescent="0.15">
      <c r="A157" s="16">
        <v>191</v>
      </c>
      <c r="B157" s="16" t="s">
        <v>706</v>
      </c>
      <c r="C157" s="17" t="s">
        <v>707</v>
      </c>
      <c r="D157" s="16" t="s">
        <v>51</v>
      </c>
      <c r="E157" s="16" t="s">
        <v>708</v>
      </c>
      <c r="F157" s="16" t="s">
        <v>709</v>
      </c>
      <c r="G157" s="16" t="s">
        <v>23</v>
      </c>
      <c r="H157" s="16"/>
      <c r="I157" s="16"/>
      <c r="J157" s="16"/>
      <c r="K157" s="16"/>
      <c r="L157" s="16"/>
      <c r="M157" s="16"/>
      <c r="N157" s="16"/>
      <c r="O157" s="2"/>
      <c r="P157" s="16"/>
      <c r="Q157" s="18"/>
      <c r="R157" s="2"/>
      <c r="S157" s="16" t="s">
        <v>710</v>
      </c>
      <c r="T157" s="16"/>
      <c r="U157" s="2"/>
      <c r="V157" s="2"/>
      <c r="W157" s="2"/>
      <c r="X157" s="2"/>
      <c r="Y157" s="2"/>
      <c r="Z157" s="2"/>
    </row>
    <row r="158" spans="1:26" ht="28" x14ac:dyDescent="0.15">
      <c r="A158" s="16">
        <v>192</v>
      </c>
      <c r="B158" s="16" t="s">
        <v>711</v>
      </c>
      <c r="C158" s="17" t="s">
        <v>712</v>
      </c>
      <c r="D158" s="16" t="s">
        <v>62</v>
      </c>
      <c r="E158" s="16" t="s">
        <v>713</v>
      </c>
      <c r="F158" s="16" t="s">
        <v>714</v>
      </c>
      <c r="G158" s="16" t="s">
        <v>23</v>
      </c>
      <c r="H158" s="16"/>
      <c r="I158" s="16"/>
      <c r="J158" s="16"/>
      <c r="K158" s="16"/>
      <c r="L158" s="16"/>
      <c r="M158" s="16"/>
      <c r="N158" s="16"/>
      <c r="O158" s="2"/>
      <c r="P158" s="16"/>
      <c r="Q158" s="18"/>
      <c r="R158" s="2"/>
      <c r="S158" s="16"/>
      <c r="T158" s="16"/>
      <c r="U158" s="2"/>
      <c r="V158" s="2"/>
      <c r="W158" s="2"/>
      <c r="X158" s="2"/>
      <c r="Y158" s="2"/>
      <c r="Z158" s="2"/>
    </row>
    <row r="159" spans="1:26" x14ac:dyDescent="0.15">
      <c r="A159" s="16">
        <v>193</v>
      </c>
      <c r="B159" s="16" t="s">
        <v>715</v>
      </c>
      <c r="C159" s="17" t="s">
        <v>716</v>
      </c>
      <c r="D159" s="16" t="s">
        <v>62</v>
      </c>
      <c r="E159" s="16" t="s">
        <v>717</v>
      </c>
      <c r="F159" s="16" t="s">
        <v>4031</v>
      </c>
      <c r="G159" s="16" t="s">
        <v>23</v>
      </c>
      <c r="H159" s="16"/>
      <c r="I159" s="16"/>
      <c r="J159" s="16"/>
      <c r="K159" s="16"/>
      <c r="L159" s="16"/>
      <c r="M159" s="16"/>
      <c r="N159" s="16"/>
      <c r="O159" s="2"/>
      <c r="P159" s="16"/>
      <c r="Q159" s="18"/>
      <c r="R159" s="2"/>
      <c r="S159" s="16"/>
      <c r="T159" s="17"/>
      <c r="U159" s="2"/>
      <c r="V159" s="2"/>
      <c r="W159" s="2"/>
      <c r="X159" s="2"/>
      <c r="Y159" s="2"/>
      <c r="Z159" s="2"/>
    </row>
    <row r="160" spans="1:26" ht="42" x14ac:dyDescent="0.15">
      <c r="A160" s="16">
        <v>194</v>
      </c>
      <c r="B160" s="16" t="s">
        <v>718</v>
      </c>
      <c r="C160" s="17" t="s">
        <v>719</v>
      </c>
      <c r="D160" s="16" t="s">
        <v>352</v>
      </c>
      <c r="E160" s="16" t="s">
        <v>720</v>
      </c>
      <c r="F160" s="16" t="s">
        <v>721</v>
      </c>
      <c r="G160" s="16" t="s">
        <v>23</v>
      </c>
      <c r="H160" s="16"/>
      <c r="I160" s="16"/>
      <c r="J160" s="16"/>
      <c r="K160" s="16"/>
      <c r="L160" s="16"/>
      <c r="M160" s="16"/>
      <c r="N160" s="16"/>
      <c r="O160" s="2"/>
      <c r="P160" s="16"/>
      <c r="Q160" s="18"/>
      <c r="R160" s="2"/>
      <c r="S160" s="16"/>
      <c r="T160" s="16"/>
      <c r="U160" s="2"/>
      <c r="V160" s="2"/>
      <c r="W160" s="2"/>
      <c r="X160" s="2"/>
      <c r="Y160" s="2"/>
      <c r="Z160" s="2"/>
    </row>
    <row r="161" spans="1:26" ht="28" x14ac:dyDescent="0.15">
      <c r="A161" s="16">
        <v>195</v>
      </c>
      <c r="B161" s="16" t="s">
        <v>722</v>
      </c>
      <c r="C161" s="17" t="s">
        <v>723</v>
      </c>
      <c r="D161" s="16" t="s">
        <v>376</v>
      </c>
      <c r="E161" s="16" t="s">
        <v>724</v>
      </c>
      <c r="F161" s="16" t="s">
        <v>725</v>
      </c>
      <c r="G161" s="16" t="s">
        <v>23</v>
      </c>
      <c r="H161" s="16"/>
      <c r="I161" s="16"/>
      <c r="J161" s="16"/>
      <c r="K161" s="16"/>
      <c r="L161" s="16"/>
      <c r="M161" s="16"/>
      <c r="N161" s="16"/>
      <c r="O161" s="2"/>
      <c r="P161" s="16"/>
      <c r="Q161" s="18"/>
      <c r="R161" s="2"/>
      <c r="S161" s="16"/>
      <c r="T161" s="16"/>
      <c r="U161" s="2"/>
      <c r="V161" s="2"/>
      <c r="W161" s="2"/>
      <c r="X161" s="2"/>
      <c r="Y161" s="2"/>
      <c r="Z161" s="2"/>
    </row>
    <row r="162" spans="1:26" ht="98" x14ac:dyDescent="0.15">
      <c r="A162" s="16">
        <v>196</v>
      </c>
      <c r="B162" s="16" t="s">
        <v>726</v>
      </c>
      <c r="C162" s="17" t="s">
        <v>727</v>
      </c>
      <c r="D162" s="16" t="s">
        <v>728</v>
      </c>
      <c r="E162" s="16" t="s">
        <v>729</v>
      </c>
      <c r="F162" s="16" t="s">
        <v>730</v>
      </c>
      <c r="G162" s="16" t="s">
        <v>23</v>
      </c>
      <c r="H162" s="35"/>
      <c r="I162" s="16"/>
      <c r="J162" s="17"/>
      <c r="K162" s="16"/>
      <c r="L162" s="16"/>
      <c r="M162" s="16"/>
      <c r="N162" s="16"/>
      <c r="O162" s="2"/>
      <c r="P162" s="39"/>
      <c r="Q162" s="18"/>
      <c r="R162" s="2"/>
      <c r="S162" s="39"/>
      <c r="T162" s="16"/>
      <c r="U162" s="2"/>
      <c r="V162" s="2"/>
      <c r="W162" s="2"/>
      <c r="X162" s="2"/>
      <c r="Y162" s="2"/>
      <c r="Z162" s="2"/>
    </row>
    <row r="163" spans="1:26" ht="28" x14ac:dyDescent="0.15">
      <c r="A163" s="16">
        <v>197</v>
      </c>
      <c r="B163" s="16" t="s">
        <v>731</v>
      </c>
      <c r="C163" s="17" t="s">
        <v>732</v>
      </c>
      <c r="D163" s="16" t="s">
        <v>20</v>
      </c>
      <c r="E163" s="16" t="s">
        <v>733</v>
      </c>
      <c r="F163" s="16"/>
      <c r="G163" s="16" t="s">
        <v>23</v>
      </c>
      <c r="H163" s="16"/>
      <c r="I163" s="16"/>
      <c r="J163" s="16"/>
      <c r="K163" s="16"/>
      <c r="L163" s="16"/>
      <c r="M163" s="16"/>
      <c r="N163" s="16"/>
      <c r="O163" s="2"/>
      <c r="P163" s="16"/>
      <c r="Q163" s="18"/>
      <c r="R163" s="2"/>
      <c r="S163" s="16"/>
      <c r="T163" s="16"/>
      <c r="U163" s="2"/>
      <c r="V163" s="2"/>
      <c r="W163" s="2"/>
      <c r="X163" s="2"/>
      <c r="Y163" s="2"/>
      <c r="Z163" s="2"/>
    </row>
    <row r="164" spans="1:26" ht="42" x14ac:dyDescent="0.15">
      <c r="A164" s="16">
        <v>198</v>
      </c>
      <c r="B164" s="16" t="s">
        <v>734</v>
      </c>
      <c r="C164" s="17" t="s">
        <v>735</v>
      </c>
      <c r="D164" s="16" t="s">
        <v>135</v>
      </c>
      <c r="E164" s="16" t="s">
        <v>736</v>
      </c>
      <c r="F164" s="16" t="s">
        <v>737</v>
      </c>
      <c r="G164" s="16" t="s">
        <v>23</v>
      </c>
      <c r="H164" s="16"/>
      <c r="I164" s="16"/>
      <c r="J164" s="16"/>
      <c r="K164" s="16"/>
      <c r="L164" s="16"/>
      <c r="M164" s="16" t="s">
        <v>164</v>
      </c>
      <c r="N164" s="16"/>
      <c r="O164" s="2"/>
      <c r="P164" s="16" t="s">
        <v>738</v>
      </c>
      <c r="Q164" s="18"/>
      <c r="R164" s="2"/>
      <c r="S164" s="16" t="s">
        <v>55</v>
      </c>
      <c r="T164" s="16"/>
      <c r="U164" s="2"/>
      <c r="V164" s="2"/>
      <c r="W164" s="2"/>
      <c r="X164" s="2"/>
      <c r="Y164" s="2"/>
      <c r="Z164" s="2"/>
    </row>
    <row r="165" spans="1:26" ht="42" x14ac:dyDescent="0.15">
      <c r="A165" s="16">
        <v>199</v>
      </c>
      <c r="B165" s="16" t="s">
        <v>739</v>
      </c>
      <c r="C165" s="17" t="s">
        <v>740</v>
      </c>
      <c r="D165" s="16" t="s">
        <v>62</v>
      </c>
      <c r="E165" s="16" t="s">
        <v>741</v>
      </c>
      <c r="F165" s="16" t="s">
        <v>742</v>
      </c>
      <c r="G165" s="16" t="s">
        <v>23</v>
      </c>
      <c r="H165" s="16"/>
      <c r="I165" s="16"/>
      <c r="J165" s="16"/>
      <c r="K165" s="16"/>
      <c r="L165" s="16"/>
      <c r="M165" s="16"/>
      <c r="N165" s="16"/>
      <c r="O165" s="2"/>
      <c r="P165" s="16"/>
      <c r="Q165" s="18"/>
      <c r="R165" s="2"/>
      <c r="S165" s="16"/>
      <c r="T165" s="16"/>
      <c r="U165" s="2"/>
      <c r="V165" s="2"/>
      <c r="W165" s="2"/>
      <c r="X165" s="2"/>
      <c r="Y165" s="2"/>
      <c r="Z165" s="2"/>
    </row>
    <row r="166" spans="1:26" ht="28" x14ac:dyDescent="0.15">
      <c r="A166" s="16">
        <v>200</v>
      </c>
      <c r="B166" s="16" t="s">
        <v>743</v>
      </c>
      <c r="C166" s="17" t="s">
        <v>744</v>
      </c>
      <c r="D166" s="16" t="s">
        <v>745</v>
      </c>
      <c r="E166" s="16" t="s">
        <v>746</v>
      </c>
      <c r="F166" s="16" t="s">
        <v>747</v>
      </c>
      <c r="G166" s="16" t="s">
        <v>23</v>
      </c>
      <c r="H166" s="16"/>
      <c r="I166" s="16"/>
      <c r="J166" s="16"/>
      <c r="K166" s="16"/>
      <c r="L166" s="16"/>
      <c r="M166" s="16"/>
      <c r="N166" s="16"/>
      <c r="O166" s="2"/>
      <c r="P166" s="16"/>
      <c r="Q166" s="18"/>
      <c r="R166" s="2"/>
      <c r="S166" s="16"/>
      <c r="T166" s="16"/>
      <c r="U166" s="2"/>
      <c r="V166" s="2"/>
      <c r="W166" s="2"/>
      <c r="X166" s="2"/>
      <c r="Y166" s="2"/>
      <c r="Z166" s="2"/>
    </row>
    <row r="167" spans="1:26" ht="42" x14ac:dyDescent="0.15">
      <c r="A167" s="16">
        <v>201</v>
      </c>
      <c r="B167" s="16" t="s">
        <v>748</v>
      </c>
      <c r="C167" s="17" t="s">
        <v>749</v>
      </c>
      <c r="D167" s="16" t="s">
        <v>20</v>
      </c>
      <c r="E167" s="16" t="s">
        <v>750</v>
      </c>
      <c r="F167" s="16" t="s">
        <v>751</v>
      </c>
      <c r="G167" s="16" t="s">
        <v>23</v>
      </c>
      <c r="H167" s="16"/>
      <c r="I167" s="16"/>
      <c r="J167" s="16"/>
      <c r="K167" s="16"/>
      <c r="L167" s="16"/>
      <c r="M167" s="16"/>
      <c r="N167" s="16"/>
      <c r="O167" s="2"/>
      <c r="P167" s="16"/>
      <c r="Q167" s="18"/>
      <c r="R167" s="2"/>
      <c r="S167" s="16"/>
      <c r="T167" s="16"/>
      <c r="U167" s="2"/>
      <c r="V167" s="2"/>
      <c r="W167" s="2"/>
      <c r="X167" s="2"/>
      <c r="Y167" s="2"/>
      <c r="Z167" s="2"/>
    </row>
    <row r="168" spans="1:26" ht="28" x14ac:dyDescent="0.15">
      <c r="A168" s="16">
        <v>202</v>
      </c>
      <c r="B168" s="16" t="s">
        <v>752</v>
      </c>
      <c r="C168" s="17" t="s">
        <v>753</v>
      </c>
      <c r="D168" s="16" t="s">
        <v>326</v>
      </c>
      <c r="E168" s="16" t="s">
        <v>754</v>
      </c>
      <c r="F168" s="16" t="s">
        <v>755</v>
      </c>
      <c r="G168" s="16" t="s">
        <v>23</v>
      </c>
      <c r="H168" s="16"/>
      <c r="I168" s="16"/>
      <c r="J168" s="16"/>
      <c r="K168" s="16"/>
      <c r="L168" s="16"/>
      <c r="M168" s="16"/>
      <c r="N168" s="16"/>
      <c r="O168" s="2"/>
      <c r="P168" s="16"/>
      <c r="Q168" s="18"/>
      <c r="R168" s="2"/>
      <c r="S168" s="16"/>
      <c r="T168" s="16"/>
      <c r="U168" s="2"/>
      <c r="V168" s="2"/>
      <c r="W168" s="2"/>
      <c r="X168" s="2"/>
      <c r="Y168" s="2"/>
      <c r="Z168" s="2"/>
    </row>
    <row r="169" spans="1:26" x14ac:dyDescent="0.15">
      <c r="A169" s="16">
        <v>203</v>
      </c>
      <c r="B169" s="16" t="s">
        <v>756</v>
      </c>
      <c r="C169" s="17" t="s">
        <v>757</v>
      </c>
      <c r="D169" s="16" t="s">
        <v>20</v>
      </c>
      <c r="E169" s="16"/>
      <c r="F169" s="16"/>
      <c r="G169" s="16" t="s">
        <v>23</v>
      </c>
      <c r="H169" s="16"/>
      <c r="I169" s="16"/>
      <c r="J169" s="16"/>
      <c r="K169" s="16"/>
      <c r="L169" s="16"/>
      <c r="M169" s="16"/>
      <c r="N169" s="16"/>
      <c r="O169" s="2"/>
      <c r="P169" s="16"/>
      <c r="Q169" s="18"/>
      <c r="R169" s="2"/>
      <c r="S169" s="16"/>
      <c r="T169" s="19"/>
      <c r="U169" s="2"/>
      <c r="V169" s="2"/>
      <c r="W169" s="2"/>
      <c r="X169" s="2"/>
      <c r="Y169" s="2"/>
      <c r="Z169" s="2"/>
    </row>
    <row r="170" spans="1:26" ht="28" x14ac:dyDescent="0.15">
      <c r="A170" s="16">
        <v>204</v>
      </c>
      <c r="B170" s="16" t="s">
        <v>758</v>
      </c>
      <c r="C170" s="17" t="s">
        <v>759</v>
      </c>
      <c r="D170" s="16" t="s">
        <v>62</v>
      </c>
      <c r="E170" s="16" t="s">
        <v>760</v>
      </c>
      <c r="F170" s="16" t="s">
        <v>761</v>
      </c>
      <c r="G170" s="16" t="s">
        <v>23</v>
      </c>
      <c r="H170" s="16" t="s">
        <v>762</v>
      </c>
      <c r="I170" s="16"/>
      <c r="J170" s="16"/>
      <c r="K170" s="16"/>
      <c r="L170" s="16"/>
      <c r="M170" s="16" t="s">
        <v>164</v>
      </c>
      <c r="N170" s="16" t="s">
        <v>763</v>
      </c>
      <c r="O170" s="2"/>
      <c r="P170" s="16" t="s">
        <v>55</v>
      </c>
      <c r="Q170" s="18"/>
      <c r="R170" s="2"/>
      <c r="S170" s="16"/>
      <c r="T170" s="19"/>
      <c r="U170" s="2"/>
      <c r="V170" s="2"/>
      <c r="W170" s="2"/>
      <c r="X170" s="2"/>
      <c r="Y170" s="2"/>
      <c r="Z170" s="2"/>
    </row>
    <row r="171" spans="1:26" ht="28" x14ac:dyDescent="0.15">
      <c r="A171" s="16">
        <v>205</v>
      </c>
      <c r="B171" s="16" t="s">
        <v>764</v>
      </c>
      <c r="C171" s="17" t="s">
        <v>765</v>
      </c>
      <c r="D171" s="16" t="s">
        <v>199</v>
      </c>
      <c r="E171" s="16" t="s">
        <v>652</v>
      </c>
      <c r="F171" s="16" t="s">
        <v>766</v>
      </c>
      <c r="G171" s="16" t="s">
        <v>23</v>
      </c>
      <c r="H171" s="16"/>
      <c r="I171" s="16"/>
      <c r="J171" s="16"/>
      <c r="K171" s="16"/>
      <c r="L171" s="16"/>
      <c r="M171" s="16"/>
      <c r="N171" s="16"/>
      <c r="O171" s="2"/>
      <c r="P171" s="16"/>
      <c r="Q171" s="18"/>
      <c r="R171" s="2"/>
      <c r="S171" s="16"/>
      <c r="T171" s="16" t="s">
        <v>101</v>
      </c>
      <c r="U171" s="2"/>
      <c r="V171" s="2"/>
      <c r="W171" s="2"/>
      <c r="X171" s="2"/>
      <c r="Y171" s="2"/>
      <c r="Z171" s="2"/>
    </row>
    <row r="172" spans="1:26" ht="42" x14ac:dyDescent="0.15">
      <c r="A172" s="16">
        <v>206</v>
      </c>
      <c r="B172" s="16" t="s">
        <v>767</v>
      </c>
      <c r="C172" s="17" t="s">
        <v>768</v>
      </c>
      <c r="D172" s="16" t="s">
        <v>62</v>
      </c>
      <c r="E172" s="16" t="s">
        <v>769</v>
      </c>
      <c r="F172" s="16" t="s">
        <v>770</v>
      </c>
      <c r="G172" s="16" t="s">
        <v>23</v>
      </c>
      <c r="H172" s="16"/>
      <c r="I172" s="16"/>
      <c r="J172" s="16"/>
      <c r="K172" s="16"/>
      <c r="L172" s="16"/>
      <c r="M172" s="16"/>
      <c r="N172" s="16"/>
      <c r="O172" s="2"/>
      <c r="P172" s="16"/>
      <c r="Q172" s="18"/>
      <c r="R172" s="2"/>
      <c r="S172" s="16"/>
      <c r="T172" s="19"/>
      <c r="U172" s="2"/>
      <c r="V172" s="2"/>
      <c r="W172" s="2"/>
      <c r="X172" s="2"/>
      <c r="Y172" s="2"/>
      <c r="Z172" s="2"/>
    </row>
    <row r="173" spans="1:26" x14ac:dyDescent="0.15">
      <c r="A173" s="16">
        <v>207</v>
      </c>
      <c r="B173" s="16" t="s">
        <v>771</v>
      </c>
      <c r="C173" s="17" t="s">
        <v>772</v>
      </c>
      <c r="D173" s="16" t="s">
        <v>20</v>
      </c>
      <c r="E173" s="16"/>
      <c r="F173" s="16"/>
      <c r="G173" s="16" t="s">
        <v>23</v>
      </c>
      <c r="H173" s="16" t="s">
        <v>773</v>
      </c>
      <c r="I173" s="16"/>
      <c r="J173" s="16"/>
      <c r="K173" s="16"/>
      <c r="L173" s="16"/>
      <c r="M173" s="16"/>
      <c r="N173" s="16"/>
      <c r="O173" s="2"/>
      <c r="P173" s="16"/>
      <c r="Q173" s="18"/>
      <c r="R173" s="2"/>
      <c r="S173" s="16"/>
      <c r="T173" s="16"/>
      <c r="U173" s="2"/>
      <c r="V173" s="2"/>
      <c r="W173" s="2"/>
      <c r="X173" s="2"/>
      <c r="Y173" s="2"/>
      <c r="Z173" s="2"/>
    </row>
    <row r="174" spans="1:26" x14ac:dyDescent="0.15">
      <c r="A174" s="16">
        <v>208</v>
      </c>
      <c r="B174" s="16" t="s">
        <v>774</v>
      </c>
      <c r="C174" s="17" t="s">
        <v>775</v>
      </c>
      <c r="D174" s="16" t="s">
        <v>20</v>
      </c>
      <c r="E174" s="16" t="s">
        <v>776</v>
      </c>
      <c r="F174" s="16" t="s">
        <v>777</v>
      </c>
      <c r="G174" s="16" t="s">
        <v>23</v>
      </c>
      <c r="H174" s="16"/>
      <c r="I174" s="16"/>
      <c r="J174" s="16"/>
      <c r="K174" s="16"/>
      <c r="L174" s="16"/>
      <c r="M174" s="16"/>
      <c r="N174" s="16"/>
      <c r="O174" s="2"/>
      <c r="P174" s="16"/>
      <c r="Q174" s="18"/>
      <c r="R174" s="2"/>
      <c r="S174" s="16"/>
      <c r="T174" s="16"/>
      <c r="U174" s="2"/>
      <c r="V174" s="2"/>
      <c r="W174" s="2"/>
      <c r="X174" s="2"/>
      <c r="Y174" s="2"/>
      <c r="Z174" s="2"/>
    </row>
    <row r="175" spans="1:26" ht="28" x14ac:dyDescent="0.15">
      <c r="A175" s="16">
        <v>209</v>
      </c>
      <c r="B175" s="16" t="s">
        <v>778</v>
      </c>
      <c r="C175" s="17" t="s">
        <v>779</v>
      </c>
      <c r="D175" s="16" t="s">
        <v>780</v>
      </c>
      <c r="E175" s="16" t="s">
        <v>781</v>
      </c>
      <c r="F175" s="16" t="s">
        <v>4032</v>
      </c>
      <c r="G175" s="16" t="s">
        <v>23</v>
      </c>
      <c r="H175" s="16"/>
      <c r="I175" s="16"/>
      <c r="J175" s="16"/>
      <c r="K175" s="16"/>
      <c r="L175" s="16"/>
      <c r="M175" s="16"/>
      <c r="N175" s="16"/>
      <c r="O175" s="2"/>
      <c r="P175" s="16"/>
      <c r="Q175" s="18"/>
      <c r="R175" s="2"/>
      <c r="S175" s="16"/>
      <c r="T175" s="16"/>
      <c r="U175" s="2"/>
      <c r="V175" s="2"/>
      <c r="W175" s="2"/>
      <c r="X175" s="2"/>
      <c r="Y175" s="2"/>
      <c r="Z175" s="2"/>
    </row>
    <row r="176" spans="1:26" ht="56" x14ac:dyDescent="0.15">
      <c r="A176" s="16">
        <v>210</v>
      </c>
      <c r="B176" s="16" t="s">
        <v>782</v>
      </c>
      <c r="C176" s="17" t="s">
        <v>783</v>
      </c>
      <c r="D176" s="16" t="s">
        <v>569</v>
      </c>
      <c r="E176" s="16" t="s">
        <v>784</v>
      </c>
      <c r="F176" s="16" t="s">
        <v>4033</v>
      </c>
      <c r="G176" s="16" t="s">
        <v>23</v>
      </c>
      <c r="H176" s="16"/>
      <c r="I176" s="16"/>
      <c r="J176" s="16"/>
      <c r="K176" s="16"/>
      <c r="L176" s="16"/>
      <c r="M176" s="16"/>
      <c r="N176" s="16"/>
      <c r="O176" s="2"/>
      <c r="P176" s="16"/>
      <c r="Q176" s="18"/>
      <c r="R176" s="2"/>
      <c r="S176" s="16"/>
      <c r="T176" s="19"/>
      <c r="U176" s="2"/>
      <c r="V176" s="2"/>
      <c r="W176" s="2"/>
      <c r="X176" s="2"/>
      <c r="Y176" s="2"/>
      <c r="Z176" s="2"/>
    </row>
    <row r="177" spans="1:26" ht="28" x14ac:dyDescent="0.15">
      <c r="A177" s="16">
        <v>211</v>
      </c>
      <c r="B177" s="16" t="s">
        <v>785</v>
      </c>
      <c r="C177" s="17" t="s">
        <v>786</v>
      </c>
      <c r="D177" s="16" t="s">
        <v>20</v>
      </c>
      <c r="E177" s="16" t="s">
        <v>787</v>
      </c>
      <c r="F177" s="16" t="s">
        <v>788</v>
      </c>
      <c r="G177" s="16" t="s">
        <v>23</v>
      </c>
      <c r="H177" s="16"/>
      <c r="I177" s="16"/>
      <c r="J177" s="16"/>
      <c r="K177" s="16"/>
      <c r="L177" s="16"/>
      <c r="M177" s="16"/>
      <c r="N177" s="16"/>
      <c r="O177" s="2"/>
      <c r="P177" s="16"/>
      <c r="Q177" s="18"/>
      <c r="R177" s="2"/>
      <c r="S177" s="16"/>
      <c r="T177" s="16"/>
      <c r="U177" s="2"/>
      <c r="V177" s="2"/>
      <c r="W177" s="2"/>
      <c r="X177" s="2"/>
      <c r="Y177" s="2"/>
      <c r="Z177" s="2"/>
    </row>
    <row r="178" spans="1:26" ht="70" x14ac:dyDescent="0.15">
      <c r="A178" s="16">
        <v>212</v>
      </c>
      <c r="B178" s="16" t="s">
        <v>789</v>
      </c>
      <c r="C178" s="17" t="s">
        <v>790</v>
      </c>
      <c r="D178" s="16" t="s">
        <v>559</v>
      </c>
      <c r="E178" s="16" t="s">
        <v>791</v>
      </c>
      <c r="F178" s="16" t="s">
        <v>792</v>
      </c>
      <c r="G178" s="16" t="s">
        <v>23</v>
      </c>
      <c r="H178" s="16" t="s">
        <v>41</v>
      </c>
      <c r="I178" s="16"/>
      <c r="J178" s="16"/>
      <c r="K178" s="16"/>
      <c r="L178" s="16"/>
      <c r="M178" s="16"/>
      <c r="N178" s="16"/>
      <c r="O178" s="2"/>
      <c r="P178" s="16"/>
      <c r="Q178" s="18"/>
      <c r="R178" s="2"/>
      <c r="S178" s="16"/>
      <c r="T178" s="16"/>
      <c r="U178" s="2"/>
      <c r="V178" s="2"/>
      <c r="W178" s="2"/>
      <c r="X178" s="2"/>
      <c r="Y178" s="2"/>
      <c r="Z178" s="2"/>
    </row>
    <row r="179" spans="1:26" ht="28" x14ac:dyDescent="0.15">
      <c r="A179" s="16">
        <v>213</v>
      </c>
      <c r="B179" s="16" t="s">
        <v>793</v>
      </c>
      <c r="C179" s="17" t="s">
        <v>794</v>
      </c>
      <c r="D179" s="16" t="s">
        <v>20</v>
      </c>
      <c r="E179" s="16" t="s">
        <v>795</v>
      </c>
      <c r="F179" s="16" t="s">
        <v>796</v>
      </c>
      <c r="G179" s="16" t="s">
        <v>23</v>
      </c>
      <c r="H179" s="16"/>
      <c r="I179" s="16"/>
      <c r="J179" s="16"/>
      <c r="K179" s="16"/>
      <c r="L179" s="16"/>
      <c r="M179" s="16"/>
      <c r="N179" s="16"/>
      <c r="O179" s="2"/>
      <c r="P179" s="16"/>
      <c r="Q179" s="18"/>
      <c r="R179" s="2"/>
      <c r="S179" s="16"/>
      <c r="T179" s="16"/>
      <c r="U179" s="2"/>
      <c r="V179" s="2"/>
      <c r="W179" s="2"/>
      <c r="X179" s="2"/>
      <c r="Y179" s="2"/>
      <c r="Z179" s="2"/>
    </row>
    <row r="180" spans="1:26" ht="56" x14ac:dyDescent="0.15">
      <c r="A180" s="16">
        <v>214</v>
      </c>
      <c r="B180" s="16" t="s">
        <v>797</v>
      </c>
      <c r="C180" s="17" t="s">
        <v>798</v>
      </c>
      <c r="D180" s="16" t="s">
        <v>20</v>
      </c>
      <c r="E180" s="16" t="s">
        <v>799</v>
      </c>
      <c r="F180" s="16" t="s">
        <v>800</v>
      </c>
      <c r="G180" s="16" t="s">
        <v>23</v>
      </c>
      <c r="H180" s="16"/>
      <c r="I180" s="16"/>
      <c r="J180" s="16"/>
      <c r="K180" s="16"/>
      <c r="L180" s="16"/>
      <c r="M180" s="16"/>
      <c r="N180" s="16"/>
      <c r="O180" s="2"/>
      <c r="P180" s="16" t="s">
        <v>801</v>
      </c>
      <c r="Q180" s="18"/>
      <c r="R180" s="2"/>
      <c r="S180" s="16" t="s">
        <v>55</v>
      </c>
      <c r="T180" s="16"/>
      <c r="U180" s="2"/>
      <c r="V180" s="2"/>
      <c r="W180" s="2"/>
      <c r="X180" s="2"/>
      <c r="Y180" s="2"/>
      <c r="Z180" s="2"/>
    </row>
    <row r="181" spans="1:26" ht="28" x14ac:dyDescent="0.15">
      <c r="A181" s="16">
        <v>215</v>
      </c>
      <c r="B181" s="16" t="s">
        <v>802</v>
      </c>
      <c r="C181" s="17" t="s">
        <v>803</v>
      </c>
      <c r="D181" s="16" t="s">
        <v>20</v>
      </c>
      <c r="E181" s="16" t="s">
        <v>804</v>
      </c>
      <c r="F181" s="16" t="s">
        <v>805</v>
      </c>
      <c r="G181" s="16" t="s">
        <v>23</v>
      </c>
      <c r="H181" s="16"/>
      <c r="I181" s="16"/>
      <c r="J181" s="16"/>
      <c r="K181" s="16"/>
      <c r="L181" s="16"/>
      <c r="M181" s="16"/>
      <c r="N181" s="16"/>
      <c r="O181" s="2"/>
      <c r="P181" s="16"/>
      <c r="Q181" s="18"/>
      <c r="R181" s="2"/>
      <c r="S181" s="16"/>
      <c r="T181" s="16"/>
      <c r="U181" s="2"/>
      <c r="V181" s="2"/>
      <c r="W181" s="2"/>
      <c r="X181" s="2"/>
      <c r="Y181" s="2"/>
      <c r="Z181" s="2"/>
    </row>
    <row r="182" spans="1:26" ht="28" x14ac:dyDescent="0.15">
      <c r="A182" s="16">
        <v>216</v>
      </c>
      <c r="B182" s="16" t="s">
        <v>806</v>
      </c>
      <c r="C182" s="17" t="s">
        <v>807</v>
      </c>
      <c r="D182" s="16" t="s">
        <v>62</v>
      </c>
      <c r="E182" s="16" t="s">
        <v>808</v>
      </c>
      <c r="F182" s="16" t="s">
        <v>809</v>
      </c>
      <c r="G182" s="16" t="s">
        <v>23</v>
      </c>
      <c r="H182" s="16"/>
      <c r="I182" s="16"/>
      <c r="J182" s="16"/>
      <c r="K182" s="16"/>
      <c r="L182" s="16"/>
      <c r="M182" s="16"/>
      <c r="N182" s="16"/>
      <c r="O182" s="2"/>
      <c r="P182" s="16"/>
      <c r="Q182" s="18"/>
      <c r="R182" s="2"/>
      <c r="S182" s="16"/>
      <c r="T182" s="16"/>
      <c r="U182" s="2"/>
      <c r="V182" s="2"/>
      <c r="W182" s="2"/>
      <c r="X182" s="2"/>
      <c r="Y182" s="2"/>
      <c r="Z182" s="2"/>
    </row>
    <row r="183" spans="1:26" ht="28" x14ac:dyDescent="0.15">
      <c r="A183" s="16">
        <v>217</v>
      </c>
      <c r="B183" s="16" t="s">
        <v>810</v>
      </c>
      <c r="C183" s="17" t="s">
        <v>811</v>
      </c>
      <c r="D183" s="16" t="s">
        <v>341</v>
      </c>
      <c r="E183" s="16" t="s">
        <v>812</v>
      </c>
      <c r="F183" s="16" t="s">
        <v>813</v>
      </c>
      <c r="G183" s="16" t="s">
        <v>23</v>
      </c>
      <c r="H183" s="16"/>
      <c r="I183" s="16"/>
      <c r="J183" s="16"/>
      <c r="K183" s="16"/>
      <c r="L183" s="16"/>
      <c r="M183" s="16"/>
      <c r="N183" s="16"/>
      <c r="O183" s="2"/>
      <c r="P183" s="16"/>
      <c r="Q183" s="18"/>
      <c r="R183" s="2"/>
      <c r="S183" s="16"/>
      <c r="T183" s="16"/>
      <c r="U183" s="2"/>
      <c r="V183" s="2"/>
      <c r="W183" s="2"/>
      <c r="X183" s="2"/>
      <c r="Y183" s="2"/>
      <c r="Z183" s="2"/>
    </row>
    <row r="184" spans="1:26" ht="42" x14ac:dyDescent="0.15">
      <c r="A184" s="16">
        <v>218</v>
      </c>
      <c r="B184" s="16" t="s">
        <v>814</v>
      </c>
      <c r="C184" s="17" t="s">
        <v>815</v>
      </c>
      <c r="D184" s="16" t="s">
        <v>816</v>
      </c>
      <c r="E184" s="16" t="s">
        <v>817</v>
      </c>
      <c r="F184" s="16" t="s">
        <v>818</v>
      </c>
      <c r="G184" s="16" t="s">
        <v>23</v>
      </c>
      <c r="H184" s="16"/>
      <c r="I184" s="16"/>
      <c r="J184" s="16"/>
      <c r="K184" s="16"/>
      <c r="L184" s="16"/>
      <c r="M184" s="16"/>
      <c r="N184" s="16"/>
      <c r="O184" s="2"/>
      <c r="P184" s="16"/>
      <c r="Q184" s="18"/>
      <c r="R184" s="2"/>
      <c r="S184" s="16"/>
      <c r="T184" s="16"/>
      <c r="U184" s="2"/>
      <c r="V184" s="2"/>
      <c r="W184" s="2"/>
      <c r="X184" s="2"/>
      <c r="Y184" s="2"/>
      <c r="Z184" s="2"/>
    </row>
    <row r="185" spans="1:26" ht="42" x14ac:dyDescent="0.15">
      <c r="A185" s="16">
        <v>219</v>
      </c>
      <c r="B185" s="16" t="s">
        <v>819</v>
      </c>
      <c r="C185" s="17" t="s">
        <v>820</v>
      </c>
      <c r="D185" s="16" t="s">
        <v>62</v>
      </c>
      <c r="E185" s="16" t="s">
        <v>821</v>
      </c>
      <c r="F185" s="16" t="s">
        <v>822</v>
      </c>
      <c r="G185" s="16" t="s">
        <v>23</v>
      </c>
      <c r="H185" s="16"/>
      <c r="I185" s="16"/>
      <c r="J185" s="16"/>
      <c r="K185" s="16"/>
      <c r="L185" s="16"/>
      <c r="M185" s="16"/>
      <c r="N185" s="16"/>
      <c r="O185" s="2"/>
      <c r="P185" s="16"/>
      <c r="Q185" s="18"/>
      <c r="R185" s="2"/>
      <c r="S185" s="16"/>
      <c r="T185" s="16"/>
      <c r="U185" s="2"/>
      <c r="V185" s="2"/>
      <c r="W185" s="2"/>
      <c r="X185" s="2"/>
      <c r="Y185" s="2"/>
      <c r="Z185" s="2"/>
    </row>
    <row r="186" spans="1:26" ht="42" x14ac:dyDescent="0.15">
      <c r="A186" s="16">
        <v>220</v>
      </c>
      <c r="B186" s="16" t="s">
        <v>823</v>
      </c>
      <c r="C186" s="17" t="s">
        <v>824</v>
      </c>
      <c r="D186" s="16" t="s">
        <v>20</v>
      </c>
      <c r="E186" s="16" t="s">
        <v>825</v>
      </c>
      <c r="F186" s="16" t="s">
        <v>826</v>
      </c>
      <c r="G186" s="16" t="s">
        <v>23</v>
      </c>
      <c r="H186" s="16"/>
      <c r="I186" s="16"/>
      <c r="J186" s="16"/>
      <c r="K186" s="16"/>
      <c r="L186" s="16"/>
      <c r="M186" s="16"/>
      <c r="N186" s="16"/>
      <c r="O186" s="2"/>
      <c r="P186" s="16"/>
      <c r="Q186" s="18"/>
      <c r="R186" s="2"/>
      <c r="S186" s="16"/>
      <c r="T186" s="16"/>
      <c r="U186" s="2"/>
      <c r="V186" s="2"/>
      <c r="W186" s="2"/>
      <c r="X186" s="2"/>
      <c r="Y186" s="2"/>
      <c r="Z186" s="2"/>
    </row>
    <row r="187" spans="1:26" ht="42" x14ac:dyDescent="0.15">
      <c r="A187" s="16">
        <v>221</v>
      </c>
      <c r="B187" s="16" t="s">
        <v>827</v>
      </c>
      <c r="C187" s="17" t="s">
        <v>828</v>
      </c>
      <c r="D187" s="16" t="s">
        <v>20</v>
      </c>
      <c r="E187" s="16" t="s">
        <v>829</v>
      </c>
      <c r="F187" s="16" t="s">
        <v>830</v>
      </c>
      <c r="G187" s="16" t="s">
        <v>23</v>
      </c>
      <c r="H187" s="16"/>
      <c r="I187" s="16"/>
      <c r="J187" s="16"/>
      <c r="K187" s="16"/>
      <c r="L187" s="16"/>
      <c r="M187" s="16"/>
      <c r="N187" s="16"/>
      <c r="O187" s="2"/>
      <c r="P187" s="16" t="s">
        <v>29</v>
      </c>
      <c r="Q187" s="18"/>
      <c r="R187" s="2"/>
      <c r="S187" s="16" t="s">
        <v>55</v>
      </c>
      <c r="T187" s="21"/>
      <c r="U187" s="2"/>
      <c r="V187" s="2"/>
      <c r="W187" s="2"/>
      <c r="X187" s="2"/>
      <c r="Y187" s="2"/>
      <c r="Z187" s="2"/>
    </row>
    <row r="188" spans="1:26" ht="28" x14ac:dyDescent="0.15">
      <c r="A188" s="16">
        <v>222</v>
      </c>
      <c r="B188" s="16" t="s">
        <v>831</v>
      </c>
      <c r="C188" s="17" t="s">
        <v>832</v>
      </c>
      <c r="D188" s="16" t="s">
        <v>833</v>
      </c>
      <c r="E188" s="16" t="s">
        <v>834</v>
      </c>
      <c r="F188" s="16" t="s">
        <v>835</v>
      </c>
      <c r="G188" s="16" t="s">
        <v>23</v>
      </c>
      <c r="H188" s="16"/>
      <c r="I188" s="16"/>
      <c r="J188" s="16"/>
      <c r="K188" s="16"/>
      <c r="L188" s="16"/>
      <c r="M188" s="16"/>
      <c r="N188" s="16"/>
      <c r="O188" s="2"/>
      <c r="P188" s="16"/>
      <c r="Q188" s="18"/>
      <c r="R188" s="2"/>
      <c r="S188" s="16"/>
      <c r="T188" s="16"/>
      <c r="U188" s="2"/>
      <c r="V188" s="2"/>
      <c r="W188" s="2"/>
      <c r="X188" s="2"/>
      <c r="Y188" s="2"/>
      <c r="Z188" s="2"/>
    </row>
    <row r="189" spans="1:26" ht="28" x14ac:dyDescent="0.15">
      <c r="A189" s="16">
        <v>223</v>
      </c>
      <c r="B189" s="16" t="s">
        <v>836</v>
      </c>
      <c r="C189" s="17" t="s">
        <v>837</v>
      </c>
      <c r="D189" s="16" t="s">
        <v>20</v>
      </c>
      <c r="E189" s="16" t="s">
        <v>838</v>
      </c>
      <c r="F189" s="16" t="s">
        <v>839</v>
      </c>
      <c r="G189" s="16" t="s">
        <v>23</v>
      </c>
      <c r="H189" s="16"/>
      <c r="I189" s="16"/>
      <c r="J189" s="16"/>
      <c r="K189" s="16"/>
      <c r="L189" s="16"/>
      <c r="M189" s="16"/>
      <c r="N189" s="16"/>
      <c r="O189" s="2"/>
      <c r="P189" s="16"/>
      <c r="Q189" s="18"/>
      <c r="R189" s="2"/>
      <c r="S189" s="16"/>
      <c r="T189" s="16"/>
      <c r="U189" s="2"/>
      <c r="V189" s="2"/>
      <c r="W189" s="2"/>
      <c r="X189" s="2"/>
      <c r="Y189" s="2"/>
      <c r="Z189" s="2"/>
    </row>
    <row r="190" spans="1:26" ht="28" x14ac:dyDescent="0.15">
      <c r="A190" s="16">
        <v>224</v>
      </c>
      <c r="B190" s="16" t="s">
        <v>840</v>
      </c>
      <c r="C190" s="17" t="s">
        <v>841</v>
      </c>
      <c r="D190" s="16" t="s">
        <v>62</v>
      </c>
      <c r="E190" s="16" t="s">
        <v>842</v>
      </c>
      <c r="F190" s="16" t="s">
        <v>843</v>
      </c>
      <c r="G190" s="16" t="s">
        <v>23</v>
      </c>
      <c r="H190" s="16"/>
      <c r="I190" s="16"/>
      <c r="J190" s="16"/>
      <c r="K190" s="16"/>
      <c r="L190" s="16"/>
      <c r="M190" s="16"/>
      <c r="N190" s="16"/>
      <c r="O190" s="2"/>
      <c r="P190" s="16"/>
      <c r="Q190" s="18"/>
      <c r="R190" s="2"/>
      <c r="S190" s="16"/>
      <c r="T190" s="16"/>
      <c r="U190" s="2"/>
      <c r="V190" s="2"/>
      <c r="W190" s="2"/>
      <c r="X190" s="2"/>
      <c r="Y190" s="2"/>
      <c r="Z190" s="2"/>
    </row>
    <row r="191" spans="1:26" ht="42" x14ac:dyDescent="0.15">
      <c r="A191" s="16">
        <v>225</v>
      </c>
      <c r="B191" s="16" t="s">
        <v>844</v>
      </c>
      <c r="C191" s="17" t="s">
        <v>845</v>
      </c>
      <c r="D191" s="16" t="s">
        <v>20</v>
      </c>
      <c r="E191" s="16" t="s">
        <v>846</v>
      </c>
      <c r="F191" s="16" t="s">
        <v>137</v>
      </c>
      <c r="G191" s="16" t="s">
        <v>23</v>
      </c>
      <c r="H191" s="16" t="s">
        <v>847</v>
      </c>
      <c r="I191" s="16"/>
      <c r="J191" s="16"/>
      <c r="K191" s="16"/>
      <c r="L191" s="16"/>
      <c r="M191" s="16"/>
      <c r="N191" s="16"/>
      <c r="O191" s="2"/>
      <c r="P191" s="16"/>
      <c r="Q191" s="18"/>
      <c r="R191" s="2"/>
      <c r="S191" s="16"/>
      <c r="T191" s="16"/>
      <c r="U191" s="2"/>
      <c r="V191" s="2"/>
      <c r="W191" s="2"/>
      <c r="X191" s="2"/>
      <c r="Y191" s="2"/>
      <c r="Z191" s="2"/>
    </row>
    <row r="192" spans="1:26" ht="84" x14ac:dyDescent="0.15">
      <c r="A192" s="16">
        <v>226</v>
      </c>
      <c r="B192" s="16" t="s">
        <v>848</v>
      </c>
      <c r="C192" s="17" t="s">
        <v>849</v>
      </c>
      <c r="D192" s="16" t="s">
        <v>20</v>
      </c>
      <c r="E192" s="16" t="s">
        <v>850</v>
      </c>
      <c r="F192" s="16" t="s">
        <v>851</v>
      </c>
      <c r="G192" s="16" t="s">
        <v>23</v>
      </c>
      <c r="H192" s="16"/>
      <c r="I192" s="16"/>
      <c r="J192" s="16"/>
      <c r="K192" s="16"/>
      <c r="L192" s="16"/>
      <c r="M192" s="16"/>
      <c r="N192" s="16"/>
      <c r="O192" s="2"/>
      <c r="P192" s="16"/>
      <c r="Q192" s="18"/>
      <c r="R192" s="2"/>
      <c r="S192" s="16"/>
      <c r="T192" s="16"/>
      <c r="U192" s="2"/>
      <c r="V192" s="2"/>
      <c r="W192" s="2"/>
      <c r="X192" s="2"/>
      <c r="Y192" s="2"/>
      <c r="Z192" s="2"/>
    </row>
    <row r="193" spans="1:26" ht="42" x14ac:dyDescent="0.15">
      <c r="A193" s="16">
        <v>227</v>
      </c>
      <c r="B193" s="16" t="s">
        <v>852</v>
      </c>
      <c r="C193" s="17" t="s">
        <v>853</v>
      </c>
      <c r="D193" s="16" t="s">
        <v>20</v>
      </c>
      <c r="E193" s="16" t="s">
        <v>854</v>
      </c>
      <c r="F193" s="16" t="s">
        <v>855</v>
      </c>
      <c r="G193" s="16" t="s">
        <v>23</v>
      </c>
      <c r="H193" s="16" t="s">
        <v>856</v>
      </c>
      <c r="I193" s="16"/>
      <c r="J193" s="16"/>
      <c r="K193" s="16"/>
      <c r="L193" s="16"/>
      <c r="M193" s="16"/>
      <c r="N193" s="16"/>
      <c r="O193" s="2"/>
      <c r="P193" s="16"/>
      <c r="Q193" s="18"/>
      <c r="R193" s="2"/>
      <c r="S193" s="16"/>
      <c r="T193" s="16"/>
      <c r="U193" s="2"/>
      <c r="V193" s="2"/>
      <c r="W193" s="2"/>
      <c r="X193" s="2"/>
      <c r="Y193" s="2"/>
      <c r="Z193" s="2"/>
    </row>
    <row r="194" spans="1:26" ht="84" x14ac:dyDescent="0.15">
      <c r="A194" s="16">
        <v>228</v>
      </c>
      <c r="B194" s="16" t="s">
        <v>857</v>
      </c>
      <c r="C194" s="17" t="s">
        <v>858</v>
      </c>
      <c r="D194" s="16" t="s">
        <v>859</v>
      </c>
      <c r="E194" s="16" t="s">
        <v>860</v>
      </c>
      <c r="F194" s="16" t="s">
        <v>4034</v>
      </c>
      <c r="G194" s="16" t="s">
        <v>23</v>
      </c>
      <c r="H194" s="16"/>
      <c r="I194" s="16"/>
      <c r="J194" s="16"/>
      <c r="K194" s="16"/>
      <c r="L194" s="16"/>
      <c r="M194" s="16"/>
      <c r="N194" s="16"/>
      <c r="O194" s="2"/>
      <c r="P194" s="16"/>
      <c r="Q194" s="18"/>
      <c r="R194" s="2"/>
      <c r="S194" s="16"/>
      <c r="T194" s="16"/>
      <c r="U194" s="2"/>
      <c r="V194" s="2"/>
      <c r="W194" s="2"/>
      <c r="X194" s="2"/>
      <c r="Y194" s="2"/>
      <c r="Z194" s="2"/>
    </row>
    <row r="195" spans="1:26" ht="42" x14ac:dyDescent="0.15">
      <c r="A195" s="16">
        <v>229</v>
      </c>
      <c r="B195" s="16" t="s">
        <v>861</v>
      </c>
      <c r="C195" s="17" t="s">
        <v>862</v>
      </c>
      <c r="D195" s="16" t="s">
        <v>89</v>
      </c>
      <c r="E195" s="16" t="s">
        <v>863</v>
      </c>
      <c r="F195" s="16" t="s">
        <v>864</v>
      </c>
      <c r="G195" s="16" t="s">
        <v>23</v>
      </c>
      <c r="H195" s="16" t="s">
        <v>41</v>
      </c>
      <c r="I195" s="16"/>
      <c r="J195" s="16"/>
      <c r="K195" s="16"/>
      <c r="L195" s="17"/>
      <c r="M195" s="16"/>
      <c r="N195" s="16"/>
      <c r="O195" s="2"/>
      <c r="P195" s="16"/>
      <c r="Q195" s="18"/>
      <c r="R195" s="2"/>
      <c r="S195" s="16"/>
      <c r="T195" s="16"/>
      <c r="U195" s="2"/>
      <c r="V195" s="2"/>
      <c r="W195" s="2"/>
      <c r="X195" s="2"/>
      <c r="Y195" s="2"/>
      <c r="Z195" s="2"/>
    </row>
    <row r="196" spans="1:26" x14ac:dyDescent="0.15">
      <c r="A196" s="16">
        <v>230</v>
      </c>
      <c r="B196" s="16" t="s">
        <v>865</v>
      </c>
      <c r="C196" s="17" t="s">
        <v>866</v>
      </c>
      <c r="D196" s="16" t="s">
        <v>79</v>
      </c>
      <c r="E196" s="16" t="s">
        <v>867</v>
      </c>
      <c r="F196" s="16"/>
      <c r="G196" s="16" t="s">
        <v>23</v>
      </c>
      <c r="H196" s="16"/>
      <c r="I196" s="16"/>
      <c r="J196" s="16"/>
      <c r="K196" s="16"/>
      <c r="L196" s="16"/>
      <c r="M196" s="16"/>
      <c r="N196" s="16"/>
      <c r="O196" s="2"/>
      <c r="P196" s="16"/>
      <c r="Q196" s="18"/>
      <c r="R196" s="2"/>
      <c r="S196" s="16"/>
      <c r="T196" s="16"/>
      <c r="U196" s="2"/>
      <c r="V196" s="2"/>
      <c r="W196" s="2"/>
      <c r="X196" s="2"/>
      <c r="Y196" s="2"/>
      <c r="Z196" s="2"/>
    </row>
    <row r="197" spans="1:26" ht="42" x14ac:dyDescent="0.15">
      <c r="A197" s="16">
        <v>231</v>
      </c>
      <c r="B197" s="16" t="s">
        <v>868</v>
      </c>
      <c r="C197" s="17" t="s">
        <v>869</v>
      </c>
      <c r="D197" s="16" t="s">
        <v>128</v>
      </c>
      <c r="E197" s="16" t="s">
        <v>870</v>
      </c>
      <c r="F197" s="16" t="s">
        <v>871</v>
      </c>
      <c r="G197" s="16" t="s">
        <v>23</v>
      </c>
      <c r="H197" s="16"/>
      <c r="I197" s="16"/>
      <c r="J197" s="16"/>
      <c r="K197" s="16"/>
      <c r="L197" s="16"/>
      <c r="M197" s="16"/>
      <c r="N197" s="16"/>
      <c r="O197" s="2"/>
      <c r="P197" s="16" t="s">
        <v>872</v>
      </c>
      <c r="Q197" s="18"/>
      <c r="R197" s="2"/>
      <c r="S197" s="16" t="s">
        <v>55</v>
      </c>
      <c r="T197" s="16"/>
      <c r="U197" s="2"/>
      <c r="V197" s="2"/>
      <c r="W197" s="2"/>
      <c r="X197" s="2"/>
      <c r="Y197" s="2"/>
      <c r="Z197" s="2"/>
    </row>
    <row r="198" spans="1:26" x14ac:dyDescent="0.15">
      <c r="A198" s="16">
        <v>232</v>
      </c>
      <c r="B198" s="16" t="s">
        <v>873</v>
      </c>
      <c r="C198" s="17" t="s">
        <v>874</v>
      </c>
      <c r="D198" s="16" t="s">
        <v>20</v>
      </c>
      <c r="E198" s="16" t="s">
        <v>875</v>
      </c>
      <c r="F198" s="16" t="s">
        <v>53</v>
      </c>
      <c r="G198" s="16" t="s">
        <v>23</v>
      </c>
      <c r="H198" s="16"/>
      <c r="I198" s="16"/>
      <c r="J198" s="16"/>
      <c r="K198" s="16"/>
      <c r="L198" s="16"/>
      <c r="M198" s="16"/>
      <c r="N198" s="16"/>
      <c r="O198" s="2"/>
      <c r="P198" s="16"/>
      <c r="Q198" s="18"/>
      <c r="R198" s="2"/>
      <c r="S198" s="16"/>
      <c r="T198" s="16"/>
      <c r="U198" s="2"/>
      <c r="V198" s="2"/>
      <c r="W198" s="2"/>
      <c r="X198" s="2"/>
      <c r="Y198" s="2"/>
      <c r="Z198" s="2"/>
    </row>
    <row r="199" spans="1:26" ht="42" x14ac:dyDescent="0.15">
      <c r="A199" s="16">
        <v>233</v>
      </c>
      <c r="B199" s="16" t="s">
        <v>876</v>
      </c>
      <c r="C199" s="17" t="s">
        <v>877</v>
      </c>
      <c r="D199" s="16" t="s">
        <v>51</v>
      </c>
      <c r="E199" s="16" t="s">
        <v>878</v>
      </c>
      <c r="F199" s="16" t="s">
        <v>879</v>
      </c>
      <c r="G199" s="16" t="s">
        <v>23</v>
      </c>
      <c r="H199" s="16"/>
      <c r="I199" s="16"/>
      <c r="J199" s="16"/>
      <c r="K199" s="16"/>
      <c r="L199" s="16"/>
      <c r="M199" s="16"/>
      <c r="N199" s="16"/>
      <c r="O199" s="2"/>
      <c r="P199" s="16"/>
      <c r="Q199" s="18"/>
      <c r="R199" s="2"/>
      <c r="S199" s="16"/>
      <c r="T199" s="16"/>
      <c r="U199" s="2"/>
      <c r="V199" s="2"/>
      <c r="W199" s="2"/>
      <c r="X199" s="2"/>
      <c r="Y199" s="2"/>
      <c r="Z199" s="2"/>
    </row>
    <row r="200" spans="1:26" ht="56" x14ac:dyDescent="0.15">
      <c r="A200" s="16">
        <v>234</v>
      </c>
      <c r="B200" s="16" t="s">
        <v>880</v>
      </c>
      <c r="C200" s="17" t="s">
        <v>881</v>
      </c>
      <c r="D200" s="16" t="s">
        <v>569</v>
      </c>
      <c r="E200" s="16" t="s">
        <v>882</v>
      </c>
      <c r="F200" s="16" t="s">
        <v>883</v>
      </c>
      <c r="G200" s="16" t="s">
        <v>23</v>
      </c>
      <c r="H200" s="16" t="s">
        <v>847</v>
      </c>
      <c r="I200" s="16"/>
      <c r="J200" s="16"/>
      <c r="K200" s="16"/>
      <c r="L200" s="16"/>
      <c r="M200" s="16"/>
      <c r="N200" s="16"/>
      <c r="O200" s="2"/>
      <c r="P200" s="16"/>
      <c r="Q200" s="18"/>
      <c r="R200" s="2"/>
      <c r="S200" s="16"/>
      <c r="T200" s="16"/>
      <c r="U200" s="2"/>
      <c r="V200" s="2"/>
      <c r="W200" s="2"/>
      <c r="X200" s="2"/>
      <c r="Y200" s="2"/>
      <c r="Z200" s="2"/>
    </row>
    <row r="201" spans="1:26" ht="42" x14ac:dyDescent="0.15">
      <c r="A201" s="16">
        <v>235</v>
      </c>
      <c r="B201" s="16" t="s">
        <v>884</v>
      </c>
      <c r="C201" s="17" t="s">
        <v>885</v>
      </c>
      <c r="D201" s="16" t="s">
        <v>20</v>
      </c>
      <c r="E201" s="16" t="s">
        <v>886</v>
      </c>
      <c r="F201" s="16" t="s">
        <v>887</v>
      </c>
      <c r="G201" s="16" t="s">
        <v>23</v>
      </c>
      <c r="H201" s="16" t="s">
        <v>576</v>
      </c>
      <c r="I201" s="16"/>
      <c r="J201" s="16"/>
      <c r="K201" s="16"/>
      <c r="L201" s="16"/>
      <c r="M201" s="16"/>
      <c r="N201" s="16"/>
      <c r="O201" s="2"/>
      <c r="P201" s="16"/>
      <c r="Q201" s="18"/>
      <c r="R201" s="2"/>
      <c r="S201" s="16"/>
      <c r="T201" s="16"/>
      <c r="U201" s="2"/>
      <c r="V201" s="2"/>
      <c r="W201" s="2"/>
      <c r="X201" s="2"/>
      <c r="Y201" s="2"/>
      <c r="Z201" s="2"/>
    </row>
    <row r="202" spans="1:26" ht="42" x14ac:dyDescent="0.15">
      <c r="A202" s="16">
        <v>236</v>
      </c>
      <c r="B202" s="16" t="s">
        <v>888</v>
      </c>
      <c r="C202" s="17" t="s">
        <v>889</v>
      </c>
      <c r="D202" s="16" t="s">
        <v>20</v>
      </c>
      <c r="E202" s="16" t="s">
        <v>890</v>
      </c>
      <c r="F202" s="16" t="s">
        <v>891</v>
      </c>
      <c r="G202" s="16" t="s">
        <v>23</v>
      </c>
      <c r="H202" s="16" t="s">
        <v>847</v>
      </c>
      <c r="I202" s="16"/>
      <c r="J202" s="16"/>
      <c r="K202" s="16"/>
      <c r="L202" s="16"/>
      <c r="M202" s="16"/>
      <c r="N202" s="16"/>
      <c r="O202" s="2"/>
      <c r="P202" s="16"/>
      <c r="Q202" s="18"/>
      <c r="R202" s="2"/>
      <c r="S202" s="16"/>
      <c r="T202" s="16"/>
      <c r="U202" s="2"/>
      <c r="V202" s="2"/>
      <c r="W202" s="2"/>
      <c r="X202" s="2"/>
      <c r="Y202" s="2"/>
      <c r="Z202" s="2"/>
    </row>
    <row r="203" spans="1:26" ht="28" x14ac:dyDescent="0.15">
      <c r="A203" s="16">
        <v>237</v>
      </c>
      <c r="B203" s="16" t="s">
        <v>892</v>
      </c>
      <c r="C203" s="17" t="s">
        <v>893</v>
      </c>
      <c r="D203" s="16" t="s">
        <v>237</v>
      </c>
      <c r="E203" s="16" t="s">
        <v>237</v>
      </c>
      <c r="F203" s="16"/>
      <c r="G203" s="16" t="s">
        <v>23</v>
      </c>
      <c r="H203" s="16" t="s">
        <v>847</v>
      </c>
      <c r="I203" s="16"/>
      <c r="J203" s="16"/>
      <c r="K203" s="16"/>
      <c r="L203" s="16"/>
      <c r="M203" s="16"/>
      <c r="N203" s="16"/>
      <c r="O203" s="2"/>
      <c r="P203" s="16"/>
      <c r="Q203" s="18"/>
      <c r="R203" s="2"/>
      <c r="S203" s="16"/>
      <c r="T203" s="16"/>
      <c r="U203" s="2"/>
      <c r="V203" s="2"/>
      <c r="W203" s="2"/>
      <c r="X203" s="2"/>
      <c r="Y203" s="2"/>
      <c r="Z203" s="2"/>
    </row>
    <row r="204" spans="1:26" ht="56" x14ac:dyDescent="0.15">
      <c r="A204" s="16">
        <v>238</v>
      </c>
      <c r="B204" s="16" t="s">
        <v>894</v>
      </c>
      <c r="C204" s="17" t="s">
        <v>895</v>
      </c>
      <c r="D204" s="16" t="s">
        <v>896</v>
      </c>
      <c r="E204" s="16" t="s">
        <v>897</v>
      </c>
      <c r="F204" s="16" t="s">
        <v>898</v>
      </c>
      <c r="G204" s="16" t="s">
        <v>23</v>
      </c>
      <c r="H204" s="16" t="s">
        <v>41</v>
      </c>
      <c r="I204" s="16"/>
      <c r="J204" s="16"/>
      <c r="K204" s="16"/>
      <c r="L204" s="16"/>
      <c r="M204" s="16"/>
      <c r="N204" s="16"/>
      <c r="O204" s="2"/>
      <c r="P204" s="16" t="s">
        <v>29</v>
      </c>
      <c r="Q204" s="18"/>
      <c r="R204" s="2"/>
      <c r="S204" s="16" t="s">
        <v>55</v>
      </c>
      <c r="T204" s="16"/>
      <c r="U204" s="2"/>
      <c r="V204" s="2"/>
      <c r="W204" s="2"/>
      <c r="X204" s="2"/>
      <c r="Y204" s="2"/>
      <c r="Z204" s="2"/>
    </row>
    <row r="205" spans="1:26" ht="28" x14ac:dyDescent="0.15">
      <c r="A205" s="16">
        <v>239</v>
      </c>
      <c r="B205" s="16" t="s">
        <v>899</v>
      </c>
      <c r="C205" s="17" t="s">
        <v>900</v>
      </c>
      <c r="D205" s="16" t="s">
        <v>62</v>
      </c>
      <c r="E205" s="16" t="s">
        <v>901</v>
      </c>
      <c r="F205" s="16" t="s">
        <v>902</v>
      </c>
      <c r="G205" s="16" t="s">
        <v>23</v>
      </c>
      <c r="H205" s="16" t="s">
        <v>903</v>
      </c>
      <c r="I205" s="16" t="s">
        <v>3906</v>
      </c>
      <c r="J205" s="16"/>
      <c r="K205" s="16"/>
      <c r="L205" s="16"/>
      <c r="M205" s="16" t="s">
        <v>75</v>
      </c>
      <c r="N205" s="16"/>
      <c r="O205" s="2"/>
      <c r="P205" s="16" t="s">
        <v>55</v>
      </c>
      <c r="Q205" s="18"/>
      <c r="R205" s="2"/>
      <c r="S205" s="16" t="s">
        <v>55</v>
      </c>
      <c r="T205" s="16"/>
      <c r="U205" s="2"/>
      <c r="V205" s="2"/>
      <c r="W205" s="2"/>
      <c r="X205" s="2"/>
      <c r="Y205" s="2"/>
      <c r="Z205" s="2"/>
    </row>
    <row r="206" spans="1:26" ht="42" x14ac:dyDescent="0.15">
      <c r="A206" s="16">
        <v>240</v>
      </c>
      <c r="B206" s="16" t="s">
        <v>904</v>
      </c>
      <c r="C206" s="17" t="s">
        <v>905</v>
      </c>
      <c r="D206" s="16" t="s">
        <v>20</v>
      </c>
      <c r="E206" s="16" t="s">
        <v>906</v>
      </c>
      <c r="F206" s="16" t="s">
        <v>907</v>
      </c>
      <c r="G206" s="16" t="s">
        <v>23</v>
      </c>
      <c r="H206" s="16"/>
      <c r="I206" s="16"/>
      <c r="J206" s="16"/>
      <c r="K206" s="16"/>
      <c r="L206" s="16"/>
      <c r="M206" s="16"/>
      <c r="N206" s="16"/>
      <c r="O206" s="2"/>
      <c r="P206" s="16" t="s">
        <v>908</v>
      </c>
      <c r="Q206" s="18"/>
      <c r="R206" s="2"/>
      <c r="S206" s="16" t="s">
        <v>223</v>
      </c>
      <c r="T206" s="16"/>
      <c r="U206" s="2"/>
      <c r="V206" s="2"/>
      <c r="W206" s="2"/>
      <c r="X206" s="2"/>
      <c r="Y206" s="2"/>
      <c r="Z206" s="2"/>
    </row>
    <row r="207" spans="1:26" ht="28" x14ac:dyDescent="0.15">
      <c r="A207" s="16">
        <v>241</v>
      </c>
      <c r="B207" s="16" t="s">
        <v>909</v>
      </c>
      <c r="C207" s="17" t="s">
        <v>910</v>
      </c>
      <c r="D207" s="16" t="s">
        <v>20</v>
      </c>
      <c r="E207" s="16" t="s">
        <v>911</v>
      </c>
      <c r="F207" s="16" t="s">
        <v>912</v>
      </c>
      <c r="G207" s="16" t="s">
        <v>23</v>
      </c>
      <c r="H207" s="16"/>
      <c r="I207" s="16"/>
      <c r="J207" s="16"/>
      <c r="K207" s="16"/>
      <c r="L207" s="16"/>
      <c r="M207" s="16"/>
      <c r="N207" s="16"/>
      <c r="O207" s="2"/>
      <c r="P207" s="16"/>
      <c r="Q207" s="18"/>
      <c r="R207" s="2"/>
      <c r="S207" s="16"/>
      <c r="T207" s="16"/>
      <c r="U207" s="2"/>
      <c r="V207" s="2"/>
      <c r="W207" s="2"/>
      <c r="X207" s="2"/>
      <c r="Y207" s="2"/>
      <c r="Z207" s="2"/>
    </row>
    <row r="208" spans="1:26" ht="42" x14ac:dyDescent="0.15">
      <c r="A208" s="16">
        <v>242</v>
      </c>
      <c r="B208" s="16" t="s">
        <v>913</v>
      </c>
      <c r="C208" s="17" t="s">
        <v>914</v>
      </c>
      <c r="D208" s="16" t="s">
        <v>20</v>
      </c>
      <c r="E208" s="16" t="s">
        <v>915</v>
      </c>
      <c r="F208" s="16" t="s">
        <v>916</v>
      </c>
      <c r="G208" s="16" t="s">
        <v>23</v>
      </c>
      <c r="H208" s="16"/>
      <c r="I208" s="16"/>
      <c r="J208" s="16"/>
      <c r="K208" s="16"/>
      <c r="L208" s="16"/>
      <c r="M208" s="16"/>
      <c r="N208" s="16"/>
      <c r="O208" s="2"/>
      <c r="P208" s="16"/>
      <c r="Q208" s="18"/>
      <c r="R208" s="2"/>
      <c r="S208" s="16"/>
      <c r="T208" s="16"/>
      <c r="U208" s="2"/>
      <c r="V208" s="2"/>
      <c r="W208" s="2"/>
      <c r="X208" s="2"/>
      <c r="Y208" s="2"/>
      <c r="Z208" s="2"/>
    </row>
    <row r="209" spans="1:26" ht="70" x14ac:dyDescent="0.15">
      <c r="A209" s="16">
        <v>243</v>
      </c>
      <c r="B209" s="16" t="s">
        <v>917</v>
      </c>
      <c r="C209" s="17" t="s">
        <v>918</v>
      </c>
      <c r="D209" s="16" t="s">
        <v>20</v>
      </c>
      <c r="E209" s="16" t="s">
        <v>919</v>
      </c>
      <c r="F209" s="16" t="s">
        <v>920</v>
      </c>
      <c r="G209" s="16" t="s">
        <v>23</v>
      </c>
      <c r="H209" s="16"/>
      <c r="I209" s="16"/>
      <c r="J209" s="16"/>
      <c r="K209" s="16"/>
      <c r="L209" s="16"/>
      <c r="M209" s="16"/>
      <c r="N209" s="16"/>
      <c r="O209" s="2"/>
      <c r="P209" s="16"/>
      <c r="Q209" s="18"/>
      <c r="R209" s="2"/>
      <c r="S209" s="16"/>
      <c r="T209" s="16"/>
      <c r="U209" s="2"/>
      <c r="V209" s="2"/>
      <c r="W209" s="2"/>
      <c r="X209" s="2"/>
      <c r="Y209" s="2"/>
      <c r="Z209" s="2"/>
    </row>
    <row r="210" spans="1:26" ht="28" x14ac:dyDescent="0.15">
      <c r="A210" s="16">
        <v>244</v>
      </c>
      <c r="B210" s="16" t="s">
        <v>921</v>
      </c>
      <c r="C210" s="17" t="s">
        <v>922</v>
      </c>
      <c r="D210" s="16" t="s">
        <v>62</v>
      </c>
      <c r="E210" s="16" t="s">
        <v>923</v>
      </c>
      <c r="F210" s="16" t="s">
        <v>924</v>
      </c>
      <c r="G210" s="16" t="s">
        <v>23</v>
      </c>
      <c r="H210" s="16"/>
      <c r="I210" s="16"/>
      <c r="J210" s="16"/>
      <c r="K210" s="16"/>
      <c r="L210" s="16"/>
      <c r="M210" s="16"/>
      <c r="N210" s="16"/>
      <c r="O210" s="2"/>
      <c r="P210" s="16"/>
      <c r="Q210" s="18"/>
      <c r="R210" s="2"/>
      <c r="S210" s="16"/>
      <c r="T210" s="16"/>
      <c r="U210" s="2"/>
      <c r="V210" s="2"/>
      <c r="W210" s="2"/>
      <c r="X210" s="2"/>
      <c r="Y210" s="2"/>
      <c r="Z210" s="2"/>
    </row>
    <row r="211" spans="1:26" ht="42" x14ac:dyDescent="0.15">
      <c r="A211" s="16">
        <v>245</v>
      </c>
      <c r="B211" s="16" t="s">
        <v>925</v>
      </c>
      <c r="C211" s="17" t="s">
        <v>926</v>
      </c>
      <c r="D211" s="16" t="s">
        <v>559</v>
      </c>
      <c r="E211" s="16" t="s">
        <v>927</v>
      </c>
      <c r="F211" s="16" t="s">
        <v>928</v>
      </c>
      <c r="G211" s="16" t="s">
        <v>23</v>
      </c>
      <c r="H211" s="16"/>
      <c r="I211" s="16"/>
      <c r="J211" s="16"/>
      <c r="K211" s="16"/>
      <c r="L211" s="16"/>
      <c r="M211" s="16"/>
      <c r="N211" s="16"/>
      <c r="O211" s="2"/>
      <c r="P211" s="16"/>
      <c r="Q211" s="18"/>
      <c r="R211" s="2"/>
      <c r="S211" s="16"/>
      <c r="T211" s="16"/>
      <c r="U211" s="2"/>
      <c r="V211" s="2"/>
      <c r="W211" s="2"/>
      <c r="X211" s="2"/>
      <c r="Y211" s="2"/>
      <c r="Z211" s="2"/>
    </row>
    <row r="212" spans="1:26" ht="28" x14ac:dyDescent="0.15">
      <c r="A212" s="16">
        <v>246</v>
      </c>
      <c r="B212" s="16" t="s">
        <v>929</v>
      </c>
      <c r="C212" s="17" t="s">
        <v>930</v>
      </c>
      <c r="D212" s="16" t="s">
        <v>20</v>
      </c>
      <c r="E212" s="16" t="s">
        <v>931</v>
      </c>
      <c r="F212" s="16" t="s">
        <v>932</v>
      </c>
      <c r="G212" s="16" t="s">
        <v>23</v>
      </c>
      <c r="H212" s="16"/>
      <c r="I212" s="16"/>
      <c r="J212" s="16"/>
      <c r="K212" s="16"/>
      <c r="L212" s="16"/>
      <c r="M212" s="16"/>
      <c r="N212" s="16"/>
      <c r="O212" s="2"/>
      <c r="P212" s="16"/>
      <c r="Q212" s="18"/>
      <c r="R212" s="2"/>
      <c r="S212" s="16"/>
      <c r="T212" s="16"/>
      <c r="U212" s="2"/>
      <c r="V212" s="2"/>
      <c r="W212" s="2"/>
      <c r="X212" s="2"/>
      <c r="Y212" s="2"/>
      <c r="Z212" s="2"/>
    </row>
    <row r="213" spans="1:26" ht="84" x14ac:dyDescent="0.15">
      <c r="A213" s="16">
        <v>247</v>
      </c>
      <c r="B213" s="16" t="s">
        <v>933</v>
      </c>
      <c r="C213" s="17" t="s">
        <v>934</v>
      </c>
      <c r="D213" s="16" t="s">
        <v>559</v>
      </c>
      <c r="E213" s="16" t="s">
        <v>935</v>
      </c>
      <c r="F213" s="16" t="s">
        <v>936</v>
      </c>
      <c r="G213" s="16" t="s">
        <v>23</v>
      </c>
      <c r="H213" s="16"/>
      <c r="I213" s="16"/>
      <c r="J213" s="16"/>
      <c r="K213" s="16"/>
      <c r="L213" s="16"/>
      <c r="M213" s="16"/>
      <c r="N213" s="16"/>
      <c r="O213" s="2"/>
      <c r="P213" s="16"/>
      <c r="Q213" s="18"/>
      <c r="R213" s="2"/>
      <c r="S213" s="16"/>
      <c r="T213" s="17"/>
      <c r="U213" s="2"/>
      <c r="V213" s="2"/>
      <c r="W213" s="2"/>
      <c r="X213" s="2"/>
      <c r="Y213" s="2"/>
      <c r="Z213" s="2"/>
    </row>
    <row r="214" spans="1:26" ht="42" x14ac:dyDescent="0.15">
      <c r="A214" s="16">
        <v>248</v>
      </c>
      <c r="B214" s="16" t="s">
        <v>937</v>
      </c>
      <c r="C214" s="17" t="s">
        <v>938</v>
      </c>
      <c r="D214" s="16" t="s">
        <v>209</v>
      </c>
      <c r="E214" s="16" t="s">
        <v>939</v>
      </c>
      <c r="F214" s="16" t="s">
        <v>940</v>
      </c>
      <c r="G214" s="16" t="s">
        <v>23</v>
      </c>
      <c r="H214" s="16"/>
      <c r="I214" s="16"/>
      <c r="J214" s="16"/>
      <c r="K214" s="16"/>
      <c r="L214" s="16"/>
      <c r="M214" s="16" t="s">
        <v>941</v>
      </c>
      <c r="N214" s="16"/>
      <c r="O214" s="2"/>
      <c r="P214" s="16" t="s">
        <v>55</v>
      </c>
      <c r="Q214" s="18"/>
      <c r="R214" s="2"/>
      <c r="S214" s="16" t="s">
        <v>55</v>
      </c>
      <c r="T214" s="16"/>
      <c r="U214" s="2"/>
      <c r="V214" s="2"/>
      <c r="W214" s="2"/>
      <c r="X214" s="2"/>
      <c r="Y214" s="2"/>
      <c r="Z214" s="2"/>
    </row>
    <row r="215" spans="1:26" ht="42" x14ac:dyDescent="0.15">
      <c r="A215" s="16">
        <v>249</v>
      </c>
      <c r="B215" s="16" t="s">
        <v>942</v>
      </c>
      <c r="C215" s="17" t="s">
        <v>943</v>
      </c>
      <c r="D215" s="16" t="s">
        <v>20</v>
      </c>
      <c r="E215" s="16" t="s">
        <v>944</v>
      </c>
      <c r="F215" s="16" t="s">
        <v>945</v>
      </c>
      <c r="G215" s="16" t="s">
        <v>23</v>
      </c>
      <c r="H215" s="16"/>
      <c r="I215" s="16"/>
      <c r="J215" s="16"/>
      <c r="K215" s="16"/>
      <c r="L215" s="16"/>
      <c r="M215" s="16"/>
      <c r="N215" s="16"/>
      <c r="O215" s="2"/>
      <c r="P215" s="16"/>
      <c r="Q215" s="18"/>
      <c r="R215" s="2"/>
      <c r="S215" s="16"/>
      <c r="T215" s="16"/>
      <c r="U215" s="2"/>
      <c r="V215" s="2"/>
      <c r="W215" s="2"/>
      <c r="X215" s="2"/>
      <c r="Y215" s="2"/>
      <c r="Z215" s="2"/>
    </row>
    <row r="216" spans="1:26" ht="42" x14ac:dyDescent="0.15">
      <c r="A216" s="16">
        <v>250</v>
      </c>
      <c r="B216" s="16" t="s">
        <v>946</v>
      </c>
      <c r="C216" s="17" t="s">
        <v>947</v>
      </c>
      <c r="D216" s="16" t="s">
        <v>20</v>
      </c>
      <c r="E216" s="16" t="s">
        <v>948</v>
      </c>
      <c r="F216" s="16" t="s">
        <v>800</v>
      </c>
      <c r="G216" s="16" t="s">
        <v>23</v>
      </c>
      <c r="H216" s="16"/>
      <c r="I216" s="16"/>
      <c r="J216" s="16"/>
      <c r="K216" s="16"/>
      <c r="L216" s="16"/>
      <c r="M216" s="16"/>
      <c r="N216" s="16"/>
      <c r="O216" s="2"/>
      <c r="P216" s="16"/>
      <c r="Q216" s="18"/>
      <c r="R216" s="2"/>
      <c r="S216" s="16"/>
      <c r="T216" s="16"/>
      <c r="U216" s="2"/>
      <c r="V216" s="2"/>
      <c r="W216" s="2"/>
      <c r="X216" s="2"/>
      <c r="Y216" s="2"/>
      <c r="Z216" s="2"/>
    </row>
    <row r="217" spans="1:26" ht="56" x14ac:dyDescent="0.15">
      <c r="A217" s="16">
        <v>251</v>
      </c>
      <c r="B217" s="16" t="s">
        <v>949</v>
      </c>
      <c r="C217" s="17" t="s">
        <v>950</v>
      </c>
      <c r="D217" s="16" t="s">
        <v>20</v>
      </c>
      <c r="E217" s="16" t="s">
        <v>951</v>
      </c>
      <c r="F217" s="16" t="s">
        <v>952</v>
      </c>
      <c r="G217" s="16" t="s">
        <v>23</v>
      </c>
      <c r="H217" s="16" t="s">
        <v>856</v>
      </c>
      <c r="I217" s="16"/>
      <c r="J217" s="16"/>
      <c r="K217" s="16"/>
      <c r="L217" s="16"/>
      <c r="M217" s="16"/>
      <c r="N217" s="16"/>
      <c r="O217" s="2"/>
      <c r="P217" s="16"/>
      <c r="Q217" s="18"/>
      <c r="R217" s="2"/>
      <c r="S217" s="16"/>
      <c r="T217" s="16"/>
      <c r="U217" s="2"/>
      <c r="V217" s="2"/>
      <c r="W217" s="2"/>
      <c r="X217" s="2"/>
      <c r="Y217" s="2"/>
      <c r="Z217" s="2"/>
    </row>
    <row r="218" spans="1:26" ht="98" x14ac:dyDescent="0.15">
      <c r="A218" s="16">
        <v>252</v>
      </c>
      <c r="B218" s="16" t="s">
        <v>953</v>
      </c>
      <c r="C218" s="17" t="s">
        <v>954</v>
      </c>
      <c r="D218" s="16" t="s">
        <v>20</v>
      </c>
      <c r="E218" s="16" t="s">
        <v>955</v>
      </c>
      <c r="F218" s="16" t="s">
        <v>956</v>
      </c>
      <c r="G218" s="16" t="s">
        <v>23</v>
      </c>
      <c r="H218" s="16" t="s">
        <v>957</v>
      </c>
      <c r="I218" s="16"/>
      <c r="J218" s="16"/>
      <c r="K218" s="16"/>
      <c r="L218" s="16"/>
      <c r="M218" s="16"/>
      <c r="N218" s="16"/>
      <c r="O218" s="2"/>
      <c r="P218" s="16"/>
      <c r="Q218" s="18"/>
      <c r="R218" s="2"/>
      <c r="S218" s="16"/>
      <c r="T218" s="16"/>
      <c r="U218" s="2"/>
      <c r="V218" s="2"/>
      <c r="W218" s="2"/>
      <c r="X218" s="2"/>
      <c r="Y218" s="2"/>
      <c r="Z218" s="2"/>
    </row>
    <row r="219" spans="1:26" x14ac:dyDescent="0.15">
      <c r="A219" s="16">
        <v>253</v>
      </c>
      <c r="B219" s="16" t="s">
        <v>958</v>
      </c>
      <c r="C219" s="17" t="s">
        <v>959</v>
      </c>
      <c r="D219" s="16" t="s">
        <v>20</v>
      </c>
      <c r="E219" s="16"/>
      <c r="F219" s="16"/>
      <c r="G219" s="16" t="s">
        <v>23</v>
      </c>
      <c r="H219" s="16" t="s">
        <v>957</v>
      </c>
      <c r="I219" s="16"/>
      <c r="J219" s="16"/>
      <c r="K219" s="16"/>
      <c r="L219" s="16"/>
      <c r="M219" s="16"/>
      <c r="N219" s="16"/>
      <c r="O219" s="2"/>
      <c r="P219" s="16"/>
      <c r="Q219" s="18"/>
      <c r="R219" s="2"/>
      <c r="S219" s="16"/>
      <c r="T219" s="16"/>
      <c r="U219" s="2"/>
      <c r="V219" s="2"/>
      <c r="W219" s="2"/>
      <c r="X219" s="2"/>
      <c r="Y219" s="2"/>
      <c r="Z219" s="2"/>
    </row>
    <row r="220" spans="1:26" ht="42" x14ac:dyDescent="0.15">
      <c r="A220" s="16">
        <v>254</v>
      </c>
      <c r="B220" s="16" t="s">
        <v>960</v>
      </c>
      <c r="C220" s="17" t="s">
        <v>961</v>
      </c>
      <c r="D220" s="16" t="s">
        <v>62</v>
      </c>
      <c r="E220" s="16" t="s">
        <v>962</v>
      </c>
      <c r="F220" s="16" t="s">
        <v>53</v>
      </c>
      <c r="G220" s="16" t="s">
        <v>23</v>
      </c>
      <c r="H220" s="16" t="s">
        <v>963</v>
      </c>
      <c r="I220" s="16"/>
      <c r="J220" s="16"/>
      <c r="K220" s="16"/>
      <c r="L220" s="16"/>
      <c r="M220" s="16"/>
      <c r="N220" s="16"/>
      <c r="O220" s="2"/>
      <c r="P220" s="16"/>
      <c r="Q220" s="18"/>
      <c r="R220" s="2"/>
      <c r="S220" s="16"/>
      <c r="T220" s="16"/>
      <c r="U220" s="2"/>
      <c r="V220" s="2"/>
      <c r="W220" s="2"/>
      <c r="X220" s="2"/>
      <c r="Y220" s="2"/>
      <c r="Z220" s="2"/>
    </row>
    <row r="221" spans="1:26" ht="42" x14ac:dyDescent="0.15">
      <c r="A221" s="16">
        <v>255</v>
      </c>
      <c r="B221" s="16" t="s">
        <v>964</v>
      </c>
      <c r="C221" s="17" t="s">
        <v>965</v>
      </c>
      <c r="D221" s="16" t="s">
        <v>352</v>
      </c>
      <c r="E221" s="16" t="s">
        <v>966</v>
      </c>
      <c r="F221" s="16" t="s">
        <v>967</v>
      </c>
      <c r="G221" s="16" t="s">
        <v>23</v>
      </c>
      <c r="H221" s="16" t="s">
        <v>41</v>
      </c>
      <c r="I221" s="16"/>
      <c r="J221" s="16"/>
      <c r="K221" s="16"/>
      <c r="L221" s="16"/>
      <c r="M221" s="16"/>
      <c r="N221" s="16"/>
      <c r="O221" s="2"/>
      <c r="P221" s="16" t="s">
        <v>229</v>
      </c>
      <c r="Q221" s="18"/>
      <c r="R221" s="2"/>
      <c r="S221" s="16" t="s">
        <v>55</v>
      </c>
      <c r="T221" s="16"/>
      <c r="U221" s="2"/>
      <c r="V221" s="2"/>
      <c r="W221" s="2"/>
      <c r="X221" s="2"/>
      <c r="Y221" s="2"/>
      <c r="Z221" s="2"/>
    </row>
    <row r="222" spans="1:26" ht="42" x14ac:dyDescent="0.15">
      <c r="A222" s="16">
        <v>256</v>
      </c>
      <c r="B222" s="16" t="s">
        <v>968</v>
      </c>
      <c r="C222" s="17" t="s">
        <v>969</v>
      </c>
      <c r="D222" s="16" t="s">
        <v>559</v>
      </c>
      <c r="E222" s="16" t="s">
        <v>970</v>
      </c>
      <c r="F222" s="16" t="s">
        <v>971</v>
      </c>
      <c r="G222" s="16" t="s">
        <v>23</v>
      </c>
      <c r="H222" s="16" t="s">
        <v>41</v>
      </c>
      <c r="I222" s="16"/>
      <c r="J222" s="16"/>
      <c r="K222" s="16"/>
      <c r="L222" s="16"/>
      <c r="M222" s="16"/>
      <c r="N222" s="16"/>
      <c r="O222" s="2"/>
      <c r="P222" s="16"/>
      <c r="Q222" s="18"/>
      <c r="R222" s="2"/>
      <c r="S222" s="16"/>
      <c r="T222" s="16"/>
      <c r="U222" s="2"/>
      <c r="V222" s="2"/>
      <c r="W222" s="2"/>
      <c r="X222" s="2"/>
      <c r="Y222" s="2"/>
      <c r="Z222" s="2"/>
    </row>
    <row r="223" spans="1:26" ht="112" x14ac:dyDescent="0.15">
      <c r="A223" s="16">
        <v>257</v>
      </c>
      <c r="B223" s="16" t="s">
        <v>972</v>
      </c>
      <c r="C223" s="17" t="s">
        <v>973</v>
      </c>
      <c r="D223" s="16" t="s">
        <v>974</v>
      </c>
      <c r="E223" s="16" t="s">
        <v>975</v>
      </c>
      <c r="F223" s="16" t="s">
        <v>53</v>
      </c>
      <c r="G223" s="16" t="s">
        <v>23</v>
      </c>
      <c r="H223" s="16" t="s">
        <v>41</v>
      </c>
      <c r="I223" s="16" t="s">
        <v>55</v>
      </c>
      <c r="J223" s="16"/>
      <c r="K223" s="16"/>
      <c r="L223" s="16"/>
      <c r="M223" s="16" t="s">
        <v>55</v>
      </c>
      <c r="N223" s="16"/>
      <c r="O223" s="2"/>
      <c r="P223" s="16" t="s">
        <v>55</v>
      </c>
      <c r="Q223" s="18"/>
      <c r="R223" s="2"/>
      <c r="S223" s="16" t="s">
        <v>55</v>
      </c>
      <c r="T223" s="16"/>
      <c r="U223" s="2"/>
      <c r="V223" s="2"/>
      <c r="W223" s="2"/>
      <c r="X223" s="2"/>
      <c r="Y223" s="2"/>
      <c r="Z223" s="2"/>
    </row>
    <row r="224" spans="1:26" ht="56" x14ac:dyDescent="0.15">
      <c r="A224" s="16">
        <v>258</v>
      </c>
      <c r="B224" s="16" t="s">
        <v>976</v>
      </c>
      <c r="C224" s="17" t="s">
        <v>977</v>
      </c>
      <c r="D224" s="16" t="s">
        <v>20</v>
      </c>
      <c r="E224" s="21" t="s">
        <v>978</v>
      </c>
      <c r="F224" s="21" t="s">
        <v>979</v>
      </c>
      <c r="G224" s="16" t="s">
        <v>23</v>
      </c>
      <c r="H224" s="16" t="s">
        <v>847</v>
      </c>
      <c r="I224" s="16"/>
      <c r="J224" s="16"/>
      <c r="K224" s="16"/>
      <c r="L224" s="16"/>
      <c r="M224" s="16"/>
      <c r="N224" s="16"/>
      <c r="O224" s="2"/>
      <c r="P224" s="39"/>
      <c r="Q224" s="18"/>
      <c r="R224" s="2"/>
      <c r="S224" s="39"/>
      <c r="T224" s="16"/>
      <c r="U224" s="2"/>
      <c r="V224" s="2"/>
      <c r="W224" s="2"/>
      <c r="X224" s="2"/>
      <c r="Y224" s="2"/>
      <c r="Z224" s="2"/>
    </row>
    <row r="225" spans="1:26" ht="28" x14ac:dyDescent="0.15">
      <c r="A225" s="16">
        <v>259</v>
      </c>
      <c r="B225" s="16" t="s">
        <v>980</v>
      </c>
      <c r="C225" s="17" t="s">
        <v>981</v>
      </c>
      <c r="D225" s="16" t="s">
        <v>603</v>
      </c>
      <c r="E225" s="16" t="s">
        <v>982</v>
      </c>
      <c r="F225" s="16" t="s">
        <v>983</v>
      </c>
      <c r="G225" s="16" t="s">
        <v>23</v>
      </c>
      <c r="H225" s="35"/>
      <c r="I225" s="16"/>
      <c r="J225" s="17"/>
      <c r="K225" s="16"/>
      <c r="L225" s="16"/>
      <c r="M225" s="16"/>
      <c r="N225" s="16"/>
      <c r="O225" s="2"/>
      <c r="P225" s="39"/>
      <c r="Q225" s="18"/>
      <c r="R225" s="2"/>
      <c r="S225" s="39"/>
      <c r="T225" s="40"/>
      <c r="U225" s="2"/>
      <c r="V225" s="2"/>
      <c r="W225" s="2"/>
      <c r="X225" s="2"/>
      <c r="Y225" s="2"/>
      <c r="Z225" s="2"/>
    </row>
    <row r="226" spans="1:26" ht="42" x14ac:dyDescent="0.15">
      <c r="A226" s="16">
        <v>260</v>
      </c>
      <c r="B226" s="16" t="s">
        <v>984</v>
      </c>
      <c r="C226" s="17" t="s">
        <v>985</v>
      </c>
      <c r="D226" s="16" t="s">
        <v>135</v>
      </c>
      <c r="E226" s="16" t="s">
        <v>986</v>
      </c>
      <c r="F226" s="16" t="s">
        <v>987</v>
      </c>
      <c r="G226" s="16" t="s">
        <v>23</v>
      </c>
      <c r="H226" s="16"/>
      <c r="I226" s="16" t="s">
        <v>164</v>
      </c>
      <c r="J226" s="16"/>
      <c r="K226" s="16"/>
      <c r="L226" s="16"/>
      <c r="M226" s="16" t="s">
        <v>988</v>
      </c>
      <c r="N226" s="16"/>
      <c r="O226" s="2"/>
      <c r="P226" s="39" t="s">
        <v>55</v>
      </c>
      <c r="Q226" s="18"/>
      <c r="R226" s="2"/>
      <c r="S226" s="39" t="s">
        <v>55</v>
      </c>
      <c r="T226" s="40"/>
      <c r="U226" s="2"/>
      <c r="V226" s="2"/>
      <c r="W226" s="2"/>
      <c r="X226" s="2"/>
      <c r="Y226" s="2"/>
      <c r="Z226" s="2"/>
    </row>
    <row r="227" spans="1:26" ht="28" x14ac:dyDescent="0.15">
      <c r="A227" s="16">
        <v>261</v>
      </c>
      <c r="B227" s="16" t="s">
        <v>989</v>
      </c>
      <c r="C227" s="17" t="s">
        <v>990</v>
      </c>
      <c r="D227" s="16" t="s">
        <v>79</v>
      </c>
      <c r="E227" s="16" t="s">
        <v>991</v>
      </c>
      <c r="F227" s="16" t="s">
        <v>992</v>
      </c>
      <c r="G227" s="16" t="s">
        <v>23</v>
      </c>
      <c r="H227" s="16"/>
      <c r="I227" s="16"/>
      <c r="J227" s="16"/>
      <c r="K227" s="16"/>
      <c r="L227" s="16"/>
      <c r="M227" s="16"/>
      <c r="N227" s="16"/>
      <c r="O227" s="2"/>
      <c r="P227" s="16"/>
      <c r="Q227" s="18"/>
      <c r="R227" s="2"/>
      <c r="S227" s="16"/>
      <c r="T227" s="16"/>
      <c r="U227" s="2"/>
      <c r="V227" s="2"/>
      <c r="W227" s="2"/>
      <c r="X227" s="2"/>
      <c r="Y227" s="2"/>
      <c r="Z227" s="2"/>
    </row>
    <row r="228" spans="1:26" ht="42" x14ac:dyDescent="0.15">
      <c r="A228" s="16">
        <v>262</v>
      </c>
      <c r="B228" s="16" t="s">
        <v>993</v>
      </c>
      <c r="C228" s="17" t="s">
        <v>994</v>
      </c>
      <c r="D228" s="16" t="s">
        <v>569</v>
      </c>
      <c r="E228" s="16" t="s">
        <v>995</v>
      </c>
      <c r="F228" s="16" t="s">
        <v>996</v>
      </c>
      <c r="G228" s="16" t="s">
        <v>23</v>
      </c>
      <c r="H228" s="16" t="s">
        <v>41</v>
      </c>
      <c r="I228" s="16"/>
      <c r="J228" s="16"/>
      <c r="K228" s="16"/>
      <c r="L228" s="16"/>
      <c r="M228" s="16"/>
      <c r="N228" s="16"/>
      <c r="O228" s="2"/>
      <c r="P228" s="16"/>
      <c r="Q228" s="18"/>
      <c r="R228" s="2"/>
      <c r="S228" s="16"/>
      <c r="T228" s="16"/>
      <c r="U228" s="2"/>
      <c r="V228" s="2"/>
      <c r="W228" s="2"/>
      <c r="X228" s="2"/>
      <c r="Y228" s="2"/>
      <c r="Z228" s="2"/>
    </row>
    <row r="229" spans="1:26" ht="42" x14ac:dyDescent="0.15">
      <c r="A229" s="16">
        <v>263</v>
      </c>
      <c r="B229" s="16" t="s">
        <v>997</v>
      </c>
      <c r="C229" s="17" t="s">
        <v>998</v>
      </c>
      <c r="D229" s="16" t="s">
        <v>559</v>
      </c>
      <c r="E229" s="16" t="s">
        <v>999</v>
      </c>
      <c r="F229" s="16" t="s">
        <v>1000</v>
      </c>
      <c r="G229" s="16" t="s">
        <v>23</v>
      </c>
      <c r="H229" s="16" t="s">
        <v>41</v>
      </c>
      <c r="I229" s="16"/>
      <c r="J229" s="16"/>
      <c r="K229" s="16"/>
      <c r="L229" s="16"/>
      <c r="M229" s="16"/>
      <c r="N229" s="16"/>
      <c r="O229" s="2"/>
      <c r="P229" s="16"/>
      <c r="Q229" s="18"/>
      <c r="R229" s="2"/>
      <c r="S229" s="16"/>
      <c r="T229" s="30"/>
      <c r="U229" s="2"/>
      <c r="V229" s="2"/>
      <c r="W229" s="2"/>
      <c r="X229" s="2"/>
      <c r="Y229" s="2"/>
      <c r="Z229" s="2"/>
    </row>
    <row r="230" spans="1:26" ht="42" x14ac:dyDescent="0.15">
      <c r="A230" s="16">
        <v>264</v>
      </c>
      <c r="B230" s="16" t="s">
        <v>1001</v>
      </c>
      <c r="C230" s="17" t="s">
        <v>1002</v>
      </c>
      <c r="D230" s="16" t="s">
        <v>62</v>
      </c>
      <c r="E230" s="16" t="s">
        <v>1003</v>
      </c>
      <c r="F230" s="16" t="s">
        <v>1004</v>
      </c>
      <c r="G230" s="16" t="s">
        <v>23</v>
      </c>
      <c r="H230" s="16" t="s">
        <v>41</v>
      </c>
      <c r="I230" s="16"/>
      <c r="J230" s="16"/>
      <c r="K230" s="16"/>
      <c r="L230" s="16"/>
      <c r="M230" s="16"/>
      <c r="N230" s="16"/>
      <c r="O230" s="2"/>
      <c r="P230" s="16"/>
      <c r="Q230" s="18"/>
      <c r="R230" s="2"/>
      <c r="S230" s="16"/>
      <c r="T230" s="16"/>
      <c r="U230" s="2"/>
      <c r="V230" s="2"/>
      <c r="W230" s="2"/>
      <c r="X230" s="2"/>
      <c r="Y230" s="2"/>
      <c r="Z230" s="2"/>
    </row>
    <row r="231" spans="1:26" ht="56" x14ac:dyDescent="0.15">
      <c r="A231" s="16">
        <v>265</v>
      </c>
      <c r="B231" s="16" t="s">
        <v>1005</v>
      </c>
      <c r="C231" s="17" t="s">
        <v>1006</v>
      </c>
      <c r="D231" s="16" t="s">
        <v>20</v>
      </c>
      <c r="E231" s="16" t="s">
        <v>1007</v>
      </c>
      <c r="F231" s="16" t="s">
        <v>1008</v>
      </c>
      <c r="G231" s="16" t="s">
        <v>23</v>
      </c>
      <c r="H231" s="16" t="s">
        <v>957</v>
      </c>
      <c r="I231" s="16"/>
      <c r="J231" s="16"/>
      <c r="K231" s="16"/>
      <c r="L231" s="16"/>
      <c r="M231" s="16"/>
      <c r="N231" s="16"/>
      <c r="O231" s="2"/>
      <c r="P231" s="16"/>
      <c r="Q231" s="18"/>
      <c r="R231" s="2"/>
      <c r="S231" s="16"/>
      <c r="T231" s="16"/>
      <c r="U231" s="2"/>
      <c r="V231" s="2"/>
      <c r="W231" s="2"/>
      <c r="X231" s="2"/>
      <c r="Y231" s="2"/>
      <c r="Z231" s="2"/>
    </row>
    <row r="232" spans="1:26" ht="28" x14ac:dyDescent="0.15">
      <c r="A232" s="16">
        <v>266</v>
      </c>
      <c r="B232" s="16" t="s">
        <v>1009</v>
      </c>
      <c r="C232" s="17" t="s">
        <v>1010</v>
      </c>
      <c r="D232" s="16" t="s">
        <v>62</v>
      </c>
      <c r="E232" s="16" t="s">
        <v>1011</v>
      </c>
      <c r="F232" s="16" t="s">
        <v>1012</v>
      </c>
      <c r="G232" s="16" t="s">
        <v>23</v>
      </c>
      <c r="H232" s="16" t="s">
        <v>41</v>
      </c>
      <c r="I232" s="16"/>
      <c r="J232" s="16"/>
      <c r="K232" s="16"/>
      <c r="L232" s="16"/>
      <c r="M232" s="16"/>
      <c r="N232" s="16"/>
      <c r="O232" s="2"/>
      <c r="P232" s="16"/>
      <c r="Q232" s="18"/>
      <c r="R232" s="2"/>
      <c r="S232" s="16"/>
      <c r="T232" s="16"/>
      <c r="U232" s="2"/>
      <c r="V232" s="2"/>
      <c r="W232" s="2"/>
      <c r="X232" s="2"/>
      <c r="Y232" s="2"/>
      <c r="Z232" s="2"/>
    </row>
    <row r="233" spans="1:26" ht="28" x14ac:dyDescent="0.15">
      <c r="A233" s="16">
        <v>267</v>
      </c>
      <c r="B233" s="16" t="s">
        <v>1013</v>
      </c>
      <c r="C233" s="17" t="s">
        <v>1014</v>
      </c>
      <c r="D233" s="16" t="s">
        <v>20</v>
      </c>
      <c r="E233" s="16" t="s">
        <v>1015</v>
      </c>
      <c r="F233" s="16" t="s">
        <v>1016</v>
      </c>
      <c r="G233" s="16" t="s">
        <v>23</v>
      </c>
      <c r="H233" s="16"/>
      <c r="I233" s="16"/>
      <c r="J233" s="16"/>
      <c r="K233" s="16"/>
      <c r="L233" s="16"/>
      <c r="M233" s="16"/>
      <c r="N233" s="16"/>
      <c r="O233" s="2"/>
      <c r="P233" s="16"/>
      <c r="Q233" s="18"/>
      <c r="R233" s="2"/>
      <c r="S233" s="16"/>
      <c r="T233" s="16"/>
      <c r="U233" s="2"/>
      <c r="V233" s="2"/>
      <c r="W233" s="2"/>
      <c r="X233" s="2"/>
      <c r="Y233" s="2"/>
      <c r="Z233" s="2"/>
    </row>
    <row r="234" spans="1:26" ht="42" x14ac:dyDescent="0.15">
      <c r="A234" s="16">
        <v>268</v>
      </c>
      <c r="B234" s="16" t="s">
        <v>1017</v>
      </c>
      <c r="C234" s="17" t="s">
        <v>1018</v>
      </c>
      <c r="D234" s="16" t="s">
        <v>1019</v>
      </c>
      <c r="E234" s="16" t="s">
        <v>1020</v>
      </c>
      <c r="F234" s="16" t="s">
        <v>1021</v>
      </c>
      <c r="G234" s="16" t="s">
        <v>23</v>
      </c>
      <c r="H234" s="16" t="s">
        <v>847</v>
      </c>
      <c r="I234" s="16"/>
      <c r="J234" s="16"/>
      <c r="K234" s="16"/>
      <c r="L234" s="16"/>
      <c r="M234" s="16"/>
      <c r="N234" s="16"/>
      <c r="O234" s="2"/>
      <c r="P234" s="16"/>
      <c r="Q234" s="18"/>
      <c r="R234" s="2"/>
      <c r="S234" s="16"/>
      <c r="T234" s="16"/>
      <c r="U234" s="2"/>
      <c r="V234" s="2"/>
      <c r="W234" s="2"/>
      <c r="X234" s="2"/>
      <c r="Y234" s="2"/>
      <c r="Z234" s="2"/>
    </row>
    <row r="235" spans="1:26" ht="28" x14ac:dyDescent="0.15">
      <c r="A235" s="16">
        <v>269</v>
      </c>
      <c r="B235" s="16" t="s">
        <v>1022</v>
      </c>
      <c r="C235" s="17" t="s">
        <v>1023</v>
      </c>
      <c r="D235" s="16" t="s">
        <v>559</v>
      </c>
      <c r="E235" s="16" t="s">
        <v>1024</v>
      </c>
      <c r="F235" s="16" t="s">
        <v>1025</v>
      </c>
      <c r="G235" s="16" t="s">
        <v>23</v>
      </c>
      <c r="H235" s="16" t="s">
        <v>903</v>
      </c>
      <c r="I235" s="16"/>
      <c r="J235" s="16"/>
      <c r="K235" s="16"/>
      <c r="L235" s="16"/>
      <c r="M235" s="16"/>
      <c r="N235" s="16"/>
      <c r="O235" s="2"/>
      <c r="P235" s="16"/>
      <c r="Q235" s="18"/>
      <c r="R235" s="2"/>
      <c r="S235" s="16"/>
      <c r="T235" s="16"/>
      <c r="U235" s="2"/>
      <c r="V235" s="2"/>
      <c r="W235" s="2"/>
      <c r="X235" s="2"/>
      <c r="Y235" s="2"/>
      <c r="Z235" s="2"/>
    </row>
    <row r="236" spans="1:26" ht="42" x14ac:dyDescent="0.15">
      <c r="A236" s="16">
        <v>270</v>
      </c>
      <c r="B236" s="16" t="s">
        <v>1026</v>
      </c>
      <c r="C236" s="17" t="s">
        <v>1027</v>
      </c>
      <c r="D236" s="16" t="s">
        <v>352</v>
      </c>
      <c r="E236" s="16" t="s">
        <v>1028</v>
      </c>
      <c r="F236" s="16" t="s">
        <v>1029</v>
      </c>
      <c r="G236" s="16" t="s">
        <v>23</v>
      </c>
      <c r="H236" s="16" t="s">
        <v>903</v>
      </c>
      <c r="I236" s="16"/>
      <c r="J236" s="16"/>
      <c r="K236" s="16"/>
      <c r="L236" s="16"/>
      <c r="M236" s="16"/>
      <c r="N236" s="16"/>
      <c r="O236" s="2"/>
      <c r="P236" s="16"/>
      <c r="Q236" s="18"/>
      <c r="R236" s="2"/>
      <c r="S236" s="16"/>
      <c r="T236" s="16"/>
      <c r="U236" s="2"/>
      <c r="V236" s="2"/>
      <c r="W236" s="2"/>
      <c r="X236" s="2"/>
      <c r="Y236" s="2"/>
      <c r="Z236" s="2"/>
    </row>
    <row r="237" spans="1:26" ht="28" x14ac:dyDescent="0.15">
      <c r="A237" s="16">
        <v>271</v>
      </c>
      <c r="B237" s="16" t="s">
        <v>1030</v>
      </c>
      <c r="C237" s="17" t="s">
        <v>1031</v>
      </c>
      <c r="D237" s="16" t="s">
        <v>62</v>
      </c>
      <c r="E237" s="16" t="s">
        <v>1032</v>
      </c>
      <c r="F237" s="16" t="s">
        <v>1033</v>
      </c>
      <c r="G237" s="16" t="s">
        <v>23</v>
      </c>
      <c r="H237" s="16" t="s">
        <v>41</v>
      </c>
      <c r="I237" s="16"/>
      <c r="J237" s="16"/>
      <c r="K237" s="16"/>
      <c r="L237" s="16"/>
      <c r="M237" s="16"/>
      <c r="N237" s="16"/>
      <c r="O237" s="2"/>
      <c r="P237" s="16"/>
      <c r="Q237" s="18"/>
      <c r="R237" s="2"/>
      <c r="S237" s="16"/>
      <c r="T237" s="16"/>
      <c r="U237" s="2"/>
      <c r="V237" s="2"/>
      <c r="W237" s="2"/>
      <c r="X237" s="2"/>
      <c r="Y237" s="2"/>
      <c r="Z237" s="2"/>
    </row>
    <row r="238" spans="1:26" x14ac:dyDescent="0.15">
      <c r="A238" s="16">
        <v>272</v>
      </c>
      <c r="B238" s="16" t="s">
        <v>1034</v>
      </c>
      <c r="C238" s="17" t="s">
        <v>1035</v>
      </c>
      <c r="D238" s="16" t="s">
        <v>20</v>
      </c>
      <c r="E238" s="16" t="s">
        <v>1036</v>
      </c>
      <c r="F238" s="16" t="s">
        <v>871</v>
      </c>
      <c r="G238" s="16" t="s">
        <v>23</v>
      </c>
      <c r="H238" s="16"/>
      <c r="I238" s="16"/>
      <c r="J238" s="16"/>
      <c r="K238" s="16"/>
      <c r="L238" s="16"/>
      <c r="M238" s="16"/>
      <c r="N238" s="16"/>
      <c r="O238" s="2"/>
      <c r="P238" s="16"/>
      <c r="Q238" s="18"/>
      <c r="R238" s="2"/>
      <c r="S238" s="16"/>
      <c r="T238" s="16"/>
      <c r="U238" s="2"/>
      <c r="V238" s="2"/>
      <c r="W238" s="2"/>
      <c r="X238" s="2"/>
      <c r="Y238" s="2"/>
      <c r="Z238" s="2"/>
    </row>
    <row r="239" spans="1:26" ht="42" x14ac:dyDescent="0.15">
      <c r="A239" s="16">
        <v>273</v>
      </c>
      <c r="B239" s="16" t="s">
        <v>1037</v>
      </c>
      <c r="C239" s="17" t="s">
        <v>1038</v>
      </c>
      <c r="D239" s="16" t="s">
        <v>1039</v>
      </c>
      <c r="E239" s="16" t="s">
        <v>1040</v>
      </c>
      <c r="F239" s="16" t="s">
        <v>1041</v>
      </c>
      <c r="G239" s="16" t="s">
        <v>23</v>
      </c>
      <c r="H239" s="16" t="s">
        <v>41</v>
      </c>
      <c r="I239" s="16"/>
      <c r="J239" s="16"/>
      <c r="K239" s="16"/>
      <c r="L239" s="16"/>
      <c r="M239" s="16"/>
      <c r="N239" s="16"/>
      <c r="O239" s="2"/>
      <c r="P239" s="16"/>
      <c r="Q239" s="18"/>
      <c r="R239" s="2"/>
      <c r="S239" s="16"/>
      <c r="T239" s="16"/>
      <c r="U239" s="2"/>
      <c r="V239" s="2"/>
      <c r="W239" s="2"/>
      <c r="X239" s="2"/>
      <c r="Y239" s="2"/>
      <c r="Z239" s="2"/>
    </row>
    <row r="240" spans="1:26" ht="56" x14ac:dyDescent="0.15">
      <c r="A240" s="16">
        <v>274</v>
      </c>
      <c r="B240" s="16" t="s">
        <v>1042</v>
      </c>
      <c r="C240" s="17" t="s">
        <v>1043</v>
      </c>
      <c r="D240" s="16" t="s">
        <v>62</v>
      </c>
      <c r="E240" s="16" t="s">
        <v>1044</v>
      </c>
      <c r="F240" s="16" t="s">
        <v>1045</v>
      </c>
      <c r="G240" s="16" t="s">
        <v>23</v>
      </c>
      <c r="H240" s="16" t="s">
        <v>847</v>
      </c>
      <c r="I240" s="16"/>
      <c r="J240" s="16"/>
      <c r="K240" s="16"/>
      <c r="L240" s="16"/>
      <c r="M240" s="16"/>
      <c r="N240" s="16"/>
      <c r="O240" s="2"/>
      <c r="P240" s="16"/>
      <c r="Q240" s="18"/>
      <c r="R240" s="2"/>
      <c r="S240" s="16"/>
      <c r="T240" s="31" t="s">
        <v>633</v>
      </c>
      <c r="U240" s="2"/>
      <c r="V240" s="2"/>
      <c r="W240" s="2"/>
      <c r="X240" s="2"/>
      <c r="Y240" s="2"/>
      <c r="Z240" s="2"/>
    </row>
    <row r="241" spans="1:26" ht="42" x14ac:dyDescent="0.15">
      <c r="A241" s="16">
        <v>275</v>
      </c>
      <c r="B241" s="16" t="s">
        <v>1046</v>
      </c>
      <c r="C241" s="17" t="s">
        <v>1047</v>
      </c>
      <c r="D241" s="16" t="s">
        <v>20</v>
      </c>
      <c r="E241" s="16" t="s">
        <v>1048</v>
      </c>
      <c r="F241" s="16" t="s">
        <v>1049</v>
      </c>
      <c r="G241" s="16" t="s">
        <v>23</v>
      </c>
      <c r="H241" s="16"/>
      <c r="I241" s="16"/>
      <c r="J241" s="16"/>
      <c r="K241" s="16"/>
      <c r="L241" s="16"/>
      <c r="M241" s="16"/>
      <c r="N241" s="16"/>
      <c r="O241" s="2"/>
      <c r="P241" s="16" t="s">
        <v>29</v>
      </c>
      <c r="Q241" s="18"/>
      <c r="R241" s="2"/>
      <c r="S241" s="16" t="s">
        <v>223</v>
      </c>
      <c r="T241" s="16"/>
      <c r="U241" s="2"/>
      <c r="V241" s="2"/>
      <c r="W241" s="2"/>
      <c r="X241" s="2"/>
      <c r="Y241" s="2"/>
      <c r="Z241" s="2"/>
    </row>
    <row r="242" spans="1:26" ht="56" x14ac:dyDescent="0.15">
      <c r="A242" s="16">
        <v>276</v>
      </c>
      <c r="B242" s="16" t="s">
        <v>1050</v>
      </c>
      <c r="C242" s="17" t="s">
        <v>1051</v>
      </c>
      <c r="D242" s="16" t="s">
        <v>62</v>
      </c>
      <c r="E242" s="16" t="s">
        <v>1052</v>
      </c>
      <c r="F242" s="16" t="s">
        <v>1053</v>
      </c>
      <c r="G242" s="16" t="s">
        <v>23</v>
      </c>
      <c r="H242" s="16" t="s">
        <v>1054</v>
      </c>
      <c r="I242" s="16"/>
      <c r="J242" s="16"/>
      <c r="K242" s="16"/>
      <c r="L242" s="16"/>
      <c r="M242" s="16"/>
      <c r="N242" s="16"/>
      <c r="O242" s="2"/>
      <c r="P242" s="16"/>
      <c r="Q242" s="18"/>
      <c r="R242" s="2"/>
      <c r="S242" s="16" t="s">
        <v>1055</v>
      </c>
      <c r="T242" s="16"/>
      <c r="U242" s="2"/>
      <c r="V242" s="2"/>
      <c r="W242" s="2"/>
      <c r="X242" s="2"/>
      <c r="Y242" s="2"/>
      <c r="Z242" s="2"/>
    </row>
    <row r="243" spans="1:26" ht="42" x14ac:dyDescent="0.15">
      <c r="A243" s="16">
        <v>277</v>
      </c>
      <c r="B243" s="16" t="s">
        <v>1056</v>
      </c>
      <c r="C243" s="17" t="s">
        <v>1057</v>
      </c>
      <c r="D243" s="16" t="s">
        <v>20</v>
      </c>
      <c r="E243" s="16" t="s">
        <v>1058</v>
      </c>
      <c r="F243" s="16" t="s">
        <v>1059</v>
      </c>
      <c r="G243" s="16" t="s">
        <v>23</v>
      </c>
      <c r="H243" s="16" t="s">
        <v>1060</v>
      </c>
      <c r="I243" s="16"/>
      <c r="J243" s="16"/>
      <c r="K243" s="16"/>
      <c r="L243" s="16"/>
      <c r="M243" s="16"/>
      <c r="N243" s="16"/>
      <c r="O243" s="2"/>
      <c r="P243" s="16"/>
      <c r="Q243" s="18"/>
      <c r="R243" s="2"/>
      <c r="S243" s="16"/>
      <c r="T243" s="16"/>
      <c r="U243" s="2"/>
      <c r="V243" s="2"/>
      <c r="W243" s="2"/>
      <c r="X243" s="2"/>
      <c r="Y243" s="2"/>
      <c r="Z243" s="2"/>
    </row>
    <row r="244" spans="1:26" ht="28" x14ac:dyDescent="0.15">
      <c r="A244" s="16">
        <v>278</v>
      </c>
      <c r="B244" s="16" t="s">
        <v>1061</v>
      </c>
      <c r="C244" s="17" t="s">
        <v>1062</v>
      </c>
      <c r="D244" s="16" t="s">
        <v>155</v>
      </c>
      <c r="E244" s="16" t="s">
        <v>1063</v>
      </c>
      <c r="F244" s="16" t="s">
        <v>1064</v>
      </c>
      <c r="G244" s="16" t="s">
        <v>23</v>
      </c>
      <c r="H244" s="16" t="s">
        <v>41</v>
      </c>
      <c r="I244" s="16" t="s">
        <v>75</v>
      </c>
      <c r="J244" s="16"/>
      <c r="K244" s="16"/>
      <c r="L244" s="16"/>
      <c r="M244" s="16" t="s">
        <v>75</v>
      </c>
      <c r="N244" s="16"/>
      <c r="O244" s="2"/>
      <c r="P244" s="16" t="s">
        <v>55</v>
      </c>
      <c r="Q244" s="18"/>
      <c r="R244" s="2"/>
      <c r="S244" s="16" t="s">
        <v>55</v>
      </c>
      <c r="T244" s="16"/>
      <c r="U244" s="2"/>
      <c r="V244" s="2"/>
      <c r="W244" s="2"/>
      <c r="X244" s="2"/>
      <c r="Y244" s="2"/>
      <c r="Z244" s="2"/>
    </row>
    <row r="245" spans="1:26" ht="28" x14ac:dyDescent="0.15">
      <c r="A245" s="16">
        <v>279</v>
      </c>
      <c r="B245" s="16" t="s">
        <v>1065</v>
      </c>
      <c r="C245" s="17" t="s">
        <v>1066</v>
      </c>
      <c r="D245" s="16" t="s">
        <v>20</v>
      </c>
      <c r="E245" s="16" t="s">
        <v>1067</v>
      </c>
      <c r="F245" s="16" t="s">
        <v>1068</v>
      </c>
      <c r="G245" s="16" t="s">
        <v>23</v>
      </c>
      <c r="H245" s="16" t="s">
        <v>1069</v>
      </c>
      <c r="I245" s="16"/>
      <c r="J245" s="16"/>
      <c r="K245" s="16"/>
      <c r="L245" s="16"/>
      <c r="M245" s="16"/>
      <c r="N245" s="16"/>
      <c r="O245" s="2"/>
      <c r="P245" s="16"/>
      <c r="Q245" s="18"/>
      <c r="R245" s="2"/>
      <c r="S245" s="16"/>
      <c r="T245" s="16"/>
      <c r="U245" s="2"/>
      <c r="V245" s="2"/>
      <c r="W245" s="2"/>
      <c r="X245" s="2"/>
      <c r="Y245" s="2"/>
      <c r="Z245" s="2"/>
    </row>
    <row r="246" spans="1:26" ht="28" x14ac:dyDescent="0.15">
      <c r="A246" s="16">
        <v>280</v>
      </c>
      <c r="B246" s="16" t="s">
        <v>1070</v>
      </c>
      <c r="C246" s="17" t="s">
        <v>1071</v>
      </c>
      <c r="D246" s="16" t="s">
        <v>20</v>
      </c>
      <c r="E246" s="16" t="s">
        <v>1072</v>
      </c>
      <c r="F246" s="16" t="s">
        <v>1073</v>
      </c>
      <c r="G246" s="16" t="s">
        <v>23</v>
      </c>
      <c r="H246" s="16" t="s">
        <v>1074</v>
      </c>
      <c r="I246" s="16" t="s">
        <v>164</v>
      </c>
      <c r="J246" s="16"/>
      <c r="K246" s="16"/>
      <c r="L246" s="16"/>
      <c r="M246" s="16" t="s">
        <v>1075</v>
      </c>
      <c r="N246" s="16"/>
      <c r="O246" s="2"/>
      <c r="P246" s="16" t="s">
        <v>55</v>
      </c>
      <c r="Q246" s="18"/>
      <c r="R246" s="2"/>
      <c r="S246" s="16"/>
      <c r="T246" s="16"/>
      <c r="U246" s="2"/>
      <c r="V246" s="2"/>
      <c r="W246" s="2"/>
      <c r="X246" s="2"/>
      <c r="Y246" s="2"/>
      <c r="Z246" s="2"/>
    </row>
    <row r="247" spans="1:26" x14ac:dyDescent="0.15">
      <c r="A247" s="16">
        <v>281</v>
      </c>
      <c r="B247" s="16" t="s">
        <v>1076</v>
      </c>
      <c r="C247" s="17" t="s">
        <v>1077</v>
      </c>
      <c r="D247" s="16" t="s">
        <v>341</v>
      </c>
      <c r="E247" s="16"/>
      <c r="F247" s="16"/>
      <c r="G247" s="16" t="s">
        <v>23</v>
      </c>
      <c r="H247" s="16"/>
      <c r="I247" s="16"/>
      <c r="J247" s="16"/>
      <c r="K247" s="16"/>
      <c r="L247" s="16"/>
      <c r="M247" s="16"/>
      <c r="N247" s="16"/>
      <c r="O247" s="2"/>
      <c r="P247" s="16"/>
      <c r="Q247" s="18"/>
      <c r="R247" s="2"/>
      <c r="S247" s="16"/>
      <c r="T247" s="16"/>
      <c r="U247" s="2"/>
      <c r="V247" s="2"/>
      <c r="W247" s="2"/>
      <c r="X247" s="2"/>
      <c r="Y247" s="2"/>
      <c r="Z247" s="2"/>
    </row>
    <row r="248" spans="1:26" ht="28" x14ac:dyDescent="0.15">
      <c r="A248" s="16">
        <v>282</v>
      </c>
      <c r="B248" s="16" t="s">
        <v>1078</v>
      </c>
      <c r="C248" s="17" t="s">
        <v>1079</v>
      </c>
      <c r="D248" s="16" t="s">
        <v>1080</v>
      </c>
      <c r="E248" s="16" t="s">
        <v>1081</v>
      </c>
      <c r="F248" s="16" t="s">
        <v>4035</v>
      </c>
      <c r="G248" s="16" t="s">
        <v>23</v>
      </c>
      <c r="H248" s="16" t="s">
        <v>41</v>
      </c>
      <c r="I248" s="16"/>
      <c r="J248" s="16"/>
      <c r="K248" s="16"/>
      <c r="L248" s="16"/>
      <c r="M248" s="16"/>
      <c r="N248" s="16"/>
      <c r="O248" s="2"/>
      <c r="P248" s="16" t="s">
        <v>29</v>
      </c>
      <c r="Q248" s="18"/>
      <c r="R248" s="2"/>
      <c r="S248" s="16" t="s">
        <v>55</v>
      </c>
      <c r="T248" s="16"/>
      <c r="U248" s="2"/>
      <c r="V248" s="2"/>
      <c r="W248" s="2"/>
      <c r="X248" s="2"/>
      <c r="Y248" s="2"/>
      <c r="Z248" s="2"/>
    </row>
    <row r="249" spans="1:26" ht="28" x14ac:dyDescent="0.15">
      <c r="A249" s="16">
        <v>283</v>
      </c>
      <c r="B249" s="16" t="s">
        <v>1082</v>
      </c>
      <c r="C249" s="17" t="s">
        <v>1083</v>
      </c>
      <c r="D249" s="16" t="s">
        <v>20</v>
      </c>
      <c r="E249" s="16" t="s">
        <v>1084</v>
      </c>
      <c r="F249" s="16" t="s">
        <v>464</v>
      </c>
      <c r="G249" s="16" t="s">
        <v>23</v>
      </c>
      <c r="H249" s="16" t="s">
        <v>847</v>
      </c>
      <c r="I249" s="16"/>
      <c r="J249" s="16"/>
      <c r="K249" s="16"/>
      <c r="L249" s="16"/>
      <c r="M249" s="16" t="s">
        <v>257</v>
      </c>
      <c r="N249" s="16"/>
      <c r="O249" s="2"/>
      <c r="P249" s="16" t="s">
        <v>55</v>
      </c>
      <c r="Q249" s="18"/>
      <c r="R249" s="2"/>
      <c r="S249" s="16" t="s">
        <v>1085</v>
      </c>
      <c r="T249" s="16"/>
      <c r="U249" s="2"/>
      <c r="V249" s="2"/>
      <c r="W249" s="2"/>
      <c r="X249" s="2"/>
      <c r="Y249" s="2"/>
      <c r="Z249" s="2"/>
    </row>
    <row r="250" spans="1:26" ht="84" x14ac:dyDescent="0.15">
      <c r="A250" s="16">
        <v>284</v>
      </c>
      <c r="B250" s="16" t="s">
        <v>1086</v>
      </c>
      <c r="C250" s="17" t="s">
        <v>1087</v>
      </c>
      <c r="D250" s="16" t="s">
        <v>62</v>
      </c>
      <c r="E250" s="16" t="s">
        <v>1088</v>
      </c>
      <c r="F250" s="16" t="s">
        <v>1089</v>
      </c>
      <c r="G250" s="16" t="s">
        <v>23</v>
      </c>
      <c r="H250" s="16"/>
      <c r="I250" s="16"/>
      <c r="J250" s="16"/>
      <c r="K250" s="16"/>
      <c r="L250" s="16"/>
      <c r="M250" s="16"/>
      <c r="N250" s="16"/>
      <c r="O250" s="2"/>
      <c r="P250" s="16"/>
      <c r="Q250" s="18"/>
      <c r="R250" s="2"/>
      <c r="S250" s="16"/>
      <c r="T250" s="16"/>
      <c r="U250" s="2"/>
      <c r="V250" s="2"/>
      <c r="W250" s="2"/>
      <c r="X250" s="2"/>
      <c r="Y250" s="2"/>
      <c r="Z250" s="2"/>
    </row>
    <row r="251" spans="1:26" ht="28" x14ac:dyDescent="0.15">
      <c r="A251" s="16">
        <v>285</v>
      </c>
      <c r="B251" s="16" t="s">
        <v>1090</v>
      </c>
      <c r="C251" s="17" t="s">
        <v>1091</v>
      </c>
      <c r="D251" s="16" t="s">
        <v>20</v>
      </c>
      <c r="E251" s="16" t="s">
        <v>1092</v>
      </c>
      <c r="F251" s="16" t="s">
        <v>1093</v>
      </c>
      <c r="G251" s="16" t="s">
        <v>23</v>
      </c>
      <c r="H251" s="16"/>
      <c r="I251" s="16"/>
      <c r="J251" s="16"/>
      <c r="K251" s="16"/>
      <c r="L251" s="16"/>
      <c r="M251" s="16"/>
      <c r="N251" s="16"/>
      <c r="O251" s="2"/>
      <c r="P251" s="16"/>
      <c r="Q251" s="18"/>
      <c r="R251" s="2"/>
      <c r="S251" s="16"/>
      <c r="T251" s="16"/>
      <c r="U251" s="2"/>
      <c r="V251" s="2"/>
      <c r="W251" s="2"/>
      <c r="X251" s="2"/>
      <c r="Y251" s="2"/>
      <c r="Z251" s="2"/>
    </row>
    <row r="252" spans="1:26" x14ac:dyDescent="0.15">
      <c r="A252" s="16">
        <v>286</v>
      </c>
      <c r="B252" s="16" t="s">
        <v>1094</v>
      </c>
      <c r="C252" s="17" t="s">
        <v>1095</v>
      </c>
      <c r="D252" s="16" t="s">
        <v>20</v>
      </c>
      <c r="E252" s="16"/>
      <c r="F252" s="16" t="s">
        <v>4036</v>
      </c>
      <c r="G252" s="16" t="s">
        <v>23</v>
      </c>
      <c r="H252" s="16" t="s">
        <v>1060</v>
      </c>
      <c r="I252" s="16"/>
      <c r="J252" s="16"/>
      <c r="K252" s="16"/>
      <c r="L252" s="16"/>
      <c r="M252" s="16"/>
      <c r="N252" s="16"/>
      <c r="O252" s="2"/>
      <c r="P252" s="16"/>
      <c r="Q252" s="18"/>
      <c r="R252" s="2"/>
      <c r="S252" s="16"/>
      <c r="T252" s="16"/>
      <c r="U252" s="2"/>
      <c r="V252" s="2"/>
      <c r="W252" s="2"/>
      <c r="X252" s="2"/>
      <c r="Y252" s="2"/>
      <c r="Z252" s="2"/>
    </row>
    <row r="253" spans="1:26" ht="42" x14ac:dyDescent="0.15">
      <c r="A253" s="16">
        <v>287</v>
      </c>
      <c r="B253" s="16" t="s">
        <v>1096</v>
      </c>
      <c r="C253" s="17" t="s">
        <v>1097</v>
      </c>
      <c r="D253" s="16" t="s">
        <v>62</v>
      </c>
      <c r="E253" s="16" t="s">
        <v>1098</v>
      </c>
      <c r="F253" s="16" t="s">
        <v>1099</v>
      </c>
      <c r="G253" s="16" t="s">
        <v>23</v>
      </c>
      <c r="H253" s="16" t="s">
        <v>1100</v>
      </c>
      <c r="I253" s="16"/>
      <c r="J253" s="16"/>
      <c r="K253" s="16"/>
      <c r="L253" s="16"/>
      <c r="M253" s="16"/>
      <c r="N253" s="16"/>
      <c r="O253" s="2"/>
      <c r="P253" s="16"/>
      <c r="Q253" s="18"/>
      <c r="R253" s="2"/>
      <c r="S253" s="16"/>
      <c r="T253" s="16"/>
      <c r="U253" s="2"/>
      <c r="V253" s="2"/>
      <c r="W253" s="2"/>
      <c r="X253" s="2"/>
      <c r="Y253" s="2"/>
      <c r="Z253" s="2"/>
    </row>
    <row r="254" spans="1:26" ht="84" x14ac:dyDescent="0.15">
      <c r="A254" s="16">
        <v>288</v>
      </c>
      <c r="B254" s="16" t="s">
        <v>143</v>
      </c>
      <c r="C254" s="17" t="s">
        <v>144</v>
      </c>
      <c r="D254" s="16" t="s">
        <v>51</v>
      </c>
      <c r="E254" s="16" t="s">
        <v>145</v>
      </c>
      <c r="F254" s="16" t="s">
        <v>3806</v>
      </c>
      <c r="G254" s="16" t="s">
        <v>23</v>
      </c>
      <c r="H254" s="16" t="s">
        <v>147</v>
      </c>
      <c r="I254" s="16" t="s">
        <v>75</v>
      </c>
      <c r="J254" s="16"/>
      <c r="K254" s="16"/>
      <c r="L254" s="16"/>
      <c r="M254" s="16" t="s">
        <v>75</v>
      </c>
      <c r="N254" s="16"/>
      <c r="O254" s="2"/>
      <c r="P254" s="16" t="s">
        <v>29</v>
      </c>
      <c r="Q254" s="18"/>
      <c r="R254" s="2"/>
      <c r="S254" s="16" t="s">
        <v>55</v>
      </c>
      <c r="T254" s="16"/>
      <c r="U254" s="2"/>
      <c r="V254" s="2"/>
      <c r="W254" s="2"/>
      <c r="X254" s="2"/>
      <c r="Y254" s="2"/>
      <c r="Z254" s="2"/>
    </row>
    <row r="255" spans="1:26" ht="28" x14ac:dyDescent="0.15">
      <c r="A255" s="16">
        <v>289</v>
      </c>
      <c r="B255" s="16" t="s">
        <v>1102</v>
      </c>
      <c r="C255" s="17" t="s">
        <v>1103</v>
      </c>
      <c r="D255" s="16" t="s">
        <v>20</v>
      </c>
      <c r="E255" s="16" t="s">
        <v>1104</v>
      </c>
      <c r="F255" s="16" t="s">
        <v>1105</v>
      </c>
      <c r="G255" s="16" t="s">
        <v>23</v>
      </c>
      <c r="H255" s="16"/>
      <c r="I255" s="16" t="s">
        <v>3876</v>
      </c>
      <c r="J255" s="16"/>
      <c r="K255" s="16"/>
      <c r="L255" s="16"/>
      <c r="M255" s="16" t="s">
        <v>75</v>
      </c>
      <c r="N255" s="16"/>
      <c r="O255" s="2"/>
      <c r="P255" s="16" t="s">
        <v>55</v>
      </c>
      <c r="Q255" s="18"/>
      <c r="R255" s="2"/>
      <c r="S255" s="16" t="s">
        <v>55</v>
      </c>
      <c r="T255" s="16"/>
      <c r="U255" s="2"/>
      <c r="V255" s="2"/>
      <c r="W255" s="2"/>
      <c r="X255" s="2"/>
      <c r="Y255" s="2"/>
      <c r="Z255" s="2"/>
    </row>
    <row r="256" spans="1:26" ht="42" x14ac:dyDescent="0.15">
      <c r="A256" s="16">
        <v>290</v>
      </c>
      <c r="B256" s="16" t="s">
        <v>1106</v>
      </c>
      <c r="C256" s="17" t="s">
        <v>1107</v>
      </c>
      <c r="D256" s="16" t="s">
        <v>51</v>
      </c>
      <c r="E256" s="16" t="s">
        <v>1108</v>
      </c>
      <c r="F256" s="16" t="s">
        <v>1109</v>
      </c>
      <c r="G256" s="16" t="s">
        <v>23</v>
      </c>
      <c r="H256" s="16"/>
      <c r="I256" s="16"/>
      <c r="J256" s="16"/>
      <c r="K256" s="16"/>
      <c r="L256" s="16"/>
      <c r="M256" s="16"/>
      <c r="N256" s="16"/>
      <c r="O256" s="2"/>
      <c r="P256" s="16"/>
      <c r="Q256" s="18"/>
      <c r="R256" s="2"/>
      <c r="S256" s="16"/>
      <c r="T256" s="16"/>
      <c r="U256" s="2"/>
      <c r="V256" s="2"/>
      <c r="W256" s="2"/>
      <c r="X256" s="2"/>
      <c r="Y256" s="2"/>
      <c r="Z256" s="2"/>
    </row>
    <row r="257" spans="1:26" x14ac:dyDescent="0.15">
      <c r="A257" s="16">
        <v>291</v>
      </c>
      <c r="B257" s="16" t="s">
        <v>1110</v>
      </c>
      <c r="C257" s="17" t="s">
        <v>1111</v>
      </c>
      <c r="D257" s="16" t="s">
        <v>89</v>
      </c>
      <c r="E257" s="16" t="s">
        <v>1112</v>
      </c>
      <c r="F257" s="16" t="s">
        <v>1113</v>
      </c>
      <c r="G257" s="16" t="s">
        <v>23</v>
      </c>
      <c r="H257" s="16"/>
      <c r="I257" s="16"/>
      <c r="J257" s="16"/>
      <c r="K257" s="16"/>
      <c r="L257" s="16"/>
      <c r="M257" s="16"/>
      <c r="N257" s="16"/>
      <c r="O257" s="2"/>
      <c r="P257" s="16" t="s">
        <v>29</v>
      </c>
      <c r="Q257" s="18"/>
      <c r="R257" s="2"/>
      <c r="S257" s="16" t="s">
        <v>223</v>
      </c>
      <c r="T257" s="16"/>
      <c r="U257" s="2"/>
      <c r="V257" s="2"/>
      <c r="W257" s="2"/>
      <c r="X257" s="2"/>
      <c r="Y257" s="2"/>
      <c r="Z257" s="2"/>
    </row>
    <row r="258" spans="1:26" ht="28" x14ac:dyDescent="0.15">
      <c r="A258" s="16">
        <v>292</v>
      </c>
      <c r="B258" s="16" t="s">
        <v>1114</v>
      </c>
      <c r="C258" s="17" t="s">
        <v>1115</v>
      </c>
      <c r="D258" s="16" t="s">
        <v>20</v>
      </c>
      <c r="E258" s="16" t="s">
        <v>1116</v>
      </c>
      <c r="F258" s="16" t="s">
        <v>1117</v>
      </c>
      <c r="G258" s="16" t="s">
        <v>23</v>
      </c>
      <c r="H258" s="16"/>
      <c r="I258" s="16"/>
      <c r="J258" s="16"/>
      <c r="K258" s="16"/>
      <c r="L258" s="16"/>
      <c r="M258" s="16"/>
      <c r="N258" s="16"/>
      <c r="O258" s="2"/>
      <c r="P258" s="16"/>
      <c r="Q258" s="18"/>
      <c r="R258" s="2"/>
      <c r="S258" s="16"/>
      <c r="T258" s="16"/>
      <c r="U258" s="2"/>
      <c r="V258" s="2"/>
      <c r="W258" s="2"/>
      <c r="X258" s="2"/>
      <c r="Y258" s="2"/>
      <c r="Z258" s="2"/>
    </row>
    <row r="259" spans="1:26" ht="42" x14ac:dyDescent="0.15">
      <c r="A259" s="16">
        <v>293</v>
      </c>
      <c r="B259" s="16" t="s">
        <v>1118</v>
      </c>
      <c r="C259" s="17" t="s">
        <v>1119</v>
      </c>
      <c r="D259" s="16" t="s">
        <v>62</v>
      </c>
      <c r="E259" s="16" t="s">
        <v>1120</v>
      </c>
      <c r="F259" s="16" t="s">
        <v>1121</v>
      </c>
      <c r="G259" s="16" t="s">
        <v>23</v>
      </c>
      <c r="H259" s="16"/>
      <c r="I259" s="16"/>
      <c r="J259" s="16"/>
      <c r="K259" s="16"/>
      <c r="L259" s="16"/>
      <c r="M259" s="16"/>
      <c r="N259" s="16"/>
      <c r="O259" s="2"/>
      <c r="P259" s="16"/>
      <c r="Q259" s="18"/>
      <c r="R259" s="2"/>
      <c r="S259" s="16"/>
      <c r="T259" s="16" t="s">
        <v>303</v>
      </c>
      <c r="U259" s="2"/>
      <c r="V259" s="2"/>
      <c r="W259" s="2"/>
      <c r="X259" s="2"/>
      <c r="Y259" s="2"/>
      <c r="Z259" s="2"/>
    </row>
    <row r="260" spans="1:26" ht="84" x14ac:dyDescent="0.15">
      <c r="A260" s="16">
        <v>294</v>
      </c>
      <c r="B260" s="16" t="s">
        <v>1122</v>
      </c>
      <c r="C260" s="17" t="s">
        <v>1123</v>
      </c>
      <c r="D260" s="16" t="s">
        <v>20</v>
      </c>
      <c r="E260" s="16" t="s">
        <v>1124</v>
      </c>
      <c r="F260" s="16" t="s">
        <v>105</v>
      </c>
      <c r="G260" s="16" t="s">
        <v>23</v>
      </c>
      <c r="H260" s="16"/>
      <c r="I260" s="16"/>
      <c r="J260" s="16"/>
      <c r="K260" s="16"/>
      <c r="L260" s="16"/>
      <c r="M260" s="16"/>
      <c r="N260" s="16"/>
      <c r="O260" s="2"/>
      <c r="P260" s="16" t="s">
        <v>1125</v>
      </c>
      <c r="Q260" s="18"/>
      <c r="R260" s="2"/>
      <c r="S260" s="16" t="s">
        <v>55</v>
      </c>
      <c r="T260" s="16"/>
      <c r="U260" s="2"/>
      <c r="V260" s="2"/>
      <c r="W260" s="2"/>
      <c r="X260" s="2"/>
      <c r="Y260" s="2"/>
      <c r="Z260" s="2"/>
    </row>
    <row r="261" spans="1:26" ht="42" x14ac:dyDescent="0.15">
      <c r="A261" s="16">
        <v>295</v>
      </c>
      <c r="B261" s="16" t="s">
        <v>1126</v>
      </c>
      <c r="C261" s="17" t="s">
        <v>1127</v>
      </c>
      <c r="D261" s="16" t="s">
        <v>20</v>
      </c>
      <c r="E261" s="16" t="s">
        <v>1128</v>
      </c>
      <c r="F261" s="16" t="s">
        <v>1129</v>
      </c>
      <c r="G261" s="16" t="s">
        <v>23</v>
      </c>
      <c r="H261" s="16" t="s">
        <v>41</v>
      </c>
      <c r="I261" s="16"/>
      <c r="J261" s="16"/>
      <c r="K261" s="16"/>
      <c r="L261" s="16"/>
      <c r="M261" s="16"/>
      <c r="N261" s="16"/>
      <c r="O261" s="2"/>
      <c r="P261" s="16"/>
      <c r="Q261" s="18"/>
      <c r="R261" s="2"/>
      <c r="S261" s="16"/>
      <c r="T261" s="16"/>
      <c r="U261" s="2"/>
      <c r="V261" s="2"/>
      <c r="W261" s="2"/>
      <c r="X261" s="2"/>
      <c r="Y261" s="2"/>
      <c r="Z261" s="2"/>
    </row>
    <row r="262" spans="1:26" ht="28" x14ac:dyDescent="0.15">
      <c r="A262" s="16">
        <v>296</v>
      </c>
      <c r="B262" s="16" t="s">
        <v>1130</v>
      </c>
      <c r="C262" s="17" t="s">
        <v>1131</v>
      </c>
      <c r="D262" s="16" t="s">
        <v>376</v>
      </c>
      <c r="E262" s="16" t="s">
        <v>1132</v>
      </c>
      <c r="F262" s="16" t="s">
        <v>53</v>
      </c>
      <c r="G262" s="16" t="s">
        <v>23</v>
      </c>
      <c r="H262" s="16"/>
      <c r="I262" s="16"/>
      <c r="J262" s="16"/>
      <c r="K262" s="16"/>
      <c r="L262" s="16"/>
      <c r="M262" s="16"/>
      <c r="N262" s="16"/>
      <c r="O262" s="2"/>
      <c r="P262" s="16"/>
      <c r="Q262" s="18"/>
      <c r="R262" s="2"/>
      <c r="S262" s="16"/>
      <c r="T262" s="16" t="s">
        <v>303</v>
      </c>
      <c r="U262" s="2"/>
      <c r="V262" s="2"/>
      <c r="W262" s="2"/>
      <c r="X262" s="2"/>
      <c r="Y262" s="2"/>
      <c r="Z262" s="2"/>
    </row>
    <row r="263" spans="1:26" ht="42" x14ac:dyDescent="0.15">
      <c r="A263" s="16">
        <v>297</v>
      </c>
      <c r="B263" s="16" t="s">
        <v>1133</v>
      </c>
      <c r="C263" s="17" t="s">
        <v>1134</v>
      </c>
      <c r="D263" s="16" t="s">
        <v>79</v>
      </c>
      <c r="E263" s="16" t="s">
        <v>1135</v>
      </c>
      <c r="F263" s="16" t="s">
        <v>302</v>
      </c>
      <c r="G263" s="16" t="s">
        <v>23</v>
      </c>
      <c r="H263" s="16"/>
      <c r="I263" s="16"/>
      <c r="J263" s="16"/>
      <c r="K263" s="16"/>
      <c r="L263" s="16"/>
      <c r="M263" s="16"/>
      <c r="N263" s="16"/>
      <c r="O263" s="2"/>
      <c r="P263" s="16"/>
      <c r="Q263" s="18"/>
      <c r="R263" s="2"/>
      <c r="S263" s="16"/>
      <c r="T263" s="16"/>
      <c r="U263" s="2"/>
      <c r="V263" s="2"/>
      <c r="W263" s="2"/>
      <c r="X263" s="2"/>
      <c r="Y263" s="2"/>
      <c r="Z263" s="2"/>
    </row>
    <row r="264" spans="1:26" ht="28" x14ac:dyDescent="0.15">
      <c r="A264" s="16">
        <v>298</v>
      </c>
      <c r="B264" s="16" t="s">
        <v>1136</v>
      </c>
      <c r="C264" s="17" t="s">
        <v>1137</v>
      </c>
      <c r="D264" s="16" t="s">
        <v>20</v>
      </c>
      <c r="E264" s="16" t="s">
        <v>1138</v>
      </c>
      <c r="F264" s="16" t="s">
        <v>3768</v>
      </c>
      <c r="G264" s="16" t="s">
        <v>23</v>
      </c>
      <c r="H264" s="16"/>
      <c r="I264" s="16" t="s">
        <v>55</v>
      </c>
      <c r="J264" s="16"/>
      <c r="K264" s="16"/>
      <c r="L264" s="16"/>
      <c r="M264" s="16" t="s">
        <v>75</v>
      </c>
      <c r="N264" s="16"/>
      <c r="O264" s="2"/>
      <c r="P264" s="16" t="s">
        <v>55</v>
      </c>
      <c r="Q264" s="18"/>
      <c r="R264" s="2"/>
      <c r="S264" s="16" t="s">
        <v>55</v>
      </c>
      <c r="T264" s="16"/>
      <c r="U264" s="2"/>
      <c r="V264" s="2"/>
      <c r="W264" s="2"/>
      <c r="X264" s="2"/>
      <c r="Y264" s="2"/>
      <c r="Z264" s="2"/>
    </row>
    <row r="265" spans="1:26" ht="56" x14ac:dyDescent="0.15">
      <c r="A265" s="16">
        <v>299</v>
      </c>
      <c r="B265" s="16" t="s">
        <v>1140</v>
      </c>
      <c r="C265" s="17" t="s">
        <v>1141</v>
      </c>
      <c r="D265" s="16" t="s">
        <v>62</v>
      </c>
      <c r="E265" s="16" t="s">
        <v>1142</v>
      </c>
      <c r="F265" s="16" t="s">
        <v>1143</v>
      </c>
      <c r="G265" s="16" t="s">
        <v>23</v>
      </c>
      <c r="H265" s="16"/>
      <c r="I265" s="16"/>
      <c r="J265" s="16"/>
      <c r="K265" s="16"/>
      <c r="L265" s="16"/>
      <c r="M265" s="16"/>
      <c r="N265" s="16"/>
      <c r="O265" s="2"/>
      <c r="P265" s="16" t="s">
        <v>1144</v>
      </c>
      <c r="Q265" s="18"/>
      <c r="R265" s="2"/>
      <c r="S265" s="16" t="s">
        <v>55</v>
      </c>
      <c r="T265" s="16"/>
      <c r="U265" s="2"/>
      <c r="V265" s="2"/>
      <c r="W265" s="2"/>
      <c r="X265" s="2"/>
      <c r="Y265" s="2"/>
      <c r="Z265" s="2"/>
    </row>
    <row r="266" spans="1:26" ht="42" x14ac:dyDescent="0.15">
      <c r="A266" s="16">
        <v>300</v>
      </c>
      <c r="B266" s="16" t="s">
        <v>1145</v>
      </c>
      <c r="C266" s="17" t="s">
        <v>1146</v>
      </c>
      <c r="D266" s="16" t="s">
        <v>62</v>
      </c>
      <c r="E266" s="16" t="s">
        <v>1147</v>
      </c>
      <c r="F266" s="16" t="s">
        <v>1148</v>
      </c>
      <c r="G266" s="16" t="s">
        <v>23</v>
      </c>
      <c r="H266" s="16"/>
      <c r="I266" s="16"/>
      <c r="J266" s="16"/>
      <c r="K266" s="16"/>
      <c r="L266" s="16"/>
      <c r="M266" s="16"/>
      <c r="N266" s="16"/>
      <c r="O266" s="2"/>
      <c r="P266" s="16" t="s">
        <v>1149</v>
      </c>
      <c r="Q266" s="18"/>
      <c r="R266" s="2"/>
      <c r="S266" s="16"/>
      <c r="T266" s="16"/>
      <c r="U266" s="2"/>
      <c r="V266" s="2"/>
      <c r="W266" s="2"/>
      <c r="X266" s="2"/>
      <c r="Y266" s="2"/>
      <c r="Z266" s="2"/>
    </row>
    <row r="267" spans="1:26" ht="98" x14ac:dyDescent="0.15">
      <c r="A267" s="16">
        <v>301</v>
      </c>
      <c r="B267" s="16" t="s">
        <v>1150</v>
      </c>
      <c r="C267" s="17" t="s">
        <v>1151</v>
      </c>
      <c r="D267" s="16" t="s">
        <v>62</v>
      </c>
      <c r="E267" s="16" t="s">
        <v>1152</v>
      </c>
      <c r="F267" s="16" t="s">
        <v>1153</v>
      </c>
      <c r="G267" s="16" t="s">
        <v>23</v>
      </c>
      <c r="H267" s="16"/>
      <c r="I267" s="16"/>
      <c r="J267" s="16"/>
      <c r="K267" s="16"/>
      <c r="L267" s="16"/>
      <c r="M267" s="16"/>
      <c r="N267" s="16"/>
      <c r="O267" s="2"/>
      <c r="P267" s="16" t="s">
        <v>1154</v>
      </c>
      <c r="Q267" s="18"/>
      <c r="R267" s="2"/>
      <c r="S267" s="16"/>
      <c r="T267" s="16"/>
      <c r="U267" s="2"/>
      <c r="V267" s="2"/>
      <c r="W267" s="2"/>
      <c r="X267" s="2"/>
      <c r="Y267" s="2"/>
      <c r="Z267" s="2"/>
    </row>
    <row r="268" spans="1:26" ht="28" x14ac:dyDescent="0.15">
      <c r="A268" s="21">
        <v>302</v>
      </c>
      <c r="B268" s="21" t="s">
        <v>1155</v>
      </c>
      <c r="C268" s="32" t="s">
        <v>1156</v>
      </c>
      <c r="D268" s="21" t="s">
        <v>20</v>
      </c>
      <c r="E268" s="21" t="s">
        <v>1157</v>
      </c>
      <c r="F268" s="21" t="s">
        <v>464</v>
      </c>
      <c r="G268" s="16" t="s">
        <v>23</v>
      </c>
      <c r="H268" s="16"/>
      <c r="I268" s="16" t="s">
        <v>3946</v>
      </c>
      <c r="J268" s="16"/>
      <c r="K268" s="16"/>
      <c r="L268" s="16"/>
      <c r="M268" s="16" t="s">
        <v>1158</v>
      </c>
      <c r="N268" s="16"/>
      <c r="O268" s="2"/>
      <c r="P268" s="16" t="s">
        <v>75</v>
      </c>
      <c r="Q268" s="18"/>
      <c r="R268" s="2"/>
      <c r="S268" s="16"/>
      <c r="T268" s="16"/>
      <c r="U268" s="2"/>
      <c r="V268" s="2"/>
      <c r="W268" s="2"/>
      <c r="X268" s="2"/>
      <c r="Y268" s="2"/>
      <c r="Z268" s="2"/>
    </row>
    <row r="269" spans="1:26" ht="28" x14ac:dyDescent="0.15">
      <c r="A269" s="16">
        <v>303</v>
      </c>
      <c r="B269" s="16" t="s">
        <v>1159</v>
      </c>
      <c r="C269" s="17" t="s">
        <v>1160</v>
      </c>
      <c r="D269" s="16" t="s">
        <v>326</v>
      </c>
      <c r="E269" s="16" t="s">
        <v>1161</v>
      </c>
      <c r="F269" s="16" t="s">
        <v>1162</v>
      </c>
      <c r="G269" s="16" t="s">
        <v>23</v>
      </c>
      <c r="H269" s="16"/>
      <c r="I269" s="16"/>
      <c r="J269" s="16"/>
      <c r="K269" s="16"/>
      <c r="L269" s="16"/>
      <c r="M269" s="16"/>
      <c r="N269" s="16"/>
      <c r="O269" s="2"/>
      <c r="P269" s="16"/>
      <c r="Q269" s="18"/>
      <c r="R269" s="2"/>
      <c r="S269" s="16"/>
      <c r="T269" s="16"/>
      <c r="U269" s="2"/>
      <c r="V269" s="2"/>
      <c r="W269" s="2"/>
      <c r="X269" s="2"/>
      <c r="Y269" s="2"/>
      <c r="Z269" s="2"/>
    </row>
    <row r="270" spans="1:26" ht="42" x14ac:dyDescent="0.15">
      <c r="A270" s="16">
        <v>304</v>
      </c>
      <c r="B270" s="16" t="s">
        <v>1163</v>
      </c>
      <c r="C270" s="17" t="s">
        <v>1164</v>
      </c>
      <c r="D270" s="16" t="s">
        <v>20</v>
      </c>
      <c r="E270" s="16" t="s">
        <v>1165</v>
      </c>
      <c r="F270" s="16"/>
      <c r="G270" s="16" t="s">
        <v>23</v>
      </c>
      <c r="H270" s="16"/>
      <c r="I270" s="16"/>
      <c r="J270" s="16"/>
      <c r="K270" s="16"/>
      <c r="L270" s="16"/>
      <c r="M270" s="16"/>
      <c r="N270" s="16"/>
      <c r="O270" s="2"/>
      <c r="P270" s="16" t="s">
        <v>29</v>
      </c>
      <c r="Q270" s="18"/>
      <c r="R270" s="2"/>
      <c r="S270" s="16" t="s">
        <v>1166</v>
      </c>
      <c r="T270" s="16"/>
      <c r="U270" s="2"/>
      <c r="V270" s="2"/>
      <c r="W270" s="2"/>
      <c r="X270" s="2"/>
      <c r="Y270" s="2"/>
      <c r="Z270" s="2"/>
    </row>
    <row r="271" spans="1:26" ht="70" x14ac:dyDescent="0.15">
      <c r="A271" s="16">
        <v>305</v>
      </c>
      <c r="B271" s="16" t="s">
        <v>1167</v>
      </c>
      <c r="C271" s="17" t="s">
        <v>1168</v>
      </c>
      <c r="D271" s="16" t="s">
        <v>89</v>
      </c>
      <c r="E271" s="16" t="s">
        <v>1169</v>
      </c>
      <c r="F271" s="16" t="s">
        <v>932</v>
      </c>
      <c r="G271" s="16" t="s">
        <v>23</v>
      </c>
      <c r="H271" s="16"/>
      <c r="I271" s="16"/>
      <c r="J271" s="16"/>
      <c r="K271" s="16"/>
      <c r="L271" s="16"/>
      <c r="M271" s="16"/>
      <c r="N271" s="16"/>
      <c r="O271" s="2"/>
      <c r="P271" s="16"/>
      <c r="Q271" s="18"/>
      <c r="R271" s="2"/>
      <c r="S271" s="16"/>
      <c r="T271" s="16"/>
      <c r="U271" s="2"/>
      <c r="V271" s="2"/>
      <c r="W271" s="2"/>
      <c r="X271" s="2"/>
      <c r="Y271" s="2"/>
      <c r="Z271" s="2"/>
    </row>
    <row r="272" spans="1:26" ht="28" x14ac:dyDescent="0.15">
      <c r="A272" s="16">
        <v>306</v>
      </c>
      <c r="B272" s="16" t="s">
        <v>1170</v>
      </c>
      <c r="C272" s="17" t="s">
        <v>1171</v>
      </c>
      <c r="D272" s="16" t="s">
        <v>1172</v>
      </c>
      <c r="E272" s="16" t="s">
        <v>1173</v>
      </c>
      <c r="F272" s="16" t="s">
        <v>1174</v>
      </c>
      <c r="G272" s="16" t="s">
        <v>23</v>
      </c>
      <c r="H272" s="16"/>
      <c r="I272" s="16"/>
      <c r="J272" s="16"/>
      <c r="K272" s="16"/>
      <c r="L272" s="16"/>
      <c r="M272" s="16"/>
      <c r="N272" s="16"/>
      <c r="O272" s="2"/>
      <c r="P272" s="16"/>
      <c r="Q272" s="18"/>
      <c r="R272" s="2"/>
      <c r="S272" s="16"/>
      <c r="T272" s="16"/>
      <c r="U272" s="2"/>
      <c r="V272" s="2"/>
      <c r="W272" s="2"/>
      <c r="X272" s="2"/>
      <c r="Y272" s="2"/>
      <c r="Z272" s="2"/>
    </row>
    <row r="273" spans="1:26" ht="42" x14ac:dyDescent="0.15">
      <c r="A273" s="16">
        <v>308</v>
      </c>
      <c r="B273" s="16" t="s">
        <v>1175</v>
      </c>
      <c r="C273" s="17" t="s">
        <v>1176</v>
      </c>
      <c r="D273" s="16" t="s">
        <v>62</v>
      </c>
      <c r="E273" s="20" t="s">
        <v>1177</v>
      </c>
      <c r="F273" s="16" t="s">
        <v>1178</v>
      </c>
      <c r="G273" s="16" t="s">
        <v>23</v>
      </c>
      <c r="H273" s="16"/>
      <c r="I273" s="16"/>
      <c r="J273" s="16"/>
      <c r="K273" s="16"/>
      <c r="L273" s="16"/>
      <c r="M273" s="16"/>
      <c r="N273" s="16"/>
      <c r="O273" s="2"/>
      <c r="P273" s="16" t="s">
        <v>1179</v>
      </c>
      <c r="Q273" s="18" t="s">
        <v>1180</v>
      </c>
      <c r="R273" s="2"/>
      <c r="S273" s="16"/>
      <c r="T273" s="16"/>
      <c r="U273" s="2"/>
      <c r="V273" s="2"/>
      <c r="W273" s="2"/>
      <c r="X273" s="2"/>
      <c r="Y273" s="2"/>
      <c r="Z273" s="2"/>
    </row>
    <row r="274" spans="1:26" ht="28" x14ac:dyDescent="0.15">
      <c r="A274" s="16">
        <v>309</v>
      </c>
      <c r="B274" s="16" t="s">
        <v>1181</v>
      </c>
      <c r="C274" s="17" t="s">
        <v>1182</v>
      </c>
      <c r="D274" s="16" t="s">
        <v>20</v>
      </c>
      <c r="E274" s="16" t="s">
        <v>1183</v>
      </c>
      <c r="F274" s="16" t="s">
        <v>1184</v>
      </c>
      <c r="G274" s="16" t="s">
        <v>23</v>
      </c>
      <c r="H274" s="16"/>
      <c r="I274" s="16"/>
      <c r="J274" s="16"/>
      <c r="K274" s="16"/>
      <c r="L274" s="16"/>
      <c r="M274" s="16"/>
      <c r="N274" s="16"/>
      <c r="O274" s="2"/>
      <c r="P274" s="16" t="s">
        <v>1179</v>
      </c>
      <c r="Q274" s="18" t="s">
        <v>1185</v>
      </c>
      <c r="R274" s="2"/>
      <c r="S274" s="16" t="s">
        <v>55</v>
      </c>
      <c r="T274" s="16"/>
      <c r="U274" s="2"/>
      <c r="V274" s="2"/>
      <c r="W274" s="2"/>
      <c r="X274" s="2"/>
      <c r="Y274" s="2"/>
      <c r="Z274" s="2"/>
    </row>
    <row r="275" spans="1:26" ht="56" x14ac:dyDescent="0.15">
      <c r="A275" s="16">
        <v>310</v>
      </c>
      <c r="B275" s="16" t="s">
        <v>1186</v>
      </c>
      <c r="C275" s="17" t="s">
        <v>1187</v>
      </c>
      <c r="D275" s="16" t="s">
        <v>352</v>
      </c>
      <c r="E275" s="16" t="s">
        <v>1188</v>
      </c>
      <c r="F275" s="16"/>
      <c r="G275" s="16" t="s">
        <v>23</v>
      </c>
      <c r="H275" s="16"/>
      <c r="I275" s="16"/>
      <c r="J275" s="16"/>
      <c r="K275" s="16"/>
      <c r="L275" s="16"/>
      <c r="M275" s="16"/>
      <c r="N275" s="16"/>
      <c r="O275" s="2"/>
      <c r="P275" s="16" t="s">
        <v>10</v>
      </c>
      <c r="Q275" s="18" t="s">
        <v>687</v>
      </c>
      <c r="R275" s="2"/>
      <c r="S275" s="16"/>
      <c r="T275" s="16"/>
      <c r="U275" s="2"/>
      <c r="V275" s="2"/>
      <c r="W275" s="2"/>
      <c r="X275" s="2"/>
      <c r="Y275" s="2"/>
      <c r="Z275" s="2"/>
    </row>
    <row r="276" spans="1:26" ht="28" x14ac:dyDescent="0.15">
      <c r="A276" s="16">
        <v>311</v>
      </c>
      <c r="B276" s="16" t="s">
        <v>1189</v>
      </c>
      <c r="C276" s="17" t="s">
        <v>1190</v>
      </c>
      <c r="D276" s="16" t="s">
        <v>20</v>
      </c>
      <c r="E276" s="16" t="s">
        <v>1191</v>
      </c>
      <c r="F276" s="16" t="s">
        <v>1192</v>
      </c>
      <c r="G276" s="16" t="s">
        <v>23</v>
      </c>
      <c r="H276" s="16"/>
      <c r="I276" s="16"/>
      <c r="J276" s="16"/>
      <c r="K276" s="16"/>
      <c r="L276" s="16"/>
      <c r="M276" s="16"/>
      <c r="N276" s="16"/>
      <c r="O276" s="2"/>
      <c r="P276" s="16" t="s">
        <v>69</v>
      </c>
      <c r="Q276" s="18"/>
      <c r="R276" s="2"/>
      <c r="S276" s="16" t="s">
        <v>55</v>
      </c>
      <c r="T276" s="16"/>
      <c r="U276" s="2"/>
      <c r="V276" s="2"/>
      <c r="W276" s="2"/>
      <c r="X276" s="2"/>
      <c r="Y276" s="2"/>
      <c r="Z276" s="2"/>
    </row>
    <row r="277" spans="1:26" ht="42" x14ac:dyDescent="0.15">
      <c r="A277" s="16">
        <v>312</v>
      </c>
      <c r="B277" s="16" t="s">
        <v>1193</v>
      </c>
      <c r="C277" s="17" t="s">
        <v>1194</v>
      </c>
      <c r="D277" s="16" t="s">
        <v>341</v>
      </c>
      <c r="E277" s="16" t="s">
        <v>1195</v>
      </c>
      <c r="F277" s="16" t="s">
        <v>1196</v>
      </c>
      <c r="G277" s="16" t="s">
        <v>23</v>
      </c>
      <c r="H277" s="16"/>
      <c r="I277" s="16"/>
      <c r="J277" s="16"/>
      <c r="K277" s="16"/>
      <c r="L277" s="16"/>
      <c r="M277" s="16"/>
      <c r="N277" s="16"/>
      <c r="O277" s="2"/>
      <c r="P277" s="16"/>
      <c r="Q277" s="18"/>
      <c r="R277" s="2"/>
      <c r="S277" s="16"/>
      <c r="T277" s="16"/>
      <c r="U277" s="2"/>
      <c r="V277" s="2"/>
      <c r="W277" s="2"/>
      <c r="X277" s="2"/>
      <c r="Y277" s="2"/>
      <c r="Z277" s="2"/>
    </row>
    <row r="278" spans="1:26" ht="42" x14ac:dyDescent="0.15">
      <c r="A278" s="16">
        <v>313</v>
      </c>
      <c r="B278" s="16" t="s">
        <v>1197</v>
      </c>
      <c r="C278" s="17" t="s">
        <v>1198</v>
      </c>
      <c r="D278" s="16" t="s">
        <v>352</v>
      </c>
      <c r="E278" s="16" t="s">
        <v>1199</v>
      </c>
      <c r="F278" s="16" t="s">
        <v>1200</v>
      </c>
      <c r="G278" s="16" t="s">
        <v>23</v>
      </c>
      <c r="H278" s="16"/>
      <c r="I278" s="16"/>
      <c r="J278" s="16"/>
      <c r="K278" s="16"/>
      <c r="L278" s="16"/>
      <c r="M278" s="16"/>
      <c r="N278" s="16"/>
      <c r="O278" s="2"/>
      <c r="P278" s="16"/>
      <c r="Q278" s="18"/>
      <c r="R278" s="2"/>
      <c r="S278" s="16"/>
      <c r="T278" s="16"/>
      <c r="U278" s="2"/>
      <c r="V278" s="2"/>
      <c r="W278" s="2"/>
      <c r="X278" s="2"/>
      <c r="Y278" s="2"/>
      <c r="Z278" s="2"/>
    </row>
    <row r="279" spans="1:26" ht="42" x14ac:dyDescent="0.15">
      <c r="A279" s="16">
        <v>314</v>
      </c>
      <c r="B279" s="16" t="s">
        <v>1201</v>
      </c>
      <c r="C279" s="17" t="s">
        <v>1202</v>
      </c>
      <c r="D279" s="16" t="s">
        <v>20</v>
      </c>
      <c r="E279" s="16" t="s">
        <v>1203</v>
      </c>
      <c r="F279" s="16" t="s">
        <v>1148</v>
      </c>
      <c r="G279" s="16" t="s">
        <v>23</v>
      </c>
      <c r="H279" s="16"/>
      <c r="I279" s="16"/>
      <c r="J279" s="16"/>
      <c r="K279" s="16"/>
      <c r="L279" s="16"/>
      <c r="M279" s="16"/>
      <c r="N279" s="16"/>
      <c r="O279" s="2"/>
      <c r="P279" s="16" t="s">
        <v>229</v>
      </c>
      <c r="Q279" s="18"/>
      <c r="R279" s="2"/>
      <c r="S279" s="16"/>
      <c r="T279" s="16"/>
      <c r="U279" s="2"/>
      <c r="V279" s="2"/>
      <c r="W279" s="2"/>
      <c r="X279" s="2"/>
      <c r="Y279" s="2"/>
      <c r="Z279" s="2"/>
    </row>
    <row r="280" spans="1:26" ht="28" x14ac:dyDescent="0.15">
      <c r="A280" s="16">
        <v>315</v>
      </c>
      <c r="B280" s="16" t="s">
        <v>1204</v>
      </c>
      <c r="C280" s="17" t="s">
        <v>1205</v>
      </c>
      <c r="D280" s="16" t="s">
        <v>204</v>
      </c>
      <c r="E280" s="16" t="s">
        <v>1206</v>
      </c>
      <c r="F280" s="16" t="s">
        <v>1207</v>
      </c>
      <c r="G280" s="16" t="s">
        <v>23</v>
      </c>
      <c r="H280" s="16"/>
      <c r="I280" s="16"/>
      <c r="J280" s="16"/>
      <c r="K280" s="16"/>
      <c r="L280" s="16"/>
      <c r="M280" s="16"/>
      <c r="N280" s="16"/>
      <c r="O280" s="2"/>
      <c r="P280" s="16"/>
      <c r="Q280" s="18"/>
      <c r="R280" s="2"/>
      <c r="S280" s="16"/>
      <c r="T280" s="16"/>
      <c r="U280" s="2"/>
      <c r="V280" s="2"/>
      <c r="W280" s="2"/>
      <c r="X280" s="2"/>
      <c r="Y280" s="2"/>
      <c r="Z280" s="2"/>
    </row>
    <row r="281" spans="1:26" ht="28" x14ac:dyDescent="0.15">
      <c r="A281" s="16">
        <v>316</v>
      </c>
      <c r="B281" s="16" t="s">
        <v>1208</v>
      </c>
      <c r="C281" s="17" t="s">
        <v>1209</v>
      </c>
      <c r="D281" s="16" t="s">
        <v>559</v>
      </c>
      <c r="E281" s="16" t="s">
        <v>1210</v>
      </c>
      <c r="F281" s="16" t="s">
        <v>105</v>
      </c>
      <c r="G281" s="16" t="s">
        <v>23</v>
      </c>
      <c r="H281" s="16"/>
      <c r="I281" s="16"/>
      <c r="J281" s="16"/>
      <c r="K281" s="16"/>
      <c r="L281" s="16"/>
      <c r="M281" s="16"/>
      <c r="N281" s="16"/>
      <c r="O281" s="2"/>
      <c r="P281" s="16"/>
      <c r="Q281" s="18"/>
      <c r="R281" s="2"/>
      <c r="S281" s="16"/>
      <c r="T281" s="16"/>
      <c r="U281" s="2"/>
      <c r="V281" s="2"/>
      <c r="W281" s="2"/>
      <c r="X281" s="2"/>
      <c r="Y281" s="2"/>
      <c r="Z281" s="2"/>
    </row>
    <row r="282" spans="1:26" ht="56" x14ac:dyDescent="0.15">
      <c r="A282" s="16">
        <v>317</v>
      </c>
      <c r="B282" s="16" t="s">
        <v>1211</v>
      </c>
      <c r="C282" s="17" t="s">
        <v>1212</v>
      </c>
      <c r="D282" s="16" t="s">
        <v>62</v>
      </c>
      <c r="E282" s="16" t="s">
        <v>1213</v>
      </c>
      <c r="F282" s="16" t="s">
        <v>1214</v>
      </c>
      <c r="G282" s="16" t="s">
        <v>23</v>
      </c>
      <c r="H282" s="16" t="s">
        <v>41</v>
      </c>
      <c r="I282" s="16" t="s">
        <v>1425</v>
      </c>
      <c r="J282" s="16"/>
      <c r="K282" s="16"/>
      <c r="L282" s="16"/>
      <c r="M282" s="16" t="s">
        <v>55</v>
      </c>
      <c r="N282" s="16"/>
      <c r="O282" s="2"/>
      <c r="P282" s="16" t="s">
        <v>55</v>
      </c>
      <c r="Q282" s="18"/>
      <c r="R282" s="2"/>
      <c r="S282" s="16" t="s">
        <v>55</v>
      </c>
      <c r="T282" s="16"/>
      <c r="U282" s="2"/>
      <c r="V282" s="2"/>
      <c r="W282" s="2"/>
      <c r="X282" s="2"/>
      <c r="Y282" s="2"/>
      <c r="Z282" s="2"/>
    </row>
    <row r="283" spans="1:26" ht="140" x14ac:dyDescent="0.15">
      <c r="A283" s="16">
        <v>318</v>
      </c>
      <c r="B283" s="16" t="s">
        <v>1215</v>
      </c>
      <c r="C283" s="17" t="s">
        <v>1216</v>
      </c>
      <c r="D283" s="16" t="s">
        <v>1217</v>
      </c>
      <c r="E283" s="16" t="s">
        <v>1218</v>
      </c>
      <c r="F283" s="16" t="s">
        <v>1219</v>
      </c>
      <c r="G283" s="16" t="s">
        <v>23</v>
      </c>
      <c r="H283" s="16" t="s">
        <v>847</v>
      </c>
      <c r="I283" s="16"/>
      <c r="J283" s="16"/>
      <c r="K283" s="16"/>
      <c r="L283" s="16"/>
      <c r="M283" s="16"/>
      <c r="N283" s="16"/>
      <c r="O283" s="2"/>
      <c r="P283" s="16"/>
      <c r="Q283" s="18"/>
      <c r="R283" s="2"/>
      <c r="S283" s="16"/>
      <c r="T283" s="16"/>
      <c r="U283" s="2"/>
      <c r="V283" s="2"/>
      <c r="W283" s="2"/>
      <c r="X283" s="2"/>
      <c r="Y283" s="2"/>
      <c r="Z283" s="2"/>
    </row>
    <row r="284" spans="1:26" ht="28" x14ac:dyDescent="0.15">
      <c r="A284" s="16">
        <v>319</v>
      </c>
      <c r="B284" s="16" t="s">
        <v>1220</v>
      </c>
      <c r="C284" s="17" t="s">
        <v>1221</v>
      </c>
      <c r="D284" s="16" t="s">
        <v>20</v>
      </c>
      <c r="E284" s="16" t="s">
        <v>1222</v>
      </c>
      <c r="F284" s="16" t="s">
        <v>53</v>
      </c>
      <c r="G284" s="16" t="s">
        <v>23</v>
      </c>
      <c r="H284" s="16"/>
      <c r="I284" s="16" t="s">
        <v>75</v>
      </c>
      <c r="J284" s="16"/>
      <c r="K284" s="16"/>
      <c r="L284" s="16"/>
      <c r="M284" s="16" t="s">
        <v>75</v>
      </c>
      <c r="N284" s="16"/>
      <c r="O284" s="2"/>
      <c r="P284" s="16" t="s">
        <v>55</v>
      </c>
      <c r="Q284" s="18"/>
      <c r="R284" s="2"/>
      <c r="S284" s="16" t="s">
        <v>55</v>
      </c>
      <c r="T284" s="16"/>
      <c r="U284" s="2"/>
      <c r="V284" s="2"/>
      <c r="W284" s="2"/>
      <c r="X284" s="2"/>
      <c r="Y284" s="2"/>
      <c r="Z284" s="2"/>
    </row>
    <row r="285" spans="1:26" ht="42" x14ac:dyDescent="0.15">
      <c r="A285" s="16">
        <v>320</v>
      </c>
      <c r="B285" s="16" t="s">
        <v>1223</v>
      </c>
      <c r="C285" s="17" t="s">
        <v>1224</v>
      </c>
      <c r="D285" s="16" t="s">
        <v>62</v>
      </c>
      <c r="E285" s="16" t="s">
        <v>1225</v>
      </c>
      <c r="F285" s="16" t="s">
        <v>1226</v>
      </c>
      <c r="G285" s="16" t="s">
        <v>23</v>
      </c>
      <c r="H285" s="16"/>
      <c r="I285" s="16"/>
      <c r="J285" s="16"/>
      <c r="K285" s="16"/>
      <c r="L285" s="16"/>
      <c r="M285" s="16"/>
      <c r="N285" s="16"/>
      <c r="O285" s="2"/>
      <c r="P285" s="16"/>
      <c r="Q285" s="18"/>
      <c r="R285" s="2"/>
      <c r="S285" s="16"/>
      <c r="T285" s="16"/>
      <c r="U285" s="2"/>
      <c r="V285" s="2"/>
      <c r="W285" s="2"/>
      <c r="X285" s="2"/>
      <c r="Y285" s="2"/>
      <c r="Z285" s="2"/>
    </row>
    <row r="286" spans="1:26" ht="28" x14ac:dyDescent="0.15">
      <c r="A286" s="16">
        <v>321</v>
      </c>
      <c r="B286" s="16" t="s">
        <v>1227</v>
      </c>
      <c r="C286" s="17" t="s">
        <v>1228</v>
      </c>
      <c r="D286" s="16" t="s">
        <v>20</v>
      </c>
      <c r="E286" s="16" t="s">
        <v>1229</v>
      </c>
      <c r="F286" s="16" t="s">
        <v>1230</v>
      </c>
      <c r="G286" s="16" t="s">
        <v>23</v>
      </c>
      <c r="H286" s="16"/>
      <c r="I286" s="16"/>
      <c r="J286" s="16"/>
      <c r="K286" s="16"/>
      <c r="L286" s="16"/>
      <c r="M286" s="16"/>
      <c r="N286" s="16"/>
      <c r="O286" s="2"/>
      <c r="P286" s="16" t="s">
        <v>29</v>
      </c>
      <c r="Q286" s="18"/>
      <c r="R286" s="2"/>
      <c r="S286" s="16" t="s">
        <v>223</v>
      </c>
      <c r="T286" s="16"/>
      <c r="U286" s="2"/>
      <c r="V286" s="2"/>
      <c r="W286" s="2"/>
      <c r="X286" s="2"/>
      <c r="Y286" s="2"/>
      <c r="Z286" s="2"/>
    </row>
    <row r="287" spans="1:26" ht="28" x14ac:dyDescent="0.15">
      <c r="A287" s="16">
        <v>322</v>
      </c>
      <c r="B287" s="16" t="s">
        <v>1231</v>
      </c>
      <c r="C287" s="17" t="s">
        <v>1232</v>
      </c>
      <c r="D287" s="16" t="s">
        <v>89</v>
      </c>
      <c r="E287" s="16" t="s">
        <v>1233</v>
      </c>
      <c r="F287" s="16" t="s">
        <v>4004</v>
      </c>
      <c r="G287" s="16" t="s">
        <v>23</v>
      </c>
      <c r="H287" s="16"/>
      <c r="I287" s="16" t="s">
        <v>55</v>
      </c>
      <c r="J287" s="16"/>
      <c r="K287" s="16"/>
      <c r="L287" s="16"/>
      <c r="M287" s="16" t="s">
        <v>55</v>
      </c>
      <c r="N287" s="16"/>
      <c r="O287" s="2"/>
      <c r="P287" s="16" t="s">
        <v>29</v>
      </c>
      <c r="Q287" s="18"/>
      <c r="R287" s="2"/>
      <c r="S287" s="16" t="s">
        <v>55</v>
      </c>
      <c r="T287" s="16"/>
      <c r="U287" s="2"/>
      <c r="V287" s="2"/>
      <c r="W287" s="2"/>
      <c r="X287" s="2"/>
      <c r="Y287" s="2"/>
      <c r="Z287" s="2"/>
    </row>
    <row r="288" spans="1:26" ht="42" x14ac:dyDescent="0.15">
      <c r="A288" s="16">
        <v>323</v>
      </c>
      <c r="B288" s="16" t="s">
        <v>1235</v>
      </c>
      <c r="C288" s="17" t="s">
        <v>1236</v>
      </c>
      <c r="D288" s="16" t="s">
        <v>135</v>
      </c>
      <c r="E288" s="16" t="s">
        <v>1237</v>
      </c>
      <c r="F288" s="16" t="s">
        <v>1238</v>
      </c>
      <c r="G288" s="16" t="s">
        <v>23</v>
      </c>
      <c r="H288" s="16"/>
      <c r="I288" s="16"/>
      <c r="J288" s="16"/>
      <c r="K288" s="16"/>
      <c r="L288" s="16"/>
      <c r="M288" s="16"/>
      <c r="N288" s="16"/>
      <c r="O288" s="2"/>
      <c r="P288" s="16"/>
      <c r="Q288" s="18"/>
      <c r="R288" s="2"/>
      <c r="S288" s="16"/>
      <c r="T288" s="16"/>
      <c r="U288" s="2"/>
      <c r="V288" s="2"/>
      <c r="W288" s="2"/>
      <c r="X288" s="2"/>
      <c r="Y288" s="2"/>
      <c r="Z288" s="2"/>
    </row>
    <row r="289" spans="1:26" ht="28" x14ac:dyDescent="0.15">
      <c r="A289" s="16">
        <v>324</v>
      </c>
      <c r="B289" s="16" t="s">
        <v>1239</v>
      </c>
      <c r="C289" s="17" t="s">
        <v>1240</v>
      </c>
      <c r="D289" s="16" t="s">
        <v>20</v>
      </c>
      <c r="E289" s="16" t="s">
        <v>1241</v>
      </c>
      <c r="F289" s="16" t="s">
        <v>105</v>
      </c>
      <c r="G289" s="16" t="s">
        <v>23</v>
      </c>
      <c r="H289" s="16"/>
      <c r="I289" s="16"/>
      <c r="J289" s="16"/>
      <c r="K289" s="16"/>
      <c r="L289" s="16"/>
      <c r="M289" s="16"/>
      <c r="N289" s="16"/>
      <c r="O289" s="2"/>
      <c r="P289" s="16"/>
      <c r="Q289" s="18"/>
      <c r="R289" s="2"/>
      <c r="S289" s="16"/>
      <c r="T289" s="16"/>
      <c r="U289" s="2"/>
      <c r="V289" s="2"/>
      <c r="W289" s="2"/>
      <c r="X289" s="2"/>
      <c r="Y289" s="2"/>
      <c r="Z289" s="2"/>
    </row>
    <row r="290" spans="1:26" ht="42" x14ac:dyDescent="0.15">
      <c r="A290" s="16">
        <v>325</v>
      </c>
      <c r="B290" s="16" t="s">
        <v>1242</v>
      </c>
      <c r="C290" s="17" t="s">
        <v>1243</v>
      </c>
      <c r="D290" s="16" t="s">
        <v>135</v>
      </c>
      <c r="E290" s="16" t="s">
        <v>1244</v>
      </c>
      <c r="F290" s="16" t="s">
        <v>1245</v>
      </c>
      <c r="G290" s="16" t="s">
        <v>23</v>
      </c>
      <c r="H290" s="16"/>
      <c r="I290" s="16"/>
      <c r="J290" s="20"/>
      <c r="K290" s="16"/>
      <c r="L290" s="16"/>
      <c r="M290" s="16"/>
      <c r="N290" s="16"/>
      <c r="O290" s="2"/>
      <c r="P290" s="16"/>
      <c r="Q290" s="18"/>
      <c r="R290" s="2"/>
      <c r="S290" s="16"/>
      <c r="T290" s="16"/>
      <c r="U290" s="2"/>
      <c r="V290" s="2"/>
      <c r="W290" s="2"/>
      <c r="X290" s="2"/>
      <c r="Y290" s="2"/>
      <c r="Z290" s="2"/>
    </row>
    <row r="291" spans="1:26" x14ac:dyDescent="0.15">
      <c r="A291" s="16">
        <v>326</v>
      </c>
      <c r="B291" s="16" t="s">
        <v>1246</v>
      </c>
      <c r="C291" s="17" t="s">
        <v>1247</v>
      </c>
      <c r="D291" s="16" t="s">
        <v>20</v>
      </c>
      <c r="E291" s="16"/>
      <c r="F291" s="16"/>
      <c r="G291" s="16" t="s">
        <v>23</v>
      </c>
      <c r="H291" s="16" t="s">
        <v>1069</v>
      </c>
      <c r="I291" s="16"/>
      <c r="J291" s="16"/>
      <c r="K291" s="16"/>
      <c r="L291" s="16"/>
      <c r="M291" s="16"/>
      <c r="N291" s="16"/>
      <c r="O291" s="2"/>
      <c r="P291" s="16"/>
      <c r="Q291" s="18"/>
      <c r="R291" s="2"/>
      <c r="S291" s="16"/>
      <c r="T291" s="16"/>
      <c r="U291" s="2"/>
      <c r="V291" s="2"/>
      <c r="W291" s="2"/>
      <c r="X291" s="2"/>
      <c r="Y291" s="2"/>
      <c r="Z291" s="2"/>
    </row>
    <row r="292" spans="1:26" ht="42" x14ac:dyDescent="0.15">
      <c r="A292" s="16">
        <v>327</v>
      </c>
      <c r="B292" s="16" t="s">
        <v>1248</v>
      </c>
      <c r="C292" s="17" t="s">
        <v>1249</v>
      </c>
      <c r="D292" s="16" t="s">
        <v>1250</v>
      </c>
      <c r="E292" s="16" t="s">
        <v>1251</v>
      </c>
      <c r="F292" s="16" t="s">
        <v>1252</v>
      </c>
      <c r="G292" s="16" t="s">
        <v>23</v>
      </c>
      <c r="H292" s="16"/>
      <c r="I292" s="16"/>
      <c r="J292" s="16"/>
      <c r="K292" s="16"/>
      <c r="L292" s="16"/>
      <c r="M292" s="16"/>
      <c r="N292" s="16"/>
      <c r="O292" s="2"/>
      <c r="P292" s="16" t="s">
        <v>29</v>
      </c>
      <c r="Q292" s="18"/>
      <c r="R292" s="2"/>
      <c r="S292" s="16" t="s">
        <v>55</v>
      </c>
      <c r="T292" s="16"/>
      <c r="U292" s="2"/>
      <c r="V292" s="2"/>
      <c r="W292" s="2"/>
      <c r="X292" s="2"/>
      <c r="Y292" s="2"/>
      <c r="Z292" s="2"/>
    </row>
    <row r="293" spans="1:26" ht="28" x14ac:dyDescent="0.15">
      <c r="A293" s="16">
        <v>328</v>
      </c>
      <c r="B293" s="16" t="s">
        <v>1253</v>
      </c>
      <c r="C293" s="17" t="s">
        <v>1254</v>
      </c>
      <c r="D293" s="16" t="s">
        <v>20</v>
      </c>
      <c r="E293" s="16" t="s">
        <v>1255</v>
      </c>
      <c r="F293" s="16" t="s">
        <v>1256</v>
      </c>
      <c r="G293" s="16" t="s">
        <v>23</v>
      </c>
      <c r="H293" s="16"/>
      <c r="I293" s="16"/>
      <c r="J293" s="16"/>
      <c r="K293" s="16"/>
      <c r="L293" s="16"/>
      <c r="M293" s="16"/>
      <c r="N293" s="16"/>
      <c r="O293" s="2"/>
      <c r="P293" s="16"/>
      <c r="Q293" s="18"/>
      <c r="R293" s="2"/>
      <c r="S293" s="16"/>
      <c r="T293" s="17"/>
      <c r="U293" s="2"/>
      <c r="V293" s="2"/>
      <c r="W293" s="2"/>
      <c r="X293" s="2"/>
      <c r="Y293" s="2"/>
      <c r="Z293" s="2"/>
    </row>
    <row r="294" spans="1:26" ht="28" x14ac:dyDescent="0.15">
      <c r="A294" s="16">
        <v>329</v>
      </c>
      <c r="B294" s="16" t="s">
        <v>1257</v>
      </c>
      <c r="C294" s="17" t="s">
        <v>1258</v>
      </c>
      <c r="D294" s="16" t="s">
        <v>199</v>
      </c>
      <c r="E294" s="16" t="s">
        <v>1259</v>
      </c>
      <c r="F294" s="16" t="s">
        <v>1260</v>
      </c>
      <c r="G294" s="16" t="s">
        <v>23</v>
      </c>
      <c r="H294" s="16"/>
      <c r="I294" s="16" t="s">
        <v>3945</v>
      </c>
      <c r="J294" s="20"/>
      <c r="K294" s="16"/>
      <c r="L294" s="16"/>
      <c r="M294" s="16" t="s">
        <v>1261</v>
      </c>
      <c r="N294" s="16"/>
      <c r="O294" s="2"/>
      <c r="P294" s="16" t="s">
        <v>55</v>
      </c>
      <c r="Q294" s="18"/>
      <c r="R294" s="2"/>
      <c r="S294" s="16" t="s">
        <v>55</v>
      </c>
      <c r="T294" s="16"/>
      <c r="U294" s="2"/>
      <c r="V294" s="2"/>
      <c r="W294" s="2"/>
      <c r="X294" s="2"/>
      <c r="Y294" s="2"/>
      <c r="Z294" s="2"/>
    </row>
    <row r="295" spans="1:26" ht="56" x14ac:dyDescent="0.15">
      <c r="A295" s="16">
        <v>330</v>
      </c>
      <c r="B295" s="16" t="s">
        <v>1262</v>
      </c>
      <c r="C295" s="17" t="s">
        <v>1263</v>
      </c>
      <c r="D295" s="16" t="s">
        <v>62</v>
      </c>
      <c r="E295" s="16" t="s">
        <v>1264</v>
      </c>
      <c r="F295" s="16" t="s">
        <v>1265</v>
      </c>
      <c r="G295" s="16" t="s">
        <v>23</v>
      </c>
      <c r="H295" s="16"/>
      <c r="I295" s="16"/>
      <c r="J295" s="16"/>
      <c r="K295" s="16"/>
      <c r="L295" s="16"/>
      <c r="M295" s="16"/>
      <c r="N295" s="16"/>
      <c r="O295" s="2"/>
      <c r="P295" s="16"/>
      <c r="Q295" s="18"/>
      <c r="R295" s="2"/>
      <c r="S295" s="16"/>
      <c r="T295" s="16"/>
      <c r="U295" s="2"/>
      <c r="V295" s="2"/>
      <c r="W295" s="2"/>
      <c r="X295" s="2"/>
      <c r="Y295" s="2"/>
      <c r="Z295" s="2"/>
    </row>
    <row r="296" spans="1:26" ht="28" x14ac:dyDescent="0.15">
      <c r="A296" s="16">
        <v>331</v>
      </c>
      <c r="B296" s="16" t="s">
        <v>1266</v>
      </c>
      <c r="C296" s="17" t="s">
        <v>1267</v>
      </c>
      <c r="D296" s="16" t="s">
        <v>20</v>
      </c>
      <c r="E296" s="16" t="s">
        <v>1268</v>
      </c>
      <c r="F296" s="16" t="s">
        <v>1269</v>
      </c>
      <c r="G296" s="16" t="s">
        <v>23</v>
      </c>
      <c r="H296" s="16"/>
      <c r="I296" s="16"/>
      <c r="J296" s="16"/>
      <c r="K296" s="16"/>
      <c r="L296" s="16"/>
      <c r="M296" s="16"/>
      <c r="N296" s="16"/>
      <c r="O296" s="2"/>
      <c r="P296" s="16"/>
      <c r="Q296" s="18"/>
      <c r="R296" s="2"/>
      <c r="S296" s="16"/>
      <c r="T296" s="16"/>
      <c r="U296" s="2"/>
      <c r="V296" s="2"/>
      <c r="W296" s="2"/>
      <c r="X296" s="2"/>
      <c r="Y296" s="2"/>
      <c r="Z296" s="2"/>
    </row>
    <row r="297" spans="1:26" ht="42" x14ac:dyDescent="0.15">
      <c r="A297" s="16">
        <v>333</v>
      </c>
      <c r="B297" s="16" t="s">
        <v>1270</v>
      </c>
      <c r="C297" s="17" t="s">
        <v>1271</v>
      </c>
      <c r="D297" s="16" t="s">
        <v>128</v>
      </c>
      <c r="E297" s="16" t="s">
        <v>1272</v>
      </c>
      <c r="F297" s="16" t="s">
        <v>1273</v>
      </c>
      <c r="G297" s="16" t="s">
        <v>23</v>
      </c>
      <c r="H297" s="16"/>
      <c r="I297" s="16"/>
      <c r="J297" s="20"/>
      <c r="K297" s="16"/>
      <c r="L297" s="16"/>
      <c r="M297" s="16"/>
      <c r="N297" s="16"/>
      <c r="O297" s="2"/>
      <c r="P297" s="16"/>
      <c r="Q297" s="18"/>
      <c r="R297" s="2"/>
      <c r="S297" s="16"/>
      <c r="T297" s="16"/>
      <c r="U297" s="2"/>
      <c r="V297" s="2"/>
      <c r="W297" s="2"/>
      <c r="X297" s="2"/>
      <c r="Y297" s="2"/>
      <c r="Z297" s="2"/>
    </row>
    <row r="298" spans="1:26" ht="56" x14ac:dyDescent="0.15">
      <c r="A298" s="16">
        <v>334</v>
      </c>
      <c r="B298" s="16" t="s">
        <v>1279</v>
      </c>
      <c r="C298" s="17" t="s">
        <v>1280</v>
      </c>
      <c r="D298" s="16" t="s">
        <v>62</v>
      </c>
      <c r="E298" s="16" t="s">
        <v>1281</v>
      </c>
      <c r="F298" s="16" t="s">
        <v>1282</v>
      </c>
      <c r="G298" s="16" t="s">
        <v>23</v>
      </c>
      <c r="H298" s="16" t="s">
        <v>41</v>
      </c>
      <c r="I298" s="16"/>
      <c r="J298" s="16"/>
      <c r="K298" s="16"/>
      <c r="L298" s="16"/>
      <c r="M298" s="16" t="s">
        <v>257</v>
      </c>
      <c r="N298" s="16"/>
      <c r="O298" s="2" t="s">
        <v>1278</v>
      </c>
      <c r="P298" s="16" t="s">
        <v>55</v>
      </c>
      <c r="Q298" s="18"/>
      <c r="R298" s="2" t="s">
        <v>1278</v>
      </c>
      <c r="S298" s="16"/>
      <c r="T298" s="16"/>
      <c r="U298" s="2"/>
      <c r="V298" s="2"/>
      <c r="W298" s="2"/>
      <c r="X298" s="2"/>
      <c r="Y298" s="2"/>
      <c r="Z298" s="2"/>
    </row>
    <row r="299" spans="1:26" ht="28" x14ac:dyDescent="0.15">
      <c r="A299" s="16">
        <v>334</v>
      </c>
      <c r="B299" s="16" t="s">
        <v>1274</v>
      </c>
      <c r="C299" s="17" t="s">
        <v>1275</v>
      </c>
      <c r="D299" s="17" t="s">
        <v>326</v>
      </c>
      <c r="E299" s="16" t="s">
        <v>1276</v>
      </c>
      <c r="F299" s="16" t="s">
        <v>1277</v>
      </c>
      <c r="G299" s="16" t="s">
        <v>23</v>
      </c>
      <c r="H299" s="16"/>
      <c r="I299" s="16" t="s">
        <v>3936</v>
      </c>
      <c r="J299" s="16"/>
      <c r="K299" s="16"/>
      <c r="L299" s="16"/>
      <c r="M299" s="16" t="s">
        <v>1041</v>
      </c>
      <c r="N299" s="16"/>
      <c r="O299" s="2"/>
      <c r="P299" s="16" t="s">
        <v>55</v>
      </c>
      <c r="Q299" s="18"/>
      <c r="R299" s="2"/>
      <c r="S299" s="16" t="s">
        <v>55</v>
      </c>
      <c r="T299" s="16"/>
      <c r="U299" s="2"/>
      <c r="V299" s="2"/>
      <c r="W299" s="2"/>
      <c r="X299" s="2"/>
      <c r="Y299" s="2"/>
      <c r="Z299" s="2"/>
    </row>
    <row r="300" spans="1:26" ht="42" x14ac:dyDescent="0.15">
      <c r="A300" s="16">
        <v>335</v>
      </c>
      <c r="B300" s="16" t="s">
        <v>1283</v>
      </c>
      <c r="C300" s="17" t="s">
        <v>1284</v>
      </c>
      <c r="D300" s="16" t="s">
        <v>62</v>
      </c>
      <c r="E300" s="16" t="s">
        <v>1285</v>
      </c>
      <c r="F300" s="16" t="s">
        <v>302</v>
      </c>
      <c r="G300" s="16" t="s">
        <v>23</v>
      </c>
      <c r="H300" s="16" t="s">
        <v>1286</v>
      </c>
      <c r="I300" s="16"/>
      <c r="J300" s="16"/>
      <c r="K300" s="16"/>
      <c r="L300" s="16"/>
      <c r="M300" s="16"/>
      <c r="N300" s="16"/>
      <c r="O300" s="2"/>
      <c r="P300" s="16"/>
      <c r="Q300" s="18"/>
      <c r="R300" s="2"/>
      <c r="S300" s="16"/>
      <c r="T300" s="16"/>
      <c r="U300" s="2"/>
      <c r="V300" s="2"/>
      <c r="W300" s="2"/>
      <c r="X300" s="2"/>
      <c r="Y300" s="2"/>
      <c r="Z300" s="2"/>
    </row>
    <row r="301" spans="1:26" ht="42" x14ac:dyDescent="0.15">
      <c r="A301" s="16">
        <v>336</v>
      </c>
      <c r="B301" s="16" t="s">
        <v>1290</v>
      </c>
      <c r="C301" s="17" t="s">
        <v>1291</v>
      </c>
      <c r="D301" s="17" t="s">
        <v>237</v>
      </c>
      <c r="E301" s="16" t="s">
        <v>1292</v>
      </c>
      <c r="F301" s="16" t="s">
        <v>1293</v>
      </c>
      <c r="G301" s="16" t="s">
        <v>23</v>
      </c>
      <c r="H301" s="16" t="s">
        <v>41</v>
      </c>
      <c r="I301" s="16"/>
      <c r="J301" s="16"/>
      <c r="K301" s="16"/>
      <c r="L301" s="16"/>
      <c r="M301" s="16"/>
      <c r="N301" s="16"/>
      <c r="O301" s="2"/>
      <c r="P301" s="16" t="s">
        <v>0</v>
      </c>
      <c r="Q301" s="18"/>
      <c r="R301" s="2"/>
      <c r="S301" s="16"/>
      <c r="T301" s="16"/>
      <c r="U301" s="2"/>
      <c r="V301" s="2"/>
      <c r="W301" s="2"/>
      <c r="X301" s="2"/>
      <c r="Y301" s="2"/>
      <c r="Z301" s="2"/>
    </row>
    <row r="302" spans="1:26" ht="42" x14ac:dyDescent="0.15">
      <c r="A302" s="16">
        <v>336</v>
      </c>
      <c r="B302" s="16" t="s">
        <v>1287</v>
      </c>
      <c r="C302" s="17" t="s">
        <v>1288</v>
      </c>
      <c r="D302" s="16" t="s">
        <v>62</v>
      </c>
      <c r="E302" s="16" t="s">
        <v>1289</v>
      </c>
      <c r="F302" s="16" t="s">
        <v>302</v>
      </c>
      <c r="G302" s="16" t="s">
        <v>23</v>
      </c>
      <c r="H302" s="16" t="s">
        <v>41</v>
      </c>
      <c r="I302" s="16"/>
      <c r="J302" s="16"/>
      <c r="K302" s="16"/>
      <c r="L302" s="16"/>
      <c r="M302" s="16"/>
      <c r="N302" s="16"/>
      <c r="O302" s="2"/>
      <c r="P302" s="16"/>
      <c r="Q302" s="18"/>
      <c r="R302" s="2"/>
      <c r="S302" s="16" t="s">
        <v>55</v>
      </c>
      <c r="T302" s="16" t="s">
        <v>1294</v>
      </c>
      <c r="U302" s="2"/>
      <c r="V302" s="2"/>
      <c r="W302" s="2"/>
      <c r="X302" s="2"/>
      <c r="Y302" s="2"/>
      <c r="Z302" s="2"/>
    </row>
    <row r="303" spans="1:26" ht="28" x14ac:dyDescent="0.15">
      <c r="A303" s="16">
        <v>337</v>
      </c>
      <c r="B303" s="16" t="s">
        <v>1300</v>
      </c>
      <c r="C303" s="17" t="s">
        <v>1301</v>
      </c>
      <c r="D303" s="16" t="s">
        <v>20</v>
      </c>
      <c r="E303" s="16" t="s">
        <v>1302</v>
      </c>
      <c r="F303" s="16" t="s">
        <v>4037</v>
      </c>
      <c r="G303" s="16" t="s">
        <v>23</v>
      </c>
      <c r="H303" s="16" t="s">
        <v>1303</v>
      </c>
      <c r="I303" s="16"/>
      <c r="J303" s="19"/>
      <c r="K303" s="16"/>
      <c r="L303" s="16"/>
      <c r="M303" s="16"/>
      <c r="N303" s="16"/>
      <c r="O303" s="2"/>
      <c r="P303" s="16"/>
      <c r="Q303" s="18"/>
      <c r="R303" s="2"/>
      <c r="S303" s="16"/>
      <c r="T303" s="16"/>
      <c r="U303" s="2"/>
      <c r="V303" s="2"/>
      <c r="W303" s="2"/>
      <c r="X303" s="2"/>
      <c r="Y303" s="2"/>
      <c r="Z303" s="2"/>
    </row>
    <row r="304" spans="1:26" ht="56" x14ac:dyDescent="0.15">
      <c r="A304" s="16">
        <v>337</v>
      </c>
      <c r="B304" s="16" t="s">
        <v>1295</v>
      </c>
      <c r="C304" s="17" t="s">
        <v>1296</v>
      </c>
      <c r="D304" s="17" t="s">
        <v>1297</v>
      </c>
      <c r="E304" s="16" t="s">
        <v>1298</v>
      </c>
      <c r="F304" s="16" t="s">
        <v>4038</v>
      </c>
      <c r="G304" s="16" t="s">
        <v>23</v>
      </c>
      <c r="H304" s="16" t="s">
        <v>41</v>
      </c>
      <c r="I304" s="16"/>
      <c r="J304" s="16"/>
      <c r="K304" s="16"/>
      <c r="L304" s="16"/>
      <c r="M304" s="16"/>
      <c r="N304" s="16"/>
      <c r="O304" s="2"/>
      <c r="P304" s="16" t="s">
        <v>229</v>
      </c>
      <c r="Q304" s="18"/>
      <c r="R304" s="2"/>
      <c r="S304" s="16"/>
      <c r="T304" s="16"/>
      <c r="U304" s="2"/>
      <c r="V304" s="2"/>
      <c r="W304" s="2"/>
      <c r="X304" s="2"/>
      <c r="Y304" s="2"/>
      <c r="Z304" s="2"/>
    </row>
    <row r="305" spans="1:26" x14ac:dyDescent="0.15">
      <c r="A305" s="16">
        <v>338</v>
      </c>
      <c r="B305" s="16" t="s">
        <v>1309</v>
      </c>
      <c r="C305" s="17" t="s">
        <v>1310</v>
      </c>
      <c r="D305" s="16" t="s">
        <v>603</v>
      </c>
      <c r="E305" s="16" t="s">
        <v>603</v>
      </c>
      <c r="F305" s="16"/>
      <c r="G305" s="16" t="s">
        <v>23</v>
      </c>
      <c r="H305" s="16"/>
      <c r="I305" s="16"/>
      <c r="J305" s="16"/>
      <c r="K305" s="16"/>
      <c r="L305" s="16"/>
      <c r="M305" s="16"/>
      <c r="N305" s="16"/>
      <c r="O305" s="2"/>
      <c r="P305" s="16"/>
      <c r="Q305" s="18"/>
      <c r="R305" s="2"/>
      <c r="S305" s="16"/>
      <c r="T305" s="16"/>
      <c r="U305" s="2"/>
      <c r="V305" s="2"/>
      <c r="W305" s="2"/>
      <c r="X305" s="2"/>
      <c r="Y305" s="2"/>
      <c r="Z305" s="2"/>
    </row>
    <row r="306" spans="1:26" ht="56" x14ac:dyDescent="0.15">
      <c r="A306" s="16">
        <v>338</v>
      </c>
      <c r="B306" s="16" t="s">
        <v>1304</v>
      </c>
      <c r="C306" s="17" t="s">
        <v>1305</v>
      </c>
      <c r="D306" s="17" t="s">
        <v>128</v>
      </c>
      <c r="E306" s="16" t="s">
        <v>1306</v>
      </c>
      <c r="F306" s="16" t="s">
        <v>1307</v>
      </c>
      <c r="G306" s="16" t="s">
        <v>23</v>
      </c>
      <c r="H306" s="16" t="s">
        <v>1308</v>
      </c>
      <c r="I306" s="16"/>
      <c r="J306" s="16"/>
      <c r="K306" s="16"/>
      <c r="L306" s="16"/>
      <c r="M306" s="16"/>
      <c r="N306" s="16"/>
      <c r="O306" s="2"/>
      <c r="P306" s="16" t="s">
        <v>1311</v>
      </c>
      <c r="Q306" s="18"/>
      <c r="R306" s="2"/>
      <c r="S306" s="16"/>
      <c r="T306" s="16"/>
      <c r="U306" s="2"/>
      <c r="V306" s="2"/>
      <c r="W306" s="2"/>
      <c r="X306" s="2"/>
      <c r="Y306" s="2"/>
      <c r="Z306" s="2"/>
    </row>
    <row r="307" spans="1:26" ht="28" x14ac:dyDescent="0.15">
      <c r="A307" s="16">
        <v>339</v>
      </c>
      <c r="B307" s="16" t="s">
        <v>1315</v>
      </c>
      <c r="C307" s="17" t="s">
        <v>1316</v>
      </c>
      <c r="D307" s="17" t="s">
        <v>20</v>
      </c>
      <c r="E307" s="16" t="s">
        <v>1317</v>
      </c>
      <c r="F307" s="16" t="s">
        <v>1318</v>
      </c>
      <c r="G307" s="16" t="s">
        <v>23</v>
      </c>
      <c r="H307" s="16"/>
      <c r="I307" s="16"/>
      <c r="J307" s="16"/>
      <c r="K307" s="16"/>
      <c r="L307" s="16"/>
      <c r="M307" s="16"/>
      <c r="N307" s="16"/>
      <c r="O307" s="2"/>
      <c r="P307" s="16"/>
      <c r="Q307" s="18"/>
      <c r="R307" s="2"/>
      <c r="S307" s="16"/>
      <c r="T307" s="16"/>
      <c r="U307" s="2"/>
      <c r="V307" s="2"/>
      <c r="W307" s="2"/>
      <c r="X307" s="2"/>
      <c r="Y307" s="2"/>
      <c r="Z307" s="2"/>
    </row>
    <row r="308" spans="1:26" ht="28" x14ac:dyDescent="0.15">
      <c r="A308" s="16">
        <v>339</v>
      </c>
      <c r="B308" s="16" t="s">
        <v>1312</v>
      </c>
      <c r="C308" s="17" t="s">
        <v>1313</v>
      </c>
      <c r="D308" s="16" t="s">
        <v>199</v>
      </c>
      <c r="E308" s="16" t="s">
        <v>1259</v>
      </c>
      <c r="F308" s="16" t="s">
        <v>1314</v>
      </c>
      <c r="G308" s="16" t="s">
        <v>23</v>
      </c>
      <c r="H308" s="16" t="s">
        <v>1054</v>
      </c>
      <c r="I308" s="16"/>
      <c r="J308" s="16"/>
      <c r="K308" s="16"/>
      <c r="L308" s="16"/>
      <c r="M308" s="16"/>
      <c r="N308" s="16"/>
      <c r="O308" s="2"/>
      <c r="P308" s="16"/>
      <c r="Q308" s="18"/>
      <c r="R308" s="2"/>
      <c r="S308" s="16"/>
      <c r="T308" s="16"/>
      <c r="U308" s="2"/>
      <c r="V308" s="2"/>
      <c r="W308" s="2"/>
      <c r="X308" s="2"/>
      <c r="Y308" s="2"/>
      <c r="Z308" s="2"/>
    </row>
    <row r="309" spans="1:26" ht="28" x14ac:dyDescent="0.15">
      <c r="A309" s="16">
        <v>340</v>
      </c>
      <c r="B309" s="16" t="s">
        <v>1323</v>
      </c>
      <c r="C309" s="17" t="s">
        <v>1324</v>
      </c>
      <c r="D309" s="16" t="s">
        <v>20</v>
      </c>
      <c r="E309" s="16" t="s">
        <v>1325</v>
      </c>
      <c r="F309" s="16" t="s">
        <v>3861</v>
      </c>
      <c r="G309" s="16" t="s">
        <v>23</v>
      </c>
      <c r="H309" s="16" t="s">
        <v>1303</v>
      </c>
      <c r="I309" s="16" t="s">
        <v>75</v>
      </c>
      <c r="J309" s="16"/>
      <c r="K309" s="16"/>
      <c r="L309" s="16"/>
      <c r="M309" s="16" t="s">
        <v>75</v>
      </c>
      <c r="N309" s="16"/>
      <c r="O309" s="2"/>
      <c r="P309" s="16" t="s">
        <v>55</v>
      </c>
      <c r="Q309" s="18"/>
      <c r="R309" s="2"/>
      <c r="S309" s="16" t="s">
        <v>55</v>
      </c>
      <c r="T309" s="16"/>
      <c r="U309" s="2"/>
      <c r="V309" s="2"/>
      <c r="W309" s="2"/>
      <c r="X309" s="2"/>
      <c r="Y309" s="2"/>
      <c r="Z309" s="2"/>
    </row>
    <row r="310" spans="1:26" ht="42" x14ac:dyDescent="0.15">
      <c r="A310" s="16">
        <v>340</v>
      </c>
      <c r="B310" s="16" t="s">
        <v>1319</v>
      </c>
      <c r="C310" s="17" t="s">
        <v>1320</v>
      </c>
      <c r="D310" s="17" t="s">
        <v>20</v>
      </c>
      <c r="E310" s="17" t="s">
        <v>1321</v>
      </c>
      <c r="F310" s="16" t="s">
        <v>3835</v>
      </c>
      <c r="G310" s="16" t="s">
        <v>23</v>
      </c>
      <c r="H310" s="16" t="s">
        <v>847</v>
      </c>
      <c r="I310" s="16" t="s">
        <v>75</v>
      </c>
      <c r="J310" s="16"/>
      <c r="K310" s="16"/>
      <c r="L310" s="16"/>
      <c r="M310" s="16" t="s">
        <v>75</v>
      </c>
      <c r="N310" s="16"/>
      <c r="O310" s="2"/>
      <c r="P310" s="16" t="s">
        <v>29</v>
      </c>
      <c r="Q310" s="18"/>
      <c r="R310" s="2"/>
      <c r="S310" s="16" t="s">
        <v>55</v>
      </c>
      <c r="T310" s="16"/>
      <c r="U310" s="2"/>
      <c r="V310" s="2"/>
      <c r="W310" s="2"/>
      <c r="X310" s="2"/>
      <c r="Y310" s="2"/>
      <c r="Z310" s="2"/>
    </row>
    <row r="311" spans="1:26" ht="56" x14ac:dyDescent="0.15">
      <c r="A311" s="16">
        <v>341</v>
      </c>
      <c r="B311" s="16" t="s">
        <v>1331</v>
      </c>
      <c r="C311" s="17" t="s">
        <v>1332</v>
      </c>
      <c r="D311" s="16" t="s">
        <v>352</v>
      </c>
      <c r="E311" s="17" t="s">
        <v>1333</v>
      </c>
      <c r="F311" s="16" t="s">
        <v>1334</v>
      </c>
      <c r="G311" s="16" t="s">
        <v>23</v>
      </c>
      <c r="H311" s="16" t="s">
        <v>41</v>
      </c>
      <c r="I311" s="16"/>
      <c r="J311" s="16"/>
      <c r="K311" s="16"/>
      <c r="L311" s="16"/>
      <c r="M311" s="16"/>
      <c r="N311" s="16"/>
      <c r="O311" s="2"/>
      <c r="P311" s="16" t="s">
        <v>29</v>
      </c>
      <c r="Q311" s="18"/>
      <c r="R311" s="2"/>
      <c r="S311" s="16"/>
      <c r="T311" s="16"/>
      <c r="U311" s="2"/>
      <c r="V311" s="2"/>
      <c r="W311" s="2"/>
      <c r="X311" s="2"/>
      <c r="Y311" s="2"/>
      <c r="Z311" s="2"/>
    </row>
    <row r="312" spans="1:26" ht="42" x14ac:dyDescent="0.15">
      <c r="A312" s="16">
        <v>341</v>
      </c>
      <c r="B312" s="16" t="s">
        <v>1327</v>
      </c>
      <c r="C312" s="17" t="s">
        <v>1328</v>
      </c>
      <c r="D312" s="17" t="s">
        <v>62</v>
      </c>
      <c r="E312" s="16" t="s">
        <v>1329</v>
      </c>
      <c r="F312" s="16" t="s">
        <v>1330</v>
      </c>
      <c r="G312" s="16" t="s">
        <v>23</v>
      </c>
      <c r="H312" s="16" t="s">
        <v>41</v>
      </c>
      <c r="I312" s="16"/>
      <c r="J312" s="16"/>
      <c r="K312" s="16"/>
      <c r="L312" s="16"/>
      <c r="M312" s="16"/>
      <c r="N312" s="16"/>
      <c r="O312" s="2"/>
      <c r="P312" s="16"/>
      <c r="Q312" s="18"/>
      <c r="R312" s="2"/>
      <c r="S312" s="16" t="s">
        <v>223</v>
      </c>
      <c r="T312" s="16"/>
      <c r="U312" s="2"/>
      <c r="V312" s="2"/>
      <c r="W312" s="2"/>
      <c r="X312" s="2"/>
      <c r="Y312" s="2"/>
      <c r="Z312" s="2"/>
    </row>
    <row r="313" spans="1:26" ht="84" x14ac:dyDescent="0.15">
      <c r="A313" s="16">
        <v>342</v>
      </c>
      <c r="B313" s="16" t="s">
        <v>1339</v>
      </c>
      <c r="C313" s="17" t="s">
        <v>1340</v>
      </c>
      <c r="D313" s="16" t="s">
        <v>471</v>
      </c>
      <c r="E313" s="16" t="s">
        <v>1341</v>
      </c>
      <c r="F313" s="16" t="s">
        <v>4039</v>
      </c>
      <c r="G313" s="16" t="s">
        <v>23</v>
      </c>
      <c r="H313" s="16" t="s">
        <v>41</v>
      </c>
      <c r="I313" s="16"/>
      <c r="J313" s="16"/>
      <c r="K313" s="16"/>
      <c r="L313" s="16"/>
      <c r="M313" s="16"/>
      <c r="N313" s="16"/>
      <c r="O313" s="2"/>
      <c r="P313" s="16" t="s">
        <v>29</v>
      </c>
      <c r="Q313" s="18"/>
      <c r="R313" s="2"/>
      <c r="S313" s="16"/>
      <c r="T313" s="16"/>
      <c r="U313" s="2"/>
      <c r="V313" s="2"/>
      <c r="W313" s="2"/>
      <c r="X313" s="2"/>
      <c r="Y313" s="2"/>
      <c r="Z313" s="2"/>
    </row>
    <row r="314" spans="1:26" ht="56" x14ac:dyDescent="0.15">
      <c r="A314" s="16">
        <v>342</v>
      </c>
      <c r="B314" s="16" t="s">
        <v>1335</v>
      </c>
      <c r="C314" s="17" t="s">
        <v>1336</v>
      </c>
      <c r="D314" s="17" t="s">
        <v>62</v>
      </c>
      <c r="E314" s="17" t="s">
        <v>1337</v>
      </c>
      <c r="F314" s="16" t="s">
        <v>1338</v>
      </c>
      <c r="G314" s="16" t="s">
        <v>23</v>
      </c>
      <c r="H314" s="16" t="s">
        <v>41</v>
      </c>
      <c r="I314" s="16" t="s">
        <v>3944</v>
      </c>
      <c r="J314" s="16"/>
      <c r="K314" s="16"/>
      <c r="L314" s="16"/>
      <c r="M314" s="16" t="s">
        <v>75</v>
      </c>
      <c r="N314" s="16"/>
      <c r="O314" s="2"/>
      <c r="P314" s="16"/>
      <c r="Q314" s="18"/>
      <c r="R314" s="2"/>
      <c r="S314" s="16" t="s">
        <v>55</v>
      </c>
      <c r="T314" s="16"/>
      <c r="U314" s="2"/>
      <c r="V314" s="2"/>
      <c r="W314" s="2"/>
      <c r="X314" s="2"/>
      <c r="Y314" s="2"/>
      <c r="Z314" s="2"/>
    </row>
    <row r="315" spans="1:26" ht="28" x14ac:dyDescent="0.15">
      <c r="A315" s="16">
        <v>343</v>
      </c>
      <c r="B315" s="16" t="s">
        <v>1348</v>
      </c>
      <c r="C315" s="17" t="s">
        <v>1349</v>
      </c>
      <c r="D315" s="16" t="s">
        <v>135</v>
      </c>
      <c r="E315" s="17" t="s">
        <v>1350</v>
      </c>
      <c r="F315" s="16" t="s">
        <v>4040</v>
      </c>
      <c r="G315" s="16" t="s">
        <v>23</v>
      </c>
      <c r="H315" s="16" t="s">
        <v>41</v>
      </c>
      <c r="I315" s="16" t="s">
        <v>120</v>
      </c>
      <c r="J315" s="16"/>
      <c r="K315" s="16"/>
      <c r="L315" s="16"/>
      <c r="M315" s="16" t="s">
        <v>75</v>
      </c>
      <c r="N315" s="16"/>
      <c r="O315" s="2"/>
      <c r="P315" s="16"/>
      <c r="Q315" s="18"/>
      <c r="R315" s="2"/>
      <c r="S315" s="16"/>
      <c r="T315" s="16" t="s">
        <v>303</v>
      </c>
      <c r="U315" s="2"/>
      <c r="V315" s="2"/>
      <c r="W315" s="2"/>
      <c r="X315" s="2"/>
      <c r="Y315" s="2"/>
      <c r="Z315" s="2"/>
    </row>
    <row r="316" spans="1:26" ht="42" x14ac:dyDescent="0.15">
      <c r="A316" s="16">
        <v>343</v>
      </c>
      <c r="B316" s="16" t="s">
        <v>1343</v>
      </c>
      <c r="C316" s="17" t="s">
        <v>1344</v>
      </c>
      <c r="D316" s="17" t="s">
        <v>20</v>
      </c>
      <c r="E316" s="17" t="s">
        <v>1345</v>
      </c>
      <c r="F316" s="16" t="s">
        <v>1346</v>
      </c>
      <c r="G316" s="16" t="s">
        <v>23</v>
      </c>
      <c r="H316" s="16" t="s">
        <v>1347</v>
      </c>
      <c r="I316" s="16"/>
      <c r="J316" s="16"/>
      <c r="K316" s="16"/>
      <c r="L316" s="16"/>
      <c r="M316" s="16"/>
      <c r="N316" s="16"/>
      <c r="O316" s="2"/>
      <c r="P316" s="16" t="s">
        <v>29</v>
      </c>
      <c r="Q316" s="18"/>
      <c r="R316" s="2"/>
      <c r="S316" s="16" t="s">
        <v>1352</v>
      </c>
      <c r="T316" s="16"/>
      <c r="U316" s="2"/>
      <c r="V316" s="2"/>
      <c r="W316" s="2"/>
      <c r="X316" s="2"/>
      <c r="Y316" s="2"/>
      <c r="Z316" s="2"/>
    </row>
    <row r="317" spans="1:26" ht="28" x14ac:dyDescent="0.15">
      <c r="A317" s="16">
        <v>344</v>
      </c>
      <c r="B317" s="16" t="s">
        <v>1357</v>
      </c>
      <c r="C317" s="17" t="s">
        <v>1358</v>
      </c>
      <c r="D317" s="17" t="s">
        <v>20</v>
      </c>
      <c r="E317" s="17" t="s">
        <v>1359</v>
      </c>
      <c r="F317" s="16" t="s">
        <v>4041</v>
      </c>
      <c r="G317" s="16" t="s">
        <v>23</v>
      </c>
      <c r="H317" s="16" t="s">
        <v>847</v>
      </c>
      <c r="I317" s="16"/>
      <c r="J317" s="16"/>
      <c r="K317" s="16"/>
      <c r="L317" s="16"/>
      <c r="M317" s="16"/>
      <c r="N317" s="16"/>
      <c r="O317" s="2"/>
      <c r="P317" s="16" t="s">
        <v>69</v>
      </c>
      <c r="Q317" s="18"/>
      <c r="R317" s="2"/>
      <c r="S317" s="16" t="s">
        <v>223</v>
      </c>
      <c r="T317" s="16"/>
      <c r="U317" s="2"/>
      <c r="V317" s="2"/>
      <c r="W317" s="2"/>
      <c r="X317" s="2"/>
      <c r="Y317" s="2"/>
      <c r="Z317" s="2"/>
    </row>
    <row r="318" spans="1:26" ht="42" x14ac:dyDescent="0.15">
      <c r="A318" s="16">
        <v>344</v>
      </c>
      <c r="B318" s="16" t="s">
        <v>1353</v>
      </c>
      <c r="C318" s="17" t="s">
        <v>1354</v>
      </c>
      <c r="D318" s="16" t="s">
        <v>20</v>
      </c>
      <c r="E318" s="16" t="s">
        <v>1355</v>
      </c>
      <c r="F318" s="16" t="s">
        <v>1356</v>
      </c>
      <c r="G318" s="16" t="s">
        <v>23</v>
      </c>
      <c r="H318" s="16"/>
      <c r="I318" s="16"/>
      <c r="J318" s="16"/>
      <c r="K318" s="16"/>
      <c r="L318" s="16"/>
      <c r="M318" s="16"/>
      <c r="N318" s="16"/>
      <c r="O318" s="2"/>
      <c r="P318" s="16" t="s">
        <v>29</v>
      </c>
      <c r="Q318" s="18"/>
      <c r="R318" s="2"/>
      <c r="S318" s="16" t="s">
        <v>55</v>
      </c>
      <c r="T318" s="16"/>
      <c r="U318" s="2"/>
      <c r="V318" s="2"/>
      <c r="W318" s="2"/>
      <c r="X318" s="2"/>
      <c r="Y318" s="2"/>
      <c r="Z318" s="2"/>
    </row>
    <row r="319" spans="1:26" ht="42" x14ac:dyDescent="0.15">
      <c r="A319" s="16">
        <v>345</v>
      </c>
      <c r="B319" s="16" t="s">
        <v>1365</v>
      </c>
      <c r="C319" s="17" t="s">
        <v>1366</v>
      </c>
      <c r="D319" s="17" t="s">
        <v>62</v>
      </c>
      <c r="E319" s="17" t="s">
        <v>1367</v>
      </c>
      <c r="F319" s="16" t="s">
        <v>1368</v>
      </c>
      <c r="G319" s="16" t="s">
        <v>23</v>
      </c>
      <c r="H319" s="16" t="s">
        <v>1347</v>
      </c>
      <c r="I319" s="16"/>
      <c r="J319" s="16"/>
      <c r="K319" s="16"/>
      <c r="L319" s="16"/>
      <c r="M319" s="16"/>
      <c r="N319" s="16"/>
      <c r="O319" s="2"/>
      <c r="P319" s="16"/>
      <c r="Q319" s="18"/>
      <c r="R319" s="2"/>
      <c r="S319" s="16"/>
      <c r="T319" s="16"/>
      <c r="U319" s="2"/>
      <c r="V319" s="2"/>
      <c r="W319" s="2"/>
      <c r="X319" s="2"/>
      <c r="Y319" s="2"/>
      <c r="Z319" s="2"/>
    </row>
    <row r="320" spans="1:26" ht="42" x14ac:dyDescent="0.15">
      <c r="A320" s="16">
        <v>345</v>
      </c>
      <c r="B320" s="16" t="s">
        <v>1361</v>
      </c>
      <c r="C320" s="17" t="s">
        <v>1362</v>
      </c>
      <c r="D320" s="16" t="s">
        <v>352</v>
      </c>
      <c r="E320" s="17" t="s">
        <v>1363</v>
      </c>
      <c r="F320" s="16" t="s">
        <v>1364</v>
      </c>
      <c r="G320" s="16" t="s">
        <v>23</v>
      </c>
      <c r="H320" s="16"/>
      <c r="I320" s="16"/>
      <c r="J320" s="16"/>
      <c r="K320" s="16"/>
      <c r="L320" s="16"/>
      <c r="M320" s="16"/>
      <c r="N320" s="16"/>
      <c r="O320" s="2"/>
      <c r="P320" s="16"/>
      <c r="Q320" s="18"/>
      <c r="R320" s="2"/>
      <c r="S320" s="16"/>
      <c r="T320" s="16"/>
      <c r="U320" s="2"/>
      <c r="V320" s="2"/>
      <c r="W320" s="2"/>
      <c r="X320" s="2"/>
      <c r="Y320" s="2"/>
      <c r="Z320" s="2"/>
    </row>
    <row r="321" spans="1:26" ht="70" x14ac:dyDescent="0.15">
      <c r="A321" s="16">
        <v>346</v>
      </c>
      <c r="B321" s="16" t="s">
        <v>1373</v>
      </c>
      <c r="C321" s="17" t="s">
        <v>1374</v>
      </c>
      <c r="D321" s="17" t="s">
        <v>62</v>
      </c>
      <c r="E321" s="16" t="s">
        <v>1375</v>
      </c>
      <c r="F321" s="16" t="s">
        <v>637</v>
      </c>
      <c r="G321" s="16" t="s">
        <v>23</v>
      </c>
      <c r="H321" s="16"/>
      <c r="I321" s="16"/>
      <c r="J321" s="16"/>
      <c r="K321" s="16"/>
      <c r="L321" s="16"/>
      <c r="M321" s="16"/>
      <c r="N321" s="16"/>
      <c r="O321" s="2"/>
      <c r="P321" s="16"/>
      <c r="Q321" s="18"/>
      <c r="R321" s="2"/>
      <c r="S321" s="16"/>
      <c r="T321" s="16"/>
      <c r="U321" s="2"/>
      <c r="V321" s="2"/>
      <c r="W321" s="2"/>
      <c r="X321" s="2"/>
      <c r="Y321" s="2"/>
      <c r="Z321" s="2"/>
    </row>
    <row r="322" spans="1:26" ht="42" x14ac:dyDescent="0.15">
      <c r="A322" s="16">
        <v>346</v>
      </c>
      <c r="B322" s="16" t="s">
        <v>1369</v>
      </c>
      <c r="C322" s="17" t="s">
        <v>1370</v>
      </c>
      <c r="D322" s="17" t="s">
        <v>20</v>
      </c>
      <c r="E322" s="17" t="s">
        <v>1371</v>
      </c>
      <c r="F322" s="16" t="s">
        <v>1372</v>
      </c>
      <c r="G322" s="16" t="s">
        <v>23</v>
      </c>
      <c r="H322" s="16" t="s">
        <v>1069</v>
      </c>
      <c r="I322" s="16"/>
      <c r="J322" s="16"/>
      <c r="K322" s="16"/>
      <c r="L322" s="16"/>
      <c r="M322" s="16"/>
      <c r="N322" s="16"/>
      <c r="O322" s="2"/>
      <c r="P322" s="16"/>
      <c r="Q322" s="18"/>
      <c r="R322" s="2"/>
      <c r="S322" s="16"/>
      <c r="T322" s="16"/>
      <c r="U322" s="2"/>
      <c r="V322" s="2"/>
      <c r="W322" s="2"/>
      <c r="X322" s="2"/>
      <c r="Y322" s="2"/>
      <c r="Z322" s="2"/>
    </row>
    <row r="323" spans="1:26" x14ac:dyDescent="0.15">
      <c r="A323" s="16">
        <v>347</v>
      </c>
      <c r="B323" s="16" t="s">
        <v>1380</v>
      </c>
      <c r="C323" s="17" t="s">
        <v>1381</v>
      </c>
      <c r="D323" s="17" t="s">
        <v>1382</v>
      </c>
      <c r="E323" s="17" t="s">
        <v>1382</v>
      </c>
      <c r="F323" s="16"/>
      <c r="G323" s="16" t="s">
        <v>23</v>
      </c>
      <c r="H323" s="16" t="s">
        <v>41</v>
      </c>
      <c r="I323" s="16"/>
      <c r="J323" s="16"/>
      <c r="K323" s="16"/>
      <c r="L323" s="16"/>
      <c r="M323" s="16"/>
      <c r="N323" s="16"/>
      <c r="O323" s="2"/>
      <c r="P323" s="16"/>
      <c r="Q323" s="18"/>
      <c r="R323" s="2"/>
      <c r="S323" s="16"/>
      <c r="T323" s="16"/>
      <c r="U323" s="2"/>
      <c r="V323" s="2"/>
      <c r="W323" s="2"/>
      <c r="X323" s="2"/>
      <c r="Y323" s="2"/>
      <c r="Z323" s="2"/>
    </row>
    <row r="324" spans="1:26" ht="42" x14ac:dyDescent="0.15">
      <c r="A324" s="21">
        <v>347</v>
      </c>
      <c r="B324" s="21" t="s">
        <v>1376</v>
      </c>
      <c r="C324" s="32" t="s">
        <v>1377</v>
      </c>
      <c r="D324" s="21" t="s">
        <v>326</v>
      </c>
      <c r="E324" s="21" t="s">
        <v>1378</v>
      </c>
      <c r="F324" s="21" t="s">
        <v>1379</v>
      </c>
      <c r="G324" s="16" t="s">
        <v>23</v>
      </c>
      <c r="H324" s="16" t="s">
        <v>1347</v>
      </c>
      <c r="I324" s="16"/>
      <c r="J324" s="16"/>
      <c r="K324" s="16"/>
      <c r="L324" s="16"/>
      <c r="M324" s="16"/>
      <c r="N324" s="16"/>
      <c r="O324" s="2"/>
      <c r="P324" s="16"/>
      <c r="Q324" s="18"/>
      <c r="R324" s="2"/>
      <c r="S324" s="16"/>
      <c r="T324" s="16"/>
      <c r="U324" s="2"/>
      <c r="V324" s="2"/>
      <c r="W324" s="2"/>
      <c r="X324" s="2"/>
      <c r="Y324" s="2"/>
      <c r="Z324" s="2"/>
    </row>
    <row r="325" spans="1:26" ht="42" x14ac:dyDescent="0.15">
      <c r="A325" s="16">
        <v>348</v>
      </c>
      <c r="B325" s="16" t="s">
        <v>1393</v>
      </c>
      <c r="C325" s="17" t="s">
        <v>1394</v>
      </c>
      <c r="D325" s="17" t="s">
        <v>20</v>
      </c>
      <c r="E325" s="16" t="s">
        <v>1395</v>
      </c>
      <c r="F325" s="16" t="s">
        <v>1396</v>
      </c>
      <c r="G325" s="16" t="s">
        <v>23</v>
      </c>
      <c r="H325" s="16" t="s">
        <v>1347</v>
      </c>
      <c r="I325" s="16"/>
      <c r="J325" s="16"/>
      <c r="K325" s="16"/>
      <c r="L325" s="16"/>
      <c r="M325" s="16" t="s">
        <v>164</v>
      </c>
      <c r="N325" s="16"/>
      <c r="O325" s="2"/>
      <c r="P325" s="16"/>
      <c r="Q325" s="18"/>
      <c r="R325" s="2"/>
      <c r="S325" s="16"/>
      <c r="T325" s="16"/>
      <c r="U325" s="2"/>
      <c r="V325" s="2"/>
      <c r="W325" s="2"/>
      <c r="X325" s="2"/>
      <c r="Y325" s="2"/>
      <c r="Z325" s="2"/>
    </row>
    <row r="326" spans="1:26" ht="70" x14ac:dyDescent="0.15">
      <c r="A326" s="16">
        <v>348</v>
      </c>
      <c r="B326" s="16" t="s">
        <v>1388</v>
      </c>
      <c r="C326" s="17" t="s">
        <v>1389</v>
      </c>
      <c r="D326" s="17" t="s">
        <v>51</v>
      </c>
      <c r="E326" s="16" t="s">
        <v>1390</v>
      </c>
      <c r="F326" s="16" t="s">
        <v>1391</v>
      </c>
      <c r="G326" s="16" t="s">
        <v>23</v>
      </c>
      <c r="H326" s="16" t="s">
        <v>1392</v>
      </c>
      <c r="I326" s="16"/>
      <c r="J326" s="16"/>
      <c r="K326" s="16"/>
      <c r="L326" s="16"/>
      <c r="M326" s="16" t="s">
        <v>75</v>
      </c>
      <c r="N326" s="16"/>
      <c r="O326" s="2"/>
      <c r="P326" s="16" t="s">
        <v>55</v>
      </c>
      <c r="Q326" s="18"/>
      <c r="R326" s="2"/>
      <c r="S326" s="16"/>
      <c r="T326" s="16"/>
      <c r="U326" s="2"/>
      <c r="V326" s="2"/>
      <c r="W326" s="2"/>
      <c r="X326" s="2"/>
      <c r="Y326" s="2"/>
      <c r="Z326" s="2"/>
    </row>
    <row r="327" spans="1:26" ht="98" x14ac:dyDescent="0.15">
      <c r="A327" s="16">
        <v>348</v>
      </c>
      <c r="B327" s="16" t="s">
        <v>1383</v>
      </c>
      <c r="C327" s="17" t="s">
        <v>1384</v>
      </c>
      <c r="D327" s="17" t="s">
        <v>471</v>
      </c>
      <c r="E327" s="16" t="s">
        <v>1385</v>
      </c>
      <c r="F327" s="16" t="s">
        <v>1386</v>
      </c>
      <c r="G327" s="16" t="s">
        <v>23</v>
      </c>
      <c r="H327" s="16" t="s">
        <v>1387</v>
      </c>
      <c r="I327" s="16" t="s">
        <v>3873</v>
      </c>
      <c r="J327" s="16"/>
      <c r="K327" s="16"/>
      <c r="L327" s="16"/>
      <c r="M327" s="16"/>
      <c r="N327" s="16"/>
      <c r="O327" s="2"/>
      <c r="P327" s="16" t="s">
        <v>55</v>
      </c>
      <c r="Q327" s="18"/>
      <c r="R327" s="2"/>
      <c r="S327" s="16"/>
      <c r="T327" s="16"/>
      <c r="U327" s="2"/>
      <c r="V327" s="2"/>
      <c r="W327" s="2"/>
      <c r="X327" s="2"/>
      <c r="Y327" s="2"/>
      <c r="Z327" s="2"/>
    </row>
    <row r="328" spans="1:26" ht="42" x14ac:dyDescent="0.15">
      <c r="A328" s="16">
        <v>349</v>
      </c>
      <c r="B328" s="16" t="s">
        <v>1401</v>
      </c>
      <c r="C328" s="17" t="s">
        <v>1402</v>
      </c>
      <c r="D328" s="17" t="s">
        <v>62</v>
      </c>
      <c r="E328" s="16" t="s">
        <v>1403</v>
      </c>
      <c r="F328" s="16" t="s">
        <v>1404</v>
      </c>
      <c r="G328" s="16" t="s">
        <v>23</v>
      </c>
      <c r="H328" s="16"/>
      <c r="I328" s="16"/>
      <c r="J328" s="16"/>
      <c r="K328" s="16"/>
      <c r="L328" s="16"/>
      <c r="M328" s="16"/>
      <c r="N328" s="16"/>
      <c r="O328" s="2"/>
      <c r="P328" s="16"/>
      <c r="Q328" s="18"/>
      <c r="R328" s="2"/>
      <c r="S328" s="16" t="s">
        <v>55</v>
      </c>
      <c r="T328" s="16"/>
      <c r="U328" s="2"/>
      <c r="V328" s="2"/>
      <c r="W328" s="2"/>
      <c r="X328" s="2"/>
      <c r="Y328" s="2"/>
      <c r="Z328" s="2"/>
    </row>
    <row r="329" spans="1:26" ht="28" x14ac:dyDescent="0.15">
      <c r="A329" s="16">
        <v>349</v>
      </c>
      <c r="B329" s="16" t="s">
        <v>1397</v>
      </c>
      <c r="C329" s="17" t="s">
        <v>1398</v>
      </c>
      <c r="D329" s="17" t="s">
        <v>199</v>
      </c>
      <c r="E329" s="16" t="s">
        <v>1399</v>
      </c>
      <c r="F329" s="16" t="s">
        <v>1400</v>
      </c>
      <c r="G329" s="16" t="s">
        <v>23</v>
      </c>
      <c r="H329" s="16" t="s">
        <v>1347</v>
      </c>
      <c r="I329" s="16"/>
      <c r="J329" s="16"/>
      <c r="K329" s="16"/>
      <c r="L329" s="16"/>
      <c r="M329" s="16"/>
      <c r="N329" s="16"/>
      <c r="O329" s="2"/>
      <c r="P329" s="16" t="s">
        <v>69</v>
      </c>
      <c r="Q329" s="18"/>
      <c r="R329" s="2"/>
      <c r="S329" s="16"/>
      <c r="T329" s="16"/>
      <c r="U329" s="2"/>
      <c r="V329" s="2"/>
      <c r="W329" s="2"/>
      <c r="X329" s="2"/>
      <c r="Y329" s="2"/>
      <c r="Z329" s="2"/>
    </row>
    <row r="330" spans="1:26" ht="42" x14ac:dyDescent="0.15">
      <c r="A330" s="16">
        <v>350</v>
      </c>
      <c r="B330" s="16" t="s">
        <v>1405</v>
      </c>
      <c r="C330" s="17" t="s">
        <v>1406</v>
      </c>
      <c r="D330" s="17" t="s">
        <v>62</v>
      </c>
      <c r="E330" s="16" t="s">
        <v>1407</v>
      </c>
      <c r="F330" s="16" t="s">
        <v>1408</v>
      </c>
      <c r="G330" s="16" t="s">
        <v>23</v>
      </c>
      <c r="H330" s="16" t="s">
        <v>957</v>
      </c>
      <c r="I330" s="16"/>
      <c r="J330" s="16"/>
      <c r="K330" s="16"/>
      <c r="L330" s="16"/>
      <c r="M330" s="16"/>
      <c r="N330" s="16"/>
      <c r="O330" s="2"/>
      <c r="P330" s="16" t="s">
        <v>1144</v>
      </c>
      <c r="Q330" s="18"/>
      <c r="R330" s="2"/>
      <c r="S330" s="16" t="s">
        <v>55</v>
      </c>
      <c r="T330" s="16"/>
      <c r="U330" s="2"/>
      <c r="V330" s="2"/>
      <c r="W330" s="2"/>
      <c r="X330" s="2"/>
      <c r="Y330" s="2"/>
      <c r="Z330" s="2"/>
    </row>
    <row r="331" spans="1:26" ht="42" x14ac:dyDescent="0.15">
      <c r="A331" s="16">
        <v>351</v>
      </c>
      <c r="B331" s="16" t="s">
        <v>1409</v>
      </c>
      <c r="C331" s="17" t="s">
        <v>1410</v>
      </c>
      <c r="D331" s="17" t="s">
        <v>62</v>
      </c>
      <c r="E331" s="17" t="s">
        <v>1411</v>
      </c>
      <c r="F331" s="16" t="s">
        <v>1412</v>
      </c>
      <c r="G331" s="16" t="s">
        <v>23</v>
      </c>
      <c r="H331" s="16" t="s">
        <v>903</v>
      </c>
      <c r="I331" s="16"/>
      <c r="J331" s="16"/>
      <c r="K331" s="16"/>
      <c r="L331" s="16"/>
      <c r="M331" s="16"/>
      <c r="N331" s="16"/>
      <c r="O331" s="2"/>
      <c r="P331" s="16"/>
      <c r="Q331" s="18"/>
      <c r="R331" s="2"/>
      <c r="S331" s="16"/>
      <c r="T331" s="16"/>
      <c r="U331" s="2"/>
      <c r="V331" s="2"/>
      <c r="W331" s="2"/>
      <c r="X331" s="2"/>
      <c r="Y331" s="2"/>
      <c r="Z331" s="2"/>
    </row>
    <row r="332" spans="1:26" ht="56" x14ac:dyDescent="0.15">
      <c r="A332" s="16">
        <v>352</v>
      </c>
      <c r="B332" s="16" t="s">
        <v>1413</v>
      </c>
      <c r="C332" s="17" t="s">
        <v>1414</v>
      </c>
      <c r="D332" s="17" t="s">
        <v>62</v>
      </c>
      <c r="E332" s="17" t="s">
        <v>1415</v>
      </c>
      <c r="F332" s="16" t="s">
        <v>1416</v>
      </c>
      <c r="G332" s="16" t="s">
        <v>23</v>
      </c>
      <c r="H332" s="16" t="s">
        <v>903</v>
      </c>
      <c r="I332" s="16"/>
      <c r="J332" s="16"/>
      <c r="K332" s="16"/>
      <c r="L332" s="16"/>
      <c r="M332" s="16"/>
      <c r="N332" s="16"/>
      <c r="O332" s="2"/>
      <c r="P332" s="16"/>
      <c r="Q332" s="18"/>
      <c r="R332" s="2"/>
      <c r="S332" s="16"/>
      <c r="T332" s="16"/>
      <c r="U332" s="2"/>
      <c r="V332" s="2"/>
      <c r="W332" s="2"/>
      <c r="X332" s="2"/>
      <c r="Y332" s="2"/>
      <c r="Z332" s="2"/>
    </row>
    <row r="333" spans="1:26" ht="42" x14ac:dyDescent="0.15">
      <c r="A333" s="16">
        <v>353</v>
      </c>
      <c r="B333" s="16" t="s">
        <v>1417</v>
      </c>
      <c r="C333" s="17" t="s">
        <v>1418</v>
      </c>
      <c r="D333" s="17" t="s">
        <v>62</v>
      </c>
      <c r="E333" s="16" t="s">
        <v>1419</v>
      </c>
      <c r="F333" s="16" t="s">
        <v>3735</v>
      </c>
      <c r="G333" s="16" t="s">
        <v>23</v>
      </c>
      <c r="H333" s="16" t="s">
        <v>903</v>
      </c>
      <c r="I333" s="16" t="s">
        <v>223</v>
      </c>
      <c r="J333" s="16"/>
      <c r="K333" s="16"/>
      <c r="L333" s="16"/>
      <c r="M333" s="16" t="s">
        <v>223</v>
      </c>
      <c r="N333" s="16"/>
      <c r="O333" s="2"/>
      <c r="P333" s="16" t="s">
        <v>223</v>
      </c>
      <c r="Q333" s="18"/>
      <c r="R333" s="2"/>
      <c r="S333" s="16" t="s">
        <v>223</v>
      </c>
      <c r="T333" s="16"/>
      <c r="U333" s="2"/>
      <c r="V333" s="2"/>
      <c r="W333" s="2"/>
      <c r="X333" s="2"/>
      <c r="Y333" s="2"/>
      <c r="Z333" s="2"/>
    </row>
    <row r="334" spans="1:26" ht="42" x14ac:dyDescent="0.15">
      <c r="A334" s="16">
        <v>354</v>
      </c>
      <c r="B334" s="16" t="s">
        <v>1421</v>
      </c>
      <c r="C334" s="17" t="s">
        <v>1422</v>
      </c>
      <c r="D334" s="17" t="s">
        <v>471</v>
      </c>
      <c r="E334" s="17" t="s">
        <v>1423</v>
      </c>
      <c r="F334" s="16" t="s">
        <v>3942</v>
      </c>
      <c r="G334" s="16" t="s">
        <v>23</v>
      </c>
      <c r="H334" s="16"/>
      <c r="I334" s="16" t="s">
        <v>3941</v>
      </c>
      <c r="J334" s="16"/>
      <c r="K334" s="16"/>
      <c r="L334" s="16"/>
      <c r="M334" s="16" t="s">
        <v>75</v>
      </c>
      <c r="N334" s="16"/>
      <c r="O334" s="2"/>
      <c r="P334" s="16" t="s">
        <v>55</v>
      </c>
      <c r="Q334" s="18"/>
      <c r="R334" s="2"/>
      <c r="S334" s="16" t="s">
        <v>55</v>
      </c>
      <c r="T334" s="16"/>
      <c r="U334" s="2"/>
      <c r="V334" s="2"/>
      <c r="W334" s="2"/>
      <c r="X334" s="2"/>
      <c r="Y334" s="2"/>
      <c r="Z334" s="2"/>
    </row>
    <row r="335" spans="1:26" ht="28" x14ac:dyDescent="0.15">
      <c r="A335" s="16">
        <v>355</v>
      </c>
      <c r="B335" s="16" t="s">
        <v>1426</v>
      </c>
      <c r="C335" s="17" t="s">
        <v>1427</v>
      </c>
      <c r="D335" s="17" t="s">
        <v>1428</v>
      </c>
      <c r="E335" s="16" t="s">
        <v>1429</v>
      </c>
      <c r="F335" s="16" t="s">
        <v>1430</v>
      </c>
      <c r="G335" s="16" t="s">
        <v>23</v>
      </c>
      <c r="H335" s="16"/>
      <c r="I335" s="16"/>
      <c r="J335" s="16"/>
      <c r="K335" s="16"/>
      <c r="L335" s="16"/>
      <c r="M335" s="16"/>
      <c r="N335" s="16"/>
      <c r="O335" s="2"/>
      <c r="P335" s="16"/>
      <c r="Q335" s="18"/>
      <c r="R335" s="2"/>
      <c r="S335" s="16"/>
      <c r="T335" s="16"/>
      <c r="U335" s="2"/>
      <c r="V335" s="2"/>
      <c r="W335" s="2"/>
      <c r="X335" s="2"/>
      <c r="Y335" s="2"/>
      <c r="Z335" s="2"/>
    </row>
    <row r="336" spans="1:26" ht="42" x14ac:dyDescent="0.15">
      <c r="A336" s="16">
        <v>356</v>
      </c>
      <c r="B336" s="16" t="s">
        <v>1431</v>
      </c>
      <c r="C336" s="17" t="s">
        <v>1432</v>
      </c>
      <c r="D336" s="17" t="s">
        <v>352</v>
      </c>
      <c r="E336" s="17" t="s">
        <v>1433</v>
      </c>
      <c r="F336" s="16" t="s">
        <v>1434</v>
      </c>
      <c r="G336" s="16" t="s">
        <v>23</v>
      </c>
      <c r="H336" s="16" t="s">
        <v>903</v>
      </c>
      <c r="I336" s="16"/>
      <c r="J336" s="16"/>
      <c r="K336" s="16"/>
      <c r="L336" s="16"/>
      <c r="M336" s="16"/>
      <c r="N336" s="16"/>
      <c r="O336" s="2"/>
      <c r="P336" s="16"/>
      <c r="Q336" s="18"/>
      <c r="R336" s="2"/>
      <c r="S336" s="16"/>
      <c r="T336" s="16"/>
      <c r="U336" s="2"/>
      <c r="V336" s="2"/>
      <c r="W336" s="2"/>
      <c r="X336" s="2"/>
      <c r="Y336" s="2"/>
      <c r="Z336" s="2"/>
    </row>
    <row r="337" spans="1:26" ht="28" x14ac:dyDescent="0.15">
      <c r="A337" s="16">
        <v>357</v>
      </c>
      <c r="B337" s="16" t="s">
        <v>1435</v>
      </c>
      <c r="C337" s="17" t="s">
        <v>1436</v>
      </c>
      <c r="D337" s="17" t="s">
        <v>45</v>
      </c>
      <c r="E337" s="16" t="s">
        <v>1437</v>
      </c>
      <c r="F337" s="16" t="s">
        <v>1438</v>
      </c>
      <c r="G337" s="16" t="s">
        <v>23</v>
      </c>
      <c r="H337" s="16" t="s">
        <v>903</v>
      </c>
      <c r="I337" s="16"/>
      <c r="J337" s="16"/>
      <c r="K337" s="16"/>
      <c r="L337" s="16"/>
      <c r="M337" s="16"/>
      <c r="N337" s="16"/>
      <c r="O337" s="2"/>
      <c r="P337" s="16"/>
      <c r="Q337" s="18"/>
      <c r="R337" s="2"/>
      <c r="S337" s="16"/>
      <c r="T337" s="16"/>
      <c r="U337" s="2"/>
      <c r="V337" s="2"/>
      <c r="W337" s="2"/>
      <c r="X337" s="2"/>
      <c r="Y337" s="2"/>
      <c r="Z337" s="2"/>
    </row>
    <row r="338" spans="1:26" ht="28" x14ac:dyDescent="0.15">
      <c r="A338" s="16">
        <v>358</v>
      </c>
      <c r="B338" s="16" t="s">
        <v>1439</v>
      </c>
      <c r="C338" s="17" t="s">
        <v>1440</v>
      </c>
      <c r="D338" s="17" t="s">
        <v>237</v>
      </c>
      <c r="E338" s="16" t="s">
        <v>1441</v>
      </c>
      <c r="F338" s="16"/>
      <c r="G338" s="16" t="s">
        <v>23</v>
      </c>
      <c r="H338" s="16" t="s">
        <v>903</v>
      </c>
      <c r="I338" s="16" t="s">
        <v>3772</v>
      </c>
      <c r="J338" s="16"/>
      <c r="K338" s="16"/>
      <c r="L338" s="16"/>
      <c r="M338" s="16"/>
      <c r="N338" s="16"/>
      <c r="O338" s="2"/>
      <c r="P338" s="16"/>
      <c r="Q338" s="18"/>
      <c r="R338" s="2"/>
      <c r="S338" s="16"/>
      <c r="T338" s="16"/>
      <c r="U338" s="2"/>
      <c r="V338" s="2"/>
      <c r="W338" s="2"/>
      <c r="X338" s="2"/>
      <c r="Y338" s="2"/>
      <c r="Z338" s="2"/>
    </row>
    <row r="339" spans="1:26" ht="28" x14ac:dyDescent="0.15">
      <c r="A339" s="16">
        <v>359</v>
      </c>
      <c r="B339" s="16" t="s">
        <v>1442</v>
      </c>
      <c r="C339" s="17" t="s">
        <v>1443</v>
      </c>
      <c r="D339" s="17" t="s">
        <v>569</v>
      </c>
      <c r="E339" s="16" t="s">
        <v>1444</v>
      </c>
      <c r="F339" s="16" t="s">
        <v>3939</v>
      </c>
      <c r="G339" s="16" t="s">
        <v>23</v>
      </c>
      <c r="H339" s="16"/>
      <c r="I339" s="16" t="s">
        <v>222</v>
      </c>
      <c r="J339" s="16"/>
      <c r="K339" s="16"/>
      <c r="L339" s="16"/>
      <c r="M339" s="16" t="s">
        <v>222</v>
      </c>
      <c r="N339" s="16"/>
      <c r="O339" s="2"/>
      <c r="P339" s="16"/>
      <c r="Q339" s="18"/>
      <c r="R339" s="2"/>
      <c r="S339" s="16"/>
      <c r="T339" s="16" t="s">
        <v>1445</v>
      </c>
      <c r="U339" s="2"/>
      <c r="V339" s="2"/>
      <c r="W339" s="2"/>
      <c r="X339" s="2"/>
      <c r="Y339" s="2"/>
      <c r="Z339" s="2"/>
    </row>
    <row r="340" spans="1:26" ht="42" x14ac:dyDescent="0.15">
      <c r="A340" s="16">
        <v>360</v>
      </c>
      <c r="B340" s="16" t="s">
        <v>1446</v>
      </c>
      <c r="C340" s="17" t="s">
        <v>1447</v>
      </c>
      <c r="D340" s="17" t="s">
        <v>199</v>
      </c>
      <c r="E340" s="16" t="s">
        <v>1448</v>
      </c>
      <c r="F340" s="16" t="s">
        <v>1449</v>
      </c>
      <c r="G340" s="16" t="s">
        <v>23</v>
      </c>
      <c r="H340" s="16" t="s">
        <v>1054</v>
      </c>
      <c r="I340" s="16"/>
      <c r="J340" s="16"/>
      <c r="K340" s="16"/>
      <c r="L340" s="16"/>
      <c r="M340" s="16" t="s">
        <v>120</v>
      </c>
      <c r="N340" s="16"/>
      <c r="O340" s="2"/>
      <c r="P340" s="16" t="s">
        <v>1450</v>
      </c>
      <c r="Q340" s="18"/>
      <c r="R340" s="2"/>
      <c r="S340" s="16" t="s">
        <v>223</v>
      </c>
      <c r="T340" s="16"/>
      <c r="U340" s="2"/>
      <c r="V340" s="2"/>
      <c r="W340" s="2"/>
      <c r="X340" s="2"/>
      <c r="Y340" s="2"/>
      <c r="Z340" s="2"/>
    </row>
    <row r="341" spans="1:26" ht="56" x14ac:dyDescent="0.15">
      <c r="A341" s="16">
        <v>361</v>
      </c>
      <c r="B341" s="16" t="s">
        <v>1451</v>
      </c>
      <c r="C341" s="17" t="s">
        <v>1452</v>
      </c>
      <c r="D341" s="17" t="s">
        <v>569</v>
      </c>
      <c r="E341" s="16" t="s">
        <v>1453</v>
      </c>
      <c r="F341" s="16" t="s">
        <v>1454</v>
      </c>
      <c r="G341" s="16" t="s">
        <v>23</v>
      </c>
      <c r="H341" s="16"/>
      <c r="I341" s="16"/>
      <c r="J341" s="16"/>
      <c r="K341" s="16"/>
      <c r="L341" s="16"/>
      <c r="M341" s="16"/>
      <c r="N341" s="16"/>
      <c r="O341" s="2"/>
      <c r="P341" s="16"/>
      <c r="Q341" s="18"/>
      <c r="R341" s="2"/>
      <c r="S341" s="16"/>
      <c r="T341" s="16"/>
      <c r="U341" s="2"/>
      <c r="V341" s="2"/>
      <c r="W341" s="2"/>
      <c r="X341" s="2"/>
      <c r="Y341" s="2"/>
      <c r="Z341" s="2"/>
    </row>
    <row r="342" spans="1:26" ht="42" x14ac:dyDescent="0.15">
      <c r="A342" s="16">
        <v>362</v>
      </c>
      <c r="B342" s="16" t="s">
        <v>1456</v>
      </c>
      <c r="C342" s="17" t="s">
        <v>1457</v>
      </c>
      <c r="D342" s="17" t="s">
        <v>20</v>
      </c>
      <c r="E342" s="16" t="s">
        <v>1458</v>
      </c>
      <c r="F342" s="16" t="s">
        <v>1459</v>
      </c>
      <c r="G342" s="16" t="s">
        <v>23</v>
      </c>
      <c r="H342" s="16" t="s">
        <v>847</v>
      </c>
      <c r="I342" s="16"/>
      <c r="J342" s="16"/>
      <c r="K342" s="16"/>
      <c r="L342" s="16"/>
      <c r="M342" s="16"/>
      <c r="N342" s="16"/>
      <c r="O342" s="2"/>
      <c r="P342" s="16"/>
      <c r="Q342" s="18"/>
      <c r="R342" s="2"/>
      <c r="S342" s="16"/>
      <c r="T342" s="16"/>
      <c r="U342" s="2"/>
      <c r="V342" s="2"/>
      <c r="W342" s="2"/>
      <c r="X342" s="2"/>
      <c r="Y342" s="2"/>
      <c r="Z342" s="2"/>
    </row>
    <row r="343" spans="1:26" ht="42" x14ac:dyDescent="0.15">
      <c r="A343" s="16">
        <v>363</v>
      </c>
      <c r="B343" s="16" t="s">
        <v>1460</v>
      </c>
      <c r="C343" s="17" t="s">
        <v>1461</v>
      </c>
      <c r="D343" s="17" t="s">
        <v>128</v>
      </c>
      <c r="E343" s="17" t="s">
        <v>1462</v>
      </c>
      <c r="F343" s="16" t="s">
        <v>1463</v>
      </c>
      <c r="G343" s="16" t="s">
        <v>23</v>
      </c>
      <c r="H343" s="16"/>
      <c r="I343" s="16"/>
      <c r="J343" s="16"/>
      <c r="K343" s="16"/>
      <c r="L343" s="16"/>
      <c r="M343" s="16"/>
      <c r="N343" s="16"/>
      <c r="O343" s="2"/>
      <c r="P343" s="16"/>
      <c r="Q343" s="18"/>
      <c r="R343" s="2"/>
      <c r="S343" s="16"/>
      <c r="T343" s="16"/>
      <c r="U343" s="2"/>
      <c r="V343" s="2"/>
      <c r="W343" s="2"/>
      <c r="X343" s="2"/>
      <c r="Y343" s="2"/>
      <c r="Z343" s="2"/>
    </row>
    <row r="344" spans="1:26" ht="56" x14ac:dyDescent="0.15">
      <c r="A344" s="16">
        <v>364</v>
      </c>
      <c r="B344" s="16" t="s">
        <v>1464</v>
      </c>
      <c r="C344" s="17" t="s">
        <v>1465</v>
      </c>
      <c r="D344" s="17" t="s">
        <v>20</v>
      </c>
      <c r="E344" s="16" t="s">
        <v>1466</v>
      </c>
      <c r="F344" s="16" t="s">
        <v>4042</v>
      </c>
      <c r="G344" s="16" t="s">
        <v>23</v>
      </c>
      <c r="H344" s="16" t="s">
        <v>41</v>
      </c>
      <c r="I344" s="16"/>
      <c r="J344" s="16"/>
      <c r="K344" s="16"/>
      <c r="L344" s="16"/>
      <c r="M344" s="16"/>
      <c r="N344" s="16"/>
      <c r="O344" s="2"/>
      <c r="P344" s="16"/>
      <c r="Q344" s="18"/>
      <c r="R344" s="2"/>
      <c r="S344" s="16" t="s">
        <v>1467</v>
      </c>
      <c r="T344" s="16"/>
      <c r="U344" s="2"/>
      <c r="V344" s="2"/>
      <c r="W344" s="2"/>
      <c r="X344" s="2"/>
      <c r="Y344" s="2"/>
      <c r="Z344" s="2"/>
    </row>
    <row r="345" spans="1:26" ht="28" x14ac:dyDescent="0.15">
      <c r="A345" s="16">
        <v>365</v>
      </c>
      <c r="B345" s="16" t="s">
        <v>1468</v>
      </c>
      <c r="C345" s="17" t="s">
        <v>1469</v>
      </c>
      <c r="D345" s="17" t="s">
        <v>20</v>
      </c>
      <c r="E345" s="16" t="s">
        <v>1470</v>
      </c>
      <c r="F345" s="16" t="s">
        <v>1471</v>
      </c>
      <c r="G345" s="16" t="s">
        <v>23</v>
      </c>
      <c r="H345" s="16" t="s">
        <v>576</v>
      </c>
      <c r="I345" s="16"/>
      <c r="J345" s="16"/>
      <c r="K345" s="16"/>
      <c r="L345" s="16"/>
      <c r="M345" s="16"/>
      <c r="N345" s="16"/>
      <c r="O345" s="2"/>
      <c r="P345" s="16"/>
      <c r="Q345" s="18"/>
      <c r="R345" s="2"/>
      <c r="S345" s="16"/>
      <c r="T345" s="16"/>
      <c r="U345" s="2"/>
      <c r="V345" s="2"/>
      <c r="W345" s="2"/>
      <c r="X345" s="2"/>
      <c r="Y345" s="2"/>
      <c r="Z345" s="2"/>
    </row>
    <row r="346" spans="1:26" ht="42" x14ac:dyDescent="0.15">
      <c r="A346" s="16">
        <v>367</v>
      </c>
      <c r="B346" s="16" t="s">
        <v>1472</v>
      </c>
      <c r="C346" s="17" t="s">
        <v>1473</v>
      </c>
      <c r="D346" s="17" t="s">
        <v>974</v>
      </c>
      <c r="E346" s="16" t="s">
        <v>3937</v>
      </c>
      <c r="F346" s="16" t="s">
        <v>3938</v>
      </c>
      <c r="G346" s="16" t="s">
        <v>23</v>
      </c>
      <c r="H346" s="16" t="s">
        <v>41</v>
      </c>
      <c r="I346" s="16" t="s">
        <v>4005</v>
      </c>
      <c r="J346" s="16"/>
      <c r="K346" s="16"/>
      <c r="L346" s="16"/>
      <c r="M346" s="16" t="s">
        <v>75</v>
      </c>
      <c r="N346" s="16"/>
      <c r="O346" s="2"/>
      <c r="P346" s="16" t="s">
        <v>55</v>
      </c>
      <c r="Q346" s="18"/>
      <c r="R346" s="2"/>
      <c r="S346" s="16" t="s">
        <v>55</v>
      </c>
      <c r="T346" s="16"/>
      <c r="U346" s="2"/>
      <c r="V346" s="2"/>
      <c r="W346" s="2"/>
      <c r="X346" s="2"/>
      <c r="Y346" s="2"/>
      <c r="Z346" s="2"/>
    </row>
    <row r="347" spans="1:26" ht="56" x14ac:dyDescent="0.15">
      <c r="A347" s="16">
        <v>368</v>
      </c>
      <c r="B347" s="16" t="s">
        <v>763</v>
      </c>
      <c r="C347" s="17" t="s">
        <v>759</v>
      </c>
      <c r="D347" s="17" t="s">
        <v>62</v>
      </c>
      <c r="E347" s="16" t="s">
        <v>1476</v>
      </c>
      <c r="F347" s="16" t="s">
        <v>1477</v>
      </c>
      <c r="G347" s="16" t="s">
        <v>23</v>
      </c>
      <c r="H347" s="16" t="s">
        <v>41</v>
      </c>
      <c r="I347" s="16"/>
      <c r="J347" s="16"/>
      <c r="K347" s="16"/>
      <c r="L347" s="16"/>
      <c r="M347" s="16"/>
      <c r="N347" s="16" t="s">
        <v>758</v>
      </c>
      <c r="O347" s="2"/>
      <c r="P347" s="16"/>
      <c r="Q347" s="18"/>
      <c r="R347" s="2"/>
      <c r="S347" s="16"/>
      <c r="T347" s="16"/>
      <c r="U347" s="2"/>
      <c r="V347" s="2"/>
      <c r="W347" s="2"/>
      <c r="X347" s="2"/>
      <c r="Y347" s="2"/>
      <c r="Z347" s="2"/>
    </row>
    <row r="348" spans="1:26" ht="98" x14ac:dyDescent="0.15">
      <c r="A348" s="16">
        <v>369</v>
      </c>
      <c r="B348" s="16" t="s">
        <v>1478</v>
      </c>
      <c r="C348" s="17" t="s">
        <v>1479</v>
      </c>
      <c r="D348" s="17" t="s">
        <v>89</v>
      </c>
      <c r="E348" s="16" t="s">
        <v>1480</v>
      </c>
      <c r="F348" s="16" t="s">
        <v>1481</v>
      </c>
      <c r="G348" s="16" t="s">
        <v>23</v>
      </c>
      <c r="H348" s="16" t="s">
        <v>41</v>
      </c>
      <c r="I348" s="16"/>
      <c r="J348" s="16"/>
      <c r="K348" s="16"/>
      <c r="L348" s="16"/>
      <c r="M348" s="16"/>
      <c r="N348" s="16"/>
      <c r="O348" s="2"/>
      <c r="P348" s="16" t="s">
        <v>1482</v>
      </c>
      <c r="Q348" s="18"/>
      <c r="R348" s="2"/>
      <c r="S348" s="16" t="s">
        <v>55</v>
      </c>
      <c r="T348" s="16"/>
      <c r="U348" s="2"/>
      <c r="V348" s="2"/>
      <c r="W348" s="2"/>
      <c r="X348" s="2"/>
      <c r="Y348" s="2"/>
      <c r="Z348" s="2"/>
    </row>
    <row r="349" spans="1:26" ht="42" x14ac:dyDescent="0.15">
      <c r="A349" s="16">
        <v>370</v>
      </c>
      <c r="B349" s="16" t="s">
        <v>1483</v>
      </c>
      <c r="C349" s="17" t="s">
        <v>1484</v>
      </c>
      <c r="D349" s="17" t="s">
        <v>1485</v>
      </c>
      <c r="E349" s="16" t="s">
        <v>1486</v>
      </c>
      <c r="F349" s="16" t="s">
        <v>1487</v>
      </c>
      <c r="G349" s="16" t="s">
        <v>23</v>
      </c>
      <c r="H349" s="16" t="s">
        <v>41</v>
      </c>
      <c r="I349" s="16"/>
      <c r="J349" s="16"/>
      <c r="K349" s="16"/>
      <c r="L349" s="16"/>
      <c r="M349" s="16"/>
      <c r="N349" s="16"/>
      <c r="O349" s="2"/>
      <c r="P349" s="16"/>
      <c r="Q349" s="18"/>
      <c r="R349" s="2"/>
      <c r="S349" s="16"/>
      <c r="T349" s="16"/>
      <c r="U349" s="2"/>
      <c r="V349" s="2"/>
      <c r="W349" s="2"/>
      <c r="X349" s="2"/>
      <c r="Y349" s="2"/>
      <c r="Z349" s="2"/>
    </row>
    <row r="350" spans="1:26" ht="42" x14ac:dyDescent="0.15">
      <c r="A350" s="16">
        <v>371</v>
      </c>
      <c r="B350" s="16" t="s">
        <v>1488</v>
      </c>
      <c r="C350" s="17" t="s">
        <v>1489</v>
      </c>
      <c r="D350" s="17" t="s">
        <v>62</v>
      </c>
      <c r="E350" s="16" t="s">
        <v>1490</v>
      </c>
      <c r="F350" s="16" t="s">
        <v>1491</v>
      </c>
      <c r="G350" s="16" t="s">
        <v>23</v>
      </c>
      <c r="H350" s="16" t="s">
        <v>41</v>
      </c>
      <c r="I350" s="16"/>
      <c r="J350" s="16"/>
      <c r="K350" s="16"/>
      <c r="L350" s="16"/>
      <c r="M350" s="16" t="s">
        <v>257</v>
      </c>
      <c r="N350" s="16"/>
      <c r="O350" s="2"/>
      <c r="P350" s="16" t="s">
        <v>55</v>
      </c>
      <c r="Q350" s="18"/>
      <c r="R350" s="2"/>
      <c r="S350" s="16" t="s">
        <v>55</v>
      </c>
      <c r="T350" s="16"/>
      <c r="U350" s="2"/>
      <c r="V350" s="2"/>
      <c r="W350" s="2"/>
      <c r="X350" s="2"/>
      <c r="Y350" s="2"/>
      <c r="Z350" s="2"/>
    </row>
    <row r="351" spans="1:26" ht="28" x14ac:dyDescent="0.15">
      <c r="A351" s="16">
        <v>372</v>
      </c>
      <c r="B351" s="16" t="s">
        <v>1492</v>
      </c>
      <c r="C351" s="17" t="s">
        <v>1493</v>
      </c>
      <c r="D351" s="17" t="s">
        <v>20</v>
      </c>
      <c r="E351" s="16" t="s">
        <v>1494</v>
      </c>
      <c r="F351" s="16" t="s">
        <v>1495</v>
      </c>
      <c r="G351" s="16" t="s">
        <v>23</v>
      </c>
      <c r="H351" s="16" t="s">
        <v>576</v>
      </c>
      <c r="I351" s="16" t="s">
        <v>1925</v>
      </c>
      <c r="J351" s="16"/>
      <c r="K351" s="16"/>
      <c r="L351" s="16"/>
      <c r="M351" s="16" t="s">
        <v>1496</v>
      </c>
      <c r="N351" s="16"/>
      <c r="O351" s="2"/>
      <c r="P351" s="16" t="s">
        <v>55</v>
      </c>
      <c r="Q351" s="18"/>
      <c r="R351" s="2"/>
      <c r="S351" s="16"/>
      <c r="T351" s="16"/>
      <c r="U351" s="2"/>
      <c r="V351" s="2"/>
      <c r="W351" s="2"/>
      <c r="X351" s="2"/>
      <c r="Y351" s="2"/>
      <c r="Z351" s="2"/>
    </row>
    <row r="352" spans="1:26" ht="42" x14ac:dyDescent="0.15">
      <c r="A352" s="16">
        <v>373</v>
      </c>
      <c r="B352" s="16" t="s">
        <v>1497</v>
      </c>
      <c r="C352" s="17" t="s">
        <v>1498</v>
      </c>
      <c r="D352" s="17" t="s">
        <v>20</v>
      </c>
      <c r="E352" s="16" t="s">
        <v>1499</v>
      </c>
      <c r="F352" s="16" t="s">
        <v>1500</v>
      </c>
      <c r="G352" s="16" t="s">
        <v>23</v>
      </c>
      <c r="H352" s="16" t="s">
        <v>576</v>
      </c>
      <c r="I352" s="16"/>
      <c r="J352" s="16"/>
      <c r="K352" s="16"/>
      <c r="L352" s="16"/>
      <c r="M352" s="16"/>
      <c r="N352" s="16"/>
      <c r="O352" s="2"/>
      <c r="P352" s="16" t="s">
        <v>1501</v>
      </c>
      <c r="Q352" s="18"/>
      <c r="R352" s="2"/>
      <c r="S352" s="16" t="s">
        <v>55</v>
      </c>
      <c r="T352" s="16"/>
      <c r="U352" s="2"/>
      <c r="V352" s="2"/>
      <c r="W352" s="2"/>
      <c r="X352" s="2"/>
      <c r="Y352" s="2"/>
      <c r="Z352" s="2"/>
    </row>
    <row r="353" spans="1:26" ht="56" x14ac:dyDescent="0.15">
      <c r="A353" s="16">
        <v>374</v>
      </c>
      <c r="B353" s="16" t="s">
        <v>1502</v>
      </c>
      <c r="C353" s="17" t="s">
        <v>1503</v>
      </c>
      <c r="D353" s="17" t="s">
        <v>62</v>
      </c>
      <c r="E353" s="16" t="s">
        <v>1504</v>
      </c>
      <c r="F353" s="16" t="s">
        <v>1505</v>
      </c>
      <c r="G353" s="16" t="s">
        <v>23</v>
      </c>
      <c r="H353" s="16" t="s">
        <v>1506</v>
      </c>
      <c r="I353" s="16"/>
      <c r="J353" s="16"/>
      <c r="K353" s="16"/>
      <c r="L353" s="16"/>
      <c r="M353" s="16"/>
      <c r="N353" s="16"/>
      <c r="O353" s="2"/>
      <c r="P353" s="16"/>
      <c r="Q353" s="18"/>
      <c r="R353" s="2"/>
      <c r="S353" s="16"/>
      <c r="T353" s="31" t="s">
        <v>1507</v>
      </c>
      <c r="U353" s="2"/>
      <c r="V353" s="2"/>
      <c r="W353" s="2"/>
      <c r="X353" s="2"/>
      <c r="Y353" s="2"/>
      <c r="Z353" s="2"/>
    </row>
    <row r="354" spans="1:26" ht="56" x14ac:dyDescent="0.15">
      <c r="A354" s="16">
        <v>375</v>
      </c>
      <c r="B354" s="16" t="s">
        <v>1508</v>
      </c>
      <c r="C354" s="17" t="s">
        <v>1509</v>
      </c>
      <c r="D354" s="17" t="s">
        <v>20</v>
      </c>
      <c r="E354" s="16" t="s">
        <v>1510</v>
      </c>
      <c r="F354" s="16" t="s">
        <v>1511</v>
      </c>
      <c r="G354" s="16" t="s">
        <v>23</v>
      </c>
      <c r="H354" s="16" t="s">
        <v>41</v>
      </c>
      <c r="I354" s="16"/>
      <c r="J354" s="16"/>
      <c r="K354" s="16"/>
      <c r="L354" s="16"/>
      <c r="M354" s="16"/>
      <c r="N354" s="16"/>
      <c r="O354" s="2"/>
      <c r="P354" s="16"/>
      <c r="Q354" s="18"/>
      <c r="R354" s="2"/>
      <c r="S354" s="16" t="s">
        <v>1512</v>
      </c>
      <c r="T354" s="16"/>
      <c r="U354" s="2"/>
      <c r="V354" s="2"/>
      <c r="W354" s="2"/>
      <c r="X354" s="2"/>
      <c r="Y354" s="2"/>
      <c r="Z354" s="2"/>
    </row>
    <row r="355" spans="1:26" ht="56" x14ac:dyDescent="0.15">
      <c r="A355" s="16">
        <v>376</v>
      </c>
      <c r="B355" s="16" t="s">
        <v>1513</v>
      </c>
      <c r="C355" s="17" t="s">
        <v>1514</v>
      </c>
      <c r="D355" s="17" t="s">
        <v>20</v>
      </c>
      <c r="E355" s="16" t="s">
        <v>1515</v>
      </c>
      <c r="F355" s="16" t="s">
        <v>1516</v>
      </c>
      <c r="G355" s="16" t="s">
        <v>23</v>
      </c>
      <c r="H355" s="16" t="s">
        <v>41</v>
      </c>
      <c r="I355" s="16"/>
      <c r="J355" s="16"/>
      <c r="K355" s="16"/>
      <c r="L355" s="16"/>
      <c r="M355" s="16"/>
      <c r="N355" s="16"/>
      <c r="O355" s="2"/>
      <c r="P355" s="16"/>
      <c r="Q355" s="18"/>
      <c r="R355" s="2"/>
      <c r="S355" s="16"/>
      <c r="T355" s="31" t="s">
        <v>1507</v>
      </c>
      <c r="U355" s="2"/>
      <c r="V355" s="2"/>
      <c r="W355" s="2"/>
      <c r="X355" s="2"/>
      <c r="Y355" s="2"/>
      <c r="Z355" s="2"/>
    </row>
    <row r="356" spans="1:26" ht="42" x14ac:dyDescent="0.15">
      <c r="A356" s="16">
        <v>377</v>
      </c>
      <c r="B356" s="16" t="s">
        <v>1517</v>
      </c>
      <c r="C356" s="17" t="s">
        <v>1518</v>
      </c>
      <c r="D356" s="17" t="s">
        <v>341</v>
      </c>
      <c r="E356" s="16" t="s">
        <v>1519</v>
      </c>
      <c r="F356" s="16" t="s">
        <v>1520</v>
      </c>
      <c r="G356" s="16" t="s">
        <v>23</v>
      </c>
      <c r="H356" s="16" t="s">
        <v>41</v>
      </c>
      <c r="I356" s="16"/>
      <c r="J356" s="16"/>
      <c r="K356" s="16"/>
      <c r="L356" s="16"/>
      <c r="M356" s="16"/>
      <c r="N356" s="16"/>
      <c r="O356" s="2"/>
      <c r="P356" s="16"/>
      <c r="Q356" s="18"/>
      <c r="R356" s="2"/>
      <c r="S356" s="16"/>
      <c r="T356" s="16"/>
      <c r="U356" s="2"/>
      <c r="V356" s="2"/>
      <c r="W356" s="2"/>
      <c r="X356" s="2"/>
      <c r="Y356" s="2"/>
      <c r="Z356" s="2"/>
    </row>
    <row r="357" spans="1:26" ht="56" x14ac:dyDescent="0.15">
      <c r="A357" s="16">
        <v>378</v>
      </c>
      <c r="B357" s="16" t="s">
        <v>1521</v>
      </c>
      <c r="C357" s="17" t="s">
        <v>1522</v>
      </c>
      <c r="D357" s="17" t="s">
        <v>79</v>
      </c>
      <c r="E357" s="16" t="s">
        <v>1523</v>
      </c>
      <c r="F357" s="16" t="s">
        <v>1524</v>
      </c>
      <c r="G357" s="16" t="s">
        <v>23</v>
      </c>
      <c r="H357" s="16" t="s">
        <v>41</v>
      </c>
      <c r="I357" s="16"/>
      <c r="J357" s="16"/>
      <c r="K357" s="16"/>
      <c r="L357" s="16"/>
      <c r="M357" s="16"/>
      <c r="N357" s="16"/>
      <c r="O357" s="2"/>
      <c r="P357" s="16" t="s">
        <v>29</v>
      </c>
      <c r="Q357" s="18"/>
      <c r="R357" s="2"/>
      <c r="S357" s="16" t="s">
        <v>55</v>
      </c>
      <c r="T357" s="16"/>
      <c r="U357" s="2"/>
      <c r="V357" s="2"/>
      <c r="W357" s="2"/>
      <c r="X357" s="2"/>
      <c r="Y357" s="2"/>
      <c r="Z357" s="2"/>
    </row>
    <row r="358" spans="1:26" ht="42" x14ac:dyDescent="0.15">
      <c r="A358" s="16">
        <v>379</v>
      </c>
      <c r="B358" s="16" t="s">
        <v>1525</v>
      </c>
      <c r="C358" s="17" t="s">
        <v>1526</v>
      </c>
      <c r="D358" s="17" t="s">
        <v>471</v>
      </c>
      <c r="E358" s="16" t="s">
        <v>1527</v>
      </c>
      <c r="F358" s="16" t="s">
        <v>105</v>
      </c>
      <c r="G358" s="16" t="s">
        <v>23</v>
      </c>
      <c r="H358" s="16" t="s">
        <v>41</v>
      </c>
      <c r="I358" s="16"/>
      <c r="J358" s="16"/>
      <c r="K358" s="16"/>
      <c r="L358" s="16"/>
      <c r="M358" s="16"/>
      <c r="N358" s="16"/>
      <c r="O358" s="2"/>
      <c r="P358" s="16"/>
      <c r="Q358" s="18"/>
      <c r="R358" s="2"/>
      <c r="S358" s="16" t="s">
        <v>1528</v>
      </c>
      <c r="T358" s="16"/>
      <c r="U358" s="2"/>
      <c r="V358" s="2"/>
      <c r="W358" s="2"/>
      <c r="X358" s="2"/>
      <c r="Y358" s="2"/>
      <c r="Z358" s="2"/>
    </row>
    <row r="359" spans="1:26" ht="42" x14ac:dyDescent="0.15">
      <c r="A359" s="16">
        <v>380</v>
      </c>
      <c r="B359" s="16" t="s">
        <v>1529</v>
      </c>
      <c r="C359" s="17" t="s">
        <v>1530</v>
      </c>
      <c r="D359" s="17" t="s">
        <v>20</v>
      </c>
      <c r="E359" s="16" t="s">
        <v>1531</v>
      </c>
      <c r="F359" s="16" t="s">
        <v>105</v>
      </c>
      <c r="G359" s="16" t="s">
        <v>23</v>
      </c>
      <c r="H359" s="16" t="s">
        <v>576</v>
      </c>
      <c r="I359" s="16"/>
      <c r="J359" s="16"/>
      <c r="K359" s="16"/>
      <c r="L359" s="16"/>
      <c r="M359" s="16"/>
      <c r="N359" s="16"/>
      <c r="O359" s="2"/>
      <c r="P359" s="16"/>
      <c r="Q359" s="18"/>
      <c r="R359" s="2"/>
      <c r="S359" s="16"/>
      <c r="T359" s="16"/>
      <c r="U359" s="2"/>
      <c r="V359" s="2"/>
      <c r="W359" s="2"/>
      <c r="X359" s="2"/>
      <c r="Y359" s="2"/>
      <c r="Z359" s="2"/>
    </row>
    <row r="360" spans="1:26" ht="42" x14ac:dyDescent="0.15">
      <c r="A360" s="16">
        <v>381</v>
      </c>
      <c r="B360" s="16" t="s">
        <v>1532</v>
      </c>
      <c r="C360" s="17" t="s">
        <v>1533</v>
      </c>
      <c r="D360" s="17" t="s">
        <v>20</v>
      </c>
      <c r="E360" s="16" t="s">
        <v>1534</v>
      </c>
      <c r="F360" s="16" t="s">
        <v>1535</v>
      </c>
      <c r="G360" s="16" t="s">
        <v>23</v>
      </c>
      <c r="H360" s="16" t="s">
        <v>576</v>
      </c>
      <c r="I360" s="16"/>
      <c r="J360" s="16"/>
      <c r="K360" s="16"/>
      <c r="L360" s="16"/>
      <c r="M360" s="16"/>
      <c r="N360" s="16"/>
      <c r="O360" s="2"/>
      <c r="P360" s="16" t="s">
        <v>24</v>
      </c>
      <c r="Q360" s="18"/>
      <c r="R360" s="2"/>
      <c r="S360" s="16" t="s">
        <v>55</v>
      </c>
      <c r="T360" s="16"/>
      <c r="U360" s="2"/>
      <c r="V360" s="2"/>
      <c r="W360" s="2"/>
      <c r="X360" s="2"/>
      <c r="Y360" s="2"/>
      <c r="Z360" s="2"/>
    </row>
    <row r="361" spans="1:26" ht="28" x14ac:dyDescent="0.15">
      <c r="A361" s="16">
        <v>382</v>
      </c>
      <c r="B361" s="16" t="s">
        <v>1536</v>
      </c>
      <c r="C361" s="17" t="s">
        <v>1537</v>
      </c>
      <c r="D361" s="17" t="s">
        <v>20</v>
      </c>
      <c r="E361" s="16" t="s">
        <v>1538</v>
      </c>
      <c r="F361" s="16" t="s">
        <v>1539</v>
      </c>
      <c r="G361" s="16" t="s">
        <v>23</v>
      </c>
      <c r="H361" s="16"/>
      <c r="I361" s="16" t="s">
        <v>3936</v>
      </c>
      <c r="J361" s="16"/>
      <c r="K361" s="16"/>
      <c r="L361" s="16"/>
      <c r="M361" s="16" t="s">
        <v>75</v>
      </c>
      <c r="N361" s="16"/>
      <c r="O361" s="2"/>
      <c r="P361" s="16" t="s">
        <v>55</v>
      </c>
      <c r="Q361" s="18"/>
      <c r="R361" s="2"/>
      <c r="S361" s="31" t="s">
        <v>478</v>
      </c>
      <c r="T361" s="16"/>
      <c r="U361" s="2"/>
      <c r="V361" s="2"/>
      <c r="W361" s="2"/>
      <c r="X361" s="2"/>
      <c r="Y361" s="2"/>
      <c r="Z361" s="2"/>
    </row>
    <row r="362" spans="1:26" ht="42" x14ac:dyDescent="0.15">
      <c r="A362" s="16">
        <v>383</v>
      </c>
      <c r="B362" s="16" t="s">
        <v>1540</v>
      </c>
      <c r="C362" s="17" t="s">
        <v>1541</v>
      </c>
      <c r="D362" s="17" t="s">
        <v>62</v>
      </c>
      <c r="E362" s="16" t="s">
        <v>1542</v>
      </c>
      <c r="F362" s="16" t="s">
        <v>1543</v>
      </c>
      <c r="G362" s="16" t="s">
        <v>23</v>
      </c>
      <c r="H362" s="16"/>
      <c r="I362" s="16"/>
      <c r="J362" s="16"/>
      <c r="K362" s="16"/>
      <c r="L362" s="16"/>
      <c r="M362" s="16"/>
      <c r="N362" s="16"/>
      <c r="O362" s="2"/>
      <c r="P362" s="16"/>
      <c r="Q362" s="18"/>
      <c r="R362" s="2"/>
      <c r="S362" s="16" t="s">
        <v>697</v>
      </c>
      <c r="T362" s="16"/>
      <c r="U362" s="2"/>
      <c r="V362" s="2"/>
      <c r="W362" s="2"/>
      <c r="X362" s="2"/>
      <c r="Y362" s="2"/>
      <c r="Z362" s="2"/>
    </row>
    <row r="363" spans="1:26" ht="42" x14ac:dyDescent="0.15">
      <c r="A363" s="16">
        <v>384</v>
      </c>
      <c r="B363" s="16" t="s">
        <v>1544</v>
      </c>
      <c r="C363" s="17" t="s">
        <v>1545</v>
      </c>
      <c r="D363" s="17" t="s">
        <v>559</v>
      </c>
      <c r="E363" s="16" t="s">
        <v>1546</v>
      </c>
      <c r="F363" s="16" t="s">
        <v>1547</v>
      </c>
      <c r="G363" s="16" t="s">
        <v>23</v>
      </c>
      <c r="H363" s="16"/>
      <c r="I363" s="16"/>
      <c r="J363" s="16"/>
      <c r="K363" s="16"/>
      <c r="L363" s="16"/>
      <c r="M363" s="16"/>
      <c r="N363" s="16"/>
      <c r="O363" s="2"/>
      <c r="P363" s="16" t="s">
        <v>223</v>
      </c>
      <c r="Q363" s="18"/>
      <c r="R363" s="2"/>
      <c r="S363" s="16" t="s">
        <v>223</v>
      </c>
      <c r="T363" s="16"/>
      <c r="U363" s="2"/>
      <c r="V363" s="2"/>
      <c r="W363" s="2"/>
      <c r="X363" s="2"/>
      <c r="Y363" s="2"/>
      <c r="Z363" s="2"/>
    </row>
    <row r="364" spans="1:26" ht="42" x14ac:dyDescent="0.15">
      <c r="A364" s="16">
        <v>385</v>
      </c>
      <c r="B364" s="16" t="s">
        <v>1548</v>
      </c>
      <c r="C364" s="17" t="s">
        <v>1549</v>
      </c>
      <c r="D364" s="17" t="s">
        <v>20</v>
      </c>
      <c r="E364" s="16" t="s">
        <v>1550</v>
      </c>
      <c r="F364" s="16" t="s">
        <v>302</v>
      </c>
      <c r="G364" s="16" t="s">
        <v>23</v>
      </c>
      <c r="H364" s="16"/>
      <c r="I364" s="16"/>
      <c r="J364" s="16"/>
      <c r="K364" s="16"/>
      <c r="L364" s="16"/>
      <c r="M364" s="16"/>
      <c r="N364" s="16"/>
      <c r="O364" s="2"/>
      <c r="P364" s="16"/>
      <c r="Q364" s="18"/>
      <c r="R364" s="2"/>
      <c r="S364" s="16"/>
      <c r="T364" s="16" t="s">
        <v>1551</v>
      </c>
      <c r="U364" s="2"/>
      <c r="V364" s="2"/>
      <c r="W364" s="2"/>
      <c r="X364" s="2"/>
      <c r="Y364" s="2"/>
      <c r="Z364" s="2"/>
    </row>
    <row r="365" spans="1:26" ht="28" x14ac:dyDescent="0.15">
      <c r="A365" s="16">
        <v>386</v>
      </c>
      <c r="B365" s="16" t="s">
        <v>1552</v>
      </c>
      <c r="C365" s="17" t="s">
        <v>1553</v>
      </c>
      <c r="D365" s="17" t="s">
        <v>1554</v>
      </c>
      <c r="E365" s="16" t="s">
        <v>1554</v>
      </c>
      <c r="F365" s="16" t="s">
        <v>1555</v>
      </c>
      <c r="G365" s="16" t="s">
        <v>23</v>
      </c>
      <c r="H365" s="16"/>
      <c r="I365" s="16"/>
      <c r="J365" s="16"/>
      <c r="K365" s="16"/>
      <c r="L365" s="16"/>
      <c r="M365" s="16"/>
      <c r="N365" s="16"/>
      <c r="O365" s="2"/>
      <c r="P365" s="16"/>
      <c r="Q365" s="18"/>
      <c r="R365" s="2"/>
      <c r="S365" s="16"/>
      <c r="T365" s="16"/>
      <c r="U365" s="2"/>
      <c r="V365" s="2"/>
      <c r="W365" s="2"/>
      <c r="X365" s="2"/>
      <c r="Y365" s="2"/>
      <c r="Z365" s="2"/>
    </row>
    <row r="366" spans="1:26" ht="42" x14ac:dyDescent="0.15">
      <c r="A366" s="16">
        <v>387</v>
      </c>
      <c r="B366" s="16" t="s">
        <v>1556</v>
      </c>
      <c r="C366" s="17" t="s">
        <v>78</v>
      </c>
      <c r="D366" s="17" t="s">
        <v>62</v>
      </c>
      <c r="E366" s="16" t="s">
        <v>62</v>
      </c>
      <c r="F366" s="16" t="s">
        <v>137</v>
      </c>
      <c r="G366" s="16" t="s">
        <v>23</v>
      </c>
      <c r="H366" s="16"/>
      <c r="I366" s="16"/>
      <c r="J366" s="16"/>
      <c r="K366" s="16"/>
      <c r="L366" s="16"/>
      <c r="M366" s="16"/>
      <c r="N366" s="16"/>
      <c r="O366" s="2"/>
      <c r="P366" s="16" t="s">
        <v>1557</v>
      </c>
      <c r="Q366" s="18" t="s">
        <v>1558</v>
      </c>
      <c r="R366" s="2"/>
      <c r="S366" s="16"/>
      <c r="T366" s="16"/>
      <c r="U366" s="2"/>
      <c r="V366" s="2"/>
      <c r="W366" s="2"/>
      <c r="X366" s="2"/>
      <c r="Y366" s="2"/>
      <c r="Z366" s="2"/>
    </row>
    <row r="367" spans="1:26" ht="70" x14ac:dyDescent="0.15">
      <c r="A367" s="16">
        <v>388</v>
      </c>
      <c r="B367" s="16" t="s">
        <v>1559</v>
      </c>
      <c r="C367" s="17" t="s">
        <v>1560</v>
      </c>
      <c r="D367" s="16" t="s">
        <v>209</v>
      </c>
      <c r="E367" s="16" t="s">
        <v>1561</v>
      </c>
      <c r="F367" s="16" t="s">
        <v>105</v>
      </c>
      <c r="G367" s="16" t="s">
        <v>23</v>
      </c>
      <c r="H367" s="16" t="s">
        <v>1054</v>
      </c>
      <c r="I367" s="47" t="s">
        <v>1762</v>
      </c>
      <c r="J367" s="16"/>
      <c r="K367" s="16"/>
      <c r="L367" s="16"/>
      <c r="M367" s="16" t="s">
        <v>1562</v>
      </c>
      <c r="N367" s="16"/>
      <c r="O367" s="2"/>
      <c r="P367" s="16" t="s">
        <v>55</v>
      </c>
      <c r="Q367" s="18" t="s">
        <v>1563</v>
      </c>
      <c r="R367" s="2"/>
      <c r="S367" s="16" t="s">
        <v>55</v>
      </c>
      <c r="T367" s="16"/>
      <c r="U367" s="2"/>
      <c r="V367" s="2"/>
      <c r="W367" s="2"/>
      <c r="X367" s="2"/>
      <c r="Y367" s="2"/>
      <c r="Z367" s="2"/>
    </row>
    <row r="368" spans="1:26" ht="28" x14ac:dyDescent="0.15">
      <c r="A368" s="16">
        <v>389</v>
      </c>
      <c r="B368" s="16" t="s">
        <v>1564</v>
      </c>
      <c r="C368" s="17" t="s">
        <v>1565</v>
      </c>
      <c r="D368" s="17" t="s">
        <v>326</v>
      </c>
      <c r="E368" s="16" t="s">
        <v>326</v>
      </c>
      <c r="F368" s="16" t="s">
        <v>1566</v>
      </c>
      <c r="G368" s="16" t="s">
        <v>23</v>
      </c>
      <c r="H368" s="16"/>
      <c r="I368" s="16"/>
      <c r="J368" s="16"/>
      <c r="K368" s="16"/>
      <c r="L368" s="16"/>
      <c r="M368" s="16"/>
      <c r="N368" s="16"/>
      <c r="O368" s="2"/>
      <c r="P368" s="16"/>
      <c r="Q368" s="18"/>
      <c r="R368" s="2"/>
      <c r="S368" s="16"/>
      <c r="T368" s="16"/>
      <c r="U368" s="2"/>
      <c r="V368" s="2"/>
      <c r="W368" s="2"/>
      <c r="X368" s="2"/>
      <c r="Y368" s="2"/>
      <c r="Z368" s="2"/>
    </row>
    <row r="369" spans="1:26" ht="56" x14ac:dyDescent="0.15">
      <c r="A369" s="16">
        <v>390</v>
      </c>
      <c r="B369" s="16" t="s">
        <v>1567</v>
      </c>
      <c r="C369" s="17" t="s">
        <v>1568</v>
      </c>
      <c r="D369" s="17" t="s">
        <v>20</v>
      </c>
      <c r="E369" s="16" t="s">
        <v>1569</v>
      </c>
      <c r="F369" s="16" t="s">
        <v>1570</v>
      </c>
      <c r="G369" s="16" t="s">
        <v>23</v>
      </c>
      <c r="H369" s="16"/>
      <c r="I369" s="16"/>
      <c r="J369" s="16"/>
      <c r="K369" s="16"/>
      <c r="L369" s="16"/>
      <c r="M369" s="16"/>
      <c r="N369" s="16"/>
      <c r="O369" s="2"/>
      <c r="P369" s="16"/>
      <c r="Q369" s="18"/>
      <c r="R369" s="2"/>
      <c r="S369" s="16"/>
      <c r="T369" s="16" t="s">
        <v>1445</v>
      </c>
      <c r="U369" s="2"/>
      <c r="V369" s="2"/>
      <c r="W369" s="2"/>
      <c r="X369" s="2"/>
      <c r="Y369" s="2"/>
      <c r="Z369" s="2"/>
    </row>
    <row r="370" spans="1:26" ht="42" x14ac:dyDescent="0.15">
      <c r="A370" s="16">
        <v>391</v>
      </c>
      <c r="B370" s="16" t="s">
        <v>1571</v>
      </c>
      <c r="C370" s="17" t="s">
        <v>1572</v>
      </c>
      <c r="D370" s="17" t="s">
        <v>603</v>
      </c>
      <c r="E370" s="16" t="s">
        <v>1573</v>
      </c>
      <c r="F370" s="16" t="s">
        <v>1574</v>
      </c>
      <c r="G370" s="16" t="s">
        <v>23</v>
      </c>
      <c r="H370" s="16"/>
      <c r="I370" s="16"/>
      <c r="J370" s="16"/>
      <c r="K370" s="16"/>
      <c r="L370" s="16"/>
      <c r="M370" s="16"/>
      <c r="N370" s="16"/>
      <c r="O370" s="2"/>
      <c r="P370" s="16"/>
      <c r="Q370" s="18"/>
      <c r="R370" s="2"/>
      <c r="S370" s="16"/>
      <c r="T370" s="16"/>
      <c r="U370" s="2"/>
      <c r="V370" s="2"/>
      <c r="W370" s="2"/>
      <c r="X370" s="2"/>
      <c r="Y370" s="2"/>
      <c r="Z370" s="2"/>
    </row>
    <row r="371" spans="1:26" ht="42" x14ac:dyDescent="0.15">
      <c r="A371" s="16">
        <v>392</v>
      </c>
      <c r="B371" s="16" t="s">
        <v>1575</v>
      </c>
      <c r="C371" s="17" t="s">
        <v>1576</v>
      </c>
      <c r="D371" s="17" t="s">
        <v>603</v>
      </c>
      <c r="E371" s="16" t="s">
        <v>1577</v>
      </c>
      <c r="F371" s="16" t="s">
        <v>1578</v>
      </c>
      <c r="G371" s="16" t="s">
        <v>23</v>
      </c>
      <c r="H371" s="16"/>
      <c r="I371" s="16"/>
      <c r="J371" s="16"/>
      <c r="K371" s="16"/>
      <c r="L371" s="16"/>
      <c r="M371" s="16"/>
      <c r="N371" s="16"/>
      <c r="O371" s="2"/>
      <c r="P371" s="16"/>
      <c r="Q371" s="18"/>
      <c r="R371" s="2"/>
      <c r="S371" s="16"/>
      <c r="T371" s="16"/>
      <c r="U371" s="2"/>
      <c r="V371" s="2"/>
      <c r="W371" s="2"/>
      <c r="X371" s="2"/>
      <c r="Y371" s="2"/>
      <c r="Z371" s="2"/>
    </row>
    <row r="372" spans="1:26" ht="56" x14ac:dyDescent="0.15">
      <c r="A372" s="16">
        <v>393</v>
      </c>
      <c r="B372" s="16" t="s">
        <v>1579</v>
      </c>
      <c r="C372" s="17" t="s">
        <v>1580</v>
      </c>
      <c r="D372" s="16" t="s">
        <v>341</v>
      </c>
      <c r="E372" s="16" t="s">
        <v>1581</v>
      </c>
      <c r="F372" s="16" t="s">
        <v>1582</v>
      </c>
      <c r="G372" s="16" t="s">
        <v>23</v>
      </c>
      <c r="H372" s="16" t="s">
        <v>41</v>
      </c>
      <c r="I372" s="16"/>
      <c r="J372" s="16"/>
      <c r="K372" s="16"/>
      <c r="L372" s="16"/>
      <c r="M372" s="16"/>
      <c r="N372" s="16"/>
      <c r="O372" s="2"/>
      <c r="P372" s="16" t="s">
        <v>1583</v>
      </c>
      <c r="Q372" s="18"/>
      <c r="R372" s="2"/>
      <c r="S372" s="16" t="s">
        <v>223</v>
      </c>
      <c r="T372" s="16"/>
      <c r="U372" s="2"/>
      <c r="V372" s="2"/>
      <c r="W372" s="2"/>
      <c r="X372" s="2"/>
      <c r="Y372" s="2"/>
      <c r="Z372" s="2"/>
    </row>
    <row r="373" spans="1:26" ht="42" x14ac:dyDescent="0.15">
      <c r="A373" s="16">
        <v>394</v>
      </c>
      <c r="B373" s="16" t="s">
        <v>1584</v>
      </c>
      <c r="C373" s="17" t="s">
        <v>1585</v>
      </c>
      <c r="D373" s="17" t="s">
        <v>128</v>
      </c>
      <c r="E373" s="16" t="s">
        <v>1586</v>
      </c>
      <c r="F373" s="16" t="s">
        <v>1587</v>
      </c>
      <c r="G373" s="16" t="s">
        <v>23</v>
      </c>
      <c r="H373" s="16"/>
      <c r="I373" s="16" t="s">
        <v>3935</v>
      </c>
      <c r="J373" s="16"/>
      <c r="K373" s="16"/>
      <c r="L373" s="16"/>
      <c r="M373" s="16" t="s">
        <v>229</v>
      </c>
      <c r="N373" s="16"/>
      <c r="O373" s="2"/>
      <c r="P373" s="16" t="s">
        <v>223</v>
      </c>
      <c r="Q373" s="18" t="s">
        <v>1588</v>
      </c>
      <c r="R373" s="2"/>
      <c r="S373" s="16" t="s">
        <v>223</v>
      </c>
      <c r="T373" s="16"/>
      <c r="U373" s="2"/>
      <c r="V373" s="2"/>
      <c r="W373" s="2"/>
      <c r="X373" s="2"/>
      <c r="Y373" s="2"/>
      <c r="Z373" s="2"/>
    </row>
    <row r="374" spans="1:26" ht="42" x14ac:dyDescent="0.15">
      <c r="A374" s="16">
        <v>395</v>
      </c>
      <c r="B374" s="16" t="s">
        <v>1589</v>
      </c>
      <c r="C374" s="17" t="s">
        <v>1590</v>
      </c>
      <c r="D374" s="17" t="s">
        <v>237</v>
      </c>
      <c r="E374" s="16" t="s">
        <v>1591</v>
      </c>
      <c r="F374" s="16" t="s">
        <v>1592</v>
      </c>
      <c r="G374" s="16" t="s">
        <v>23</v>
      </c>
      <c r="H374" s="16" t="s">
        <v>41</v>
      </c>
      <c r="I374" s="16"/>
      <c r="J374" s="16"/>
      <c r="K374" s="16"/>
      <c r="L374" s="16"/>
      <c r="M374" s="16"/>
      <c r="N374" s="16"/>
      <c r="O374" s="2"/>
      <c r="P374" s="16" t="s">
        <v>1144</v>
      </c>
      <c r="Q374" s="18"/>
      <c r="R374" s="2"/>
      <c r="S374" s="16" t="s">
        <v>223</v>
      </c>
      <c r="T374" s="16"/>
      <c r="U374" s="2"/>
      <c r="V374" s="2"/>
      <c r="W374" s="2"/>
      <c r="X374" s="2"/>
      <c r="Y374" s="2"/>
      <c r="Z374" s="2"/>
    </row>
    <row r="375" spans="1:26" ht="42" x14ac:dyDescent="0.15">
      <c r="A375" s="16">
        <v>396</v>
      </c>
      <c r="B375" s="16" t="s">
        <v>1593</v>
      </c>
      <c r="C375" s="17" t="s">
        <v>1594</v>
      </c>
      <c r="D375" s="17" t="s">
        <v>62</v>
      </c>
      <c r="E375" s="16" t="s">
        <v>1595</v>
      </c>
      <c r="F375" s="16" t="s">
        <v>1596</v>
      </c>
      <c r="G375" s="16" t="s">
        <v>23</v>
      </c>
      <c r="H375" s="16"/>
      <c r="I375" s="16" t="s">
        <v>3859</v>
      </c>
      <c r="J375" s="16"/>
      <c r="K375" s="16"/>
      <c r="L375" s="16"/>
      <c r="M375" s="16" t="s">
        <v>55</v>
      </c>
      <c r="N375" s="16"/>
      <c r="O375" s="2"/>
      <c r="P375" s="16" t="s">
        <v>55</v>
      </c>
      <c r="Q375" s="18"/>
      <c r="R375" s="2"/>
      <c r="S375" s="16" t="s">
        <v>55</v>
      </c>
      <c r="T375" s="16"/>
      <c r="U375" s="2"/>
      <c r="V375" s="2"/>
      <c r="W375" s="2"/>
      <c r="X375" s="2"/>
      <c r="Y375" s="2"/>
      <c r="Z375" s="2"/>
    </row>
    <row r="376" spans="1:26" ht="42" x14ac:dyDescent="0.15">
      <c r="A376" s="16">
        <v>397</v>
      </c>
      <c r="B376" s="16" t="s">
        <v>1597</v>
      </c>
      <c r="C376" s="17" t="s">
        <v>1598</v>
      </c>
      <c r="D376" s="17" t="s">
        <v>20</v>
      </c>
      <c r="E376" s="16" t="s">
        <v>1599</v>
      </c>
      <c r="F376" s="16" t="s">
        <v>105</v>
      </c>
      <c r="G376" s="16" t="s">
        <v>23</v>
      </c>
      <c r="H376" s="16" t="s">
        <v>576</v>
      </c>
      <c r="I376" s="16" t="s">
        <v>120</v>
      </c>
      <c r="J376" s="16"/>
      <c r="K376" s="16"/>
      <c r="L376" s="16"/>
      <c r="M376" s="16" t="s">
        <v>164</v>
      </c>
      <c r="N376" s="16"/>
      <c r="O376" s="2"/>
      <c r="P376" s="16" t="s">
        <v>55</v>
      </c>
      <c r="Q376" s="18"/>
      <c r="R376" s="2"/>
      <c r="S376" s="16" t="s">
        <v>55</v>
      </c>
      <c r="T376" s="16"/>
      <c r="U376" s="2"/>
      <c r="V376" s="2"/>
      <c r="W376" s="2"/>
      <c r="X376" s="2"/>
      <c r="Y376" s="2"/>
      <c r="Z376" s="2"/>
    </row>
    <row r="377" spans="1:26" ht="42" x14ac:dyDescent="0.15">
      <c r="A377" s="16">
        <v>398</v>
      </c>
      <c r="B377" s="16" t="s">
        <v>1600</v>
      </c>
      <c r="C377" s="17" t="s">
        <v>1601</v>
      </c>
      <c r="D377" s="17" t="s">
        <v>79</v>
      </c>
      <c r="E377" s="16" t="s">
        <v>1602</v>
      </c>
      <c r="F377" s="16" t="s">
        <v>1603</v>
      </c>
      <c r="G377" s="16" t="s">
        <v>23</v>
      </c>
      <c r="H377" s="16"/>
      <c r="I377" s="16"/>
      <c r="J377" s="16"/>
      <c r="K377" s="16"/>
      <c r="L377" s="16"/>
      <c r="M377" s="16"/>
      <c r="N377" s="16"/>
      <c r="O377" s="2"/>
      <c r="P377" s="16"/>
      <c r="Q377" s="18"/>
      <c r="R377" s="2"/>
      <c r="S377" s="16"/>
      <c r="T377" s="16"/>
      <c r="U377" s="2"/>
      <c r="V377" s="2"/>
      <c r="W377" s="2"/>
      <c r="X377" s="2"/>
      <c r="Y377" s="2"/>
      <c r="Z377" s="2"/>
    </row>
    <row r="378" spans="1:26" ht="42" x14ac:dyDescent="0.15">
      <c r="A378" s="16">
        <v>399</v>
      </c>
      <c r="B378" s="16" t="s">
        <v>1604</v>
      </c>
      <c r="C378" s="17" t="s">
        <v>1605</v>
      </c>
      <c r="D378" s="17" t="s">
        <v>199</v>
      </c>
      <c r="E378" s="16" t="s">
        <v>1606</v>
      </c>
      <c r="F378" s="16" t="s">
        <v>3740</v>
      </c>
      <c r="G378" s="16" t="s">
        <v>23</v>
      </c>
      <c r="H378" s="16"/>
      <c r="I378" s="16" t="s">
        <v>115</v>
      </c>
      <c r="J378" s="16"/>
      <c r="K378" s="16"/>
      <c r="L378" s="16"/>
      <c r="M378" s="16" t="s">
        <v>75</v>
      </c>
      <c r="N378" s="16"/>
      <c r="O378" s="2"/>
      <c r="P378" s="16" t="s">
        <v>1607</v>
      </c>
      <c r="Q378" s="18"/>
      <c r="R378" s="2"/>
      <c r="S378" s="16" t="s">
        <v>55</v>
      </c>
      <c r="T378" s="16"/>
      <c r="U378" s="2"/>
      <c r="V378" s="2"/>
      <c r="W378" s="2"/>
      <c r="X378" s="2"/>
      <c r="Y378" s="2"/>
      <c r="Z378" s="2"/>
    </row>
    <row r="379" spans="1:26" ht="42" x14ac:dyDescent="0.15">
      <c r="A379" s="16">
        <v>400</v>
      </c>
      <c r="B379" s="16" t="s">
        <v>1608</v>
      </c>
      <c r="C379" s="17" t="s">
        <v>1609</v>
      </c>
      <c r="D379" s="17" t="s">
        <v>89</v>
      </c>
      <c r="E379" s="16" t="s">
        <v>1610</v>
      </c>
      <c r="F379" s="16" t="s">
        <v>1611</v>
      </c>
      <c r="G379" s="16" t="s">
        <v>23</v>
      </c>
      <c r="H379" s="16" t="s">
        <v>576</v>
      </c>
      <c r="I379" s="16" t="s">
        <v>120</v>
      </c>
      <c r="J379" s="16"/>
      <c r="K379" s="16"/>
      <c r="L379" s="16"/>
      <c r="M379" s="16" t="s">
        <v>1612</v>
      </c>
      <c r="N379" s="16"/>
      <c r="O379" s="2"/>
      <c r="P379" s="16" t="s">
        <v>223</v>
      </c>
      <c r="Q379" s="18"/>
      <c r="R379" s="2"/>
      <c r="S379" s="16" t="s">
        <v>223</v>
      </c>
      <c r="T379" s="16"/>
      <c r="U379" s="2"/>
      <c r="V379" s="2"/>
      <c r="W379" s="2"/>
      <c r="X379" s="2"/>
      <c r="Y379" s="2"/>
      <c r="Z379" s="2"/>
    </row>
    <row r="380" spans="1:26" ht="42" x14ac:dyDescent="0.15">
      <c r="A380" s="16">
        <v>401</v>
      </c>
      <c r="B380" s="16" t="s">
        <v>1613</v>
      </c>
      <c r="C380" s="17" t="s">
        <v>1614</v>
      </c>
      <c r="D380" s="17" t="s">
        <v>20</v>
      </c>
      <c r="E380" s="16" t="s">
        <v>1615</v>
      </c>
      <c r="F380" s="16" t="s">
        <v>1616</v>
      </c>
      <c r="G380" s="16" t="s">
        <v>23</v>
      </c>
      <c r="H380" s="16" t="s">
        <v>41</v>
      </c>
      <c r="I380" s="16"/>
      <c r="J380" s="16"/>
      <c r="K380" s="16"/>
      <c r="L380" s="16"/>
      <c r="M380" s="16"/>
      <c r="N380" s="16"/>
      <c r="O380" s="2"/>
      <c r="P380" s="16"/>
      <c r="Q380" s="18"/>
      <c r="R380" s="2"/>
      <c r="S380" s="16"/>
      <c r="T380" s="16" t="s">
        <v>1445</v>
      </c>
      <c r="U380" s="2"/>
      <c r="V380" s="2"/>
      <c r="W380" s="2"/>
      <c r="X380" s="2"/>
      <c r="Y380" s="2"/>
      <c r="Z380" s="2"/>
    </row>
    <row r="381" spans="1:26" ht="42" x14ac:dyDescent="0.15">
      <c r="A381" s="16">
        <v>402</v>
      </c>
      <c r="B381" s="16" t="s">
        <v>1617</v>
      </c>
      <c r="C381" s="17" t="s">
        <v>1618</v>
      </c>
      <c r="D381" s="16" t="s">
        <v>62</v>
      </c>
      <c r="E381" s="16" t="s">
        <v>1619</v>
      </c>
      <c r="F381" s="16" t="s">
        <v>1620</v>
      </c>
      <c r="G381" s="16" t="s">
        <v>23</v>
      </c>
      <c r="H381" s="16" t="s">
        <v>41</v>
      </c>
      <c r="I381" s="16"/>
      <c r="J381" s="16"/>
      <c r="K381" s="16"/>
      <c r="L381" s="16"/>
      <c r="M381" s="16"/>
      <c r="N381" s="16"/>
      <c r="O381" s="2"/>
      <c r="P381" s="16"/>
      <c r="Q381" s="18"/>
      <c r="R381" s="2"/>
      <c r="S381" s="16"/>
      <c r="T381" s="16"/>
      <c r="U381" s="2"/>
      <c r="V381" s="2"/>
      <c r="W381" s="2"/>
      <c r="X381" s="2"/>
      <c r="Y381" s="2"/>
      <c r="Z381" s="2"/>
    </row>
    <row r="382" spans="1:26" ht="42" x14ac:dyDescent="0.15">
      <c r="A382" s="16">
        <v>403</v>
      </c>
      <c r="B382" s="16" t="s">
        <v>1621</v>
      </c>
      <c r="C382" s="17" t="s">
        <v>1622</v>
      </c>
      <c r="D382" s="16" t="s">
        <v>603</v>
      </c>
      <c r="E382" s="16" t="s">
        <v>1623</v>
      </c>
      <c r="F382" s="16" t="s">
        <v>1624</v>
      </c>
      <c r="G382" s="16" t="s">
        <v>23</v>
      </c>
      <c r="H382" s="16" t="s">
        <v>576</v>
      </c>
      <c r="I382" s="16"/>
      <c r="J382" s="16"/>
      <c r="K382" s="16"/>
      <c r="L382" s="16"/>
      <c r="M382" s="16"/>
      <c r="N382" s="16"/>
      <c r="O382" s="2"/>
      <c r="P382" s="16"/>
      <c r="Q382" s="18"/>
      <c r="R382" s="2"/>
      <c r="S382" s="16"/>
      <c r="T382" s="16"/>
      <c r="U382" s="2"/>
      <c r="V382" s="2"/>
      <c r="W382" s="2"/>
      <c r="X382" s="2"/>
      <c r="Y382" s="2"/>
      <c r="Z382" s="2"/>
    </row>
    <row r="383" spans="1:26" ht="42" x14ac:dyDescent="0.15">
      <c r="A383" s="16">
        <v>404</v>
      </c>
      <c r="B383" s="16" t="s">
        <v>1625</v>
      </c>
      <c r="C383" s="17" t="s">
        <v>1626</v>
      </c>
      <c r="D383" s="16" t="s">
        <v>62</v>
      </c>
      <c r="E383" s="16" t="s">
        <v>1627</v>
      </c>
      <c r="F383" s="16" t="s">
        <v>1628</v>
      </c>
      <c r="G383" s="16" t="s">
        <v>23</v>
      </c>
      <c r="H383" s="16" t="s">
        <v>576</v>
      </c>
      <c r="I383" s="16"/>
      <c r="J383" s="16"/>
      <c r="K383" s="16"/>
      <c r="L383" s="16"/>
      <c r="M383" s="16"/>
      <c r="N383" s="16"/>
      <c r="O383" s="2"/>
      <c r="P383" s="16"/>
      <c r="Q383" s="18"/>
      <c r="R383" s="2"/>
      <c r="S383" s="16"/>
      <c r="T383" s="16"/>
      <c r="U383" s="2"/>
      <c r="V383" s="2"/>
      <c r="W383" s="2"/>
      <c r="X383" s="2"/>
      <c r="Y383" s="2"/>
      <c r="Z383" s="2"/>
    </row>
    <row r="384" spans="1:26" ht="56" x14ac:dyDescent="0.15">
      <c r="A384" s="16">
        <v>405</v>
      </c>
      <c r="B384" s="16" t="s">
        <v>1629</v>
      </c>
      <c r="C384" s="17" t="s">
        <v>1630</v>
      </c>
      <c r="D384" s="16" t="s">
        <v>20</v>
      </c>
      <c r="E384" s="16" t="s">
        <v>1631</v>
      </c>
      <c r="F384" s="16" t="s">
        <v>1632</v>
      </c>
      <c r="G384" s="16" t="s">
        <v>23</v>
      </c>
      <c r="H384" s="16" t="s">
        <v>576</v>
      </c>
      <c r="I384" s="16"/>
      <c r="J384" s="16"/>
      <c r="K384" s="16"/>
      <c r="L384" s="16"/>
      <c r="M384" s="16"/>
      <c r="N384" s="16"/>
      <c r="O384" s="2"/>
      <c r="P384" s="16"/>
      <c r="Q384" s="18"/>
      <c r="R384" s="2"/>
      <c r="S384" s="16" t="s">
        <v>1633</v>
      </c>
      <c r="T384" s="16"/>
      <c r="U384" s="2"/>
      <c r="V384" s="2"/>
      <c r="W384" s="2"/>
      <c r="X384" s="2"/>
      <c r="Y384" s="2"/>
      <c r="Z384" s="2"/>
    </row>
    <row r="385" spans="1:26" ht="56" x14ac:dyDescent="0.15">
      <c r="A385" s="16">
        <v>406</v>
      </c>
      <c r="B385" s="16" t="s">
        <v>1634</v>
      </c>
      <c r="C385" s="17" t="s">
        <v>1635</v>
      </c>
      <c r="D385" s="16" t="s">
        <v>559</v>
      </c>
      <c r="E385" s="16" t="s">
        <v>1636</v>
      </c>
      <c r="F385" s="16" t="s">
        <v>1637</v>
      </c>
      <c r="G385" s="16" t="s">
        <v>23</v>
      </c>
      <c r="H385" s="16" t="s">
        <v>41</v>
      </c>
      <c r="I385" s="16"/>
      <c r="J385" s="16"/>
      <c r="K385" s="16"/>
      <c r="L385" s="16"/>
      <c r="M385" s="16"/>
      <c r="N385" s="16"/>
      <c r="O385" s="2"/>
      <c r="P385" s="16"/>
      <c r="Q385" s="18"/>
      <c r="R385" s="2"/>
      <c r="S385" s="16"/>
      <c r="T385" s="16"/>
      <c r="U385" s="2"/>
      <c r="V385" s="2"/>
      <c r="W385" s="2"/>
      <c r="X385" s="2"/>
      <c r="Y385" s="2"/>
      <c r="Z385" s="2"/>
    </row>
    <row r="386" spans="1:26" ht="28" x14ac:dyDescent="0.15">
      <c r="A386" s="16">
        <v>407</v>
      </c>
      <c r="B386" s="16" t="s">
        <v>1638</v>
      </c>
      <c r="C386" s="17" t="s">
        <v>1639</v>
      </c>
      <c r="D386" s="16" t="s">
        <v>20</v>
      </c>
      <c r="E386" s="16" t="s">
        <v>1640</v>
      </c>
      <c r="F386" s="2" t="s">
        <v>1641</v>
      </c>
      <c r="G386" s="16" t="s">
        <v>23</v>
      </c>
      <c r="H386" s="16" t="s">
        <v>41</v>
      </c>
      <c r="I386" s="16" t="s">
        <v>75</v>
      </c>
      <c r="J386" s="16"/>
      <c r="K386" s="16"/>
      <c r="L386" s="16"/>
      <c r="M386" s="16" t="s">
        <v>75</v>
      </c>
      <c r="N386" s="16"/>
      <c r="O386" s="2"/>
      <c r="P386" s="16" t="s">
        <v>55</v>
      </c>
      <c r="Q386" s="18"/>
      <c r="R386" s="2"/>
      <c r="S386" s="16" t="s">
        <v>55</v>
      </c>
      <c r="T386" s="16"/>
      <c r="U386" s="2"/>
      <c r="V386" s="2"/>
      <c r="W386" s="2"/>
      <c r="X386" s="2"/>
      <c r="Y386" s="2"/>
      <c r="Z386" s="2"/>
    </row>
    <row r="387" spans="1:26" ht="42" x14ac:dyDescent="0.15">
      <c r="A387" s="16">
        <v>408</v>
      </c>
      <c r="B387" s="16" t="s">
        <v>1642</v>
      </c>
      <c r="C387" s="17" t="s">
        <v>1643</v>
      </c>
      <c r="D387" s="16" t="s">
        <v>1644</v>
      </c>
      <c r="E387" s="16" t="s">
        <v>1645</v>
      </c>
      <c r="F387" s="16" t="s">
        <v>105</v>
      </c>
      <c r="G387" s="16" t="s">
        <v>23</v>
      </c>
      <c r="H387" s="16" t="s">
        <v>41</v>
      </c>
      <c r="I387" s="16"/>
      <c r="J387" s="16"/>
      <c r="K387" s="16"/>
      <c r="L387" s="16"/>
      <c r="M387" s="16"/>
      <c r="N387" s="16"/>
      <c r="O387" s="2"/>
      <c r="P387" s="16"/>
      <c r="Q387" s="18"/>
      <c r="R387" s="2"/>
      <c r="S387" s="16"/>
      <c r="T387" s="16"/>
      <c r="U387" s="2"/>
      <c r="V387" s="2"/>
      <c r="W387" s="2"/>
      <c r="X387" s="2"/>
      <c r="Y387" s="2"/>
      <c r="Z387" s="2"/>
    </row>
    <row r="388" spans="1:26" ht="42" x14ac:dyDescent="0.15">
      <c r="A388" s="16">
        <v>409</v>
      </c>
      <c r="B388" s="16" t="s">
        <v>1646</v>
      </c>
      <c r="C388" s="17" t="s">
        <v>1647</v>
      </c>
      <c r="D388" s="16" t="s">
        <v>155</v>
      </c>
      <c r="E388" s="21" t="s">
        <v>1648</v>
      </c>
      <c r="F388" s="16" t="s">
        <v>1649</v>
      </c>
      <c r="G388" s="16" t="s">
        <v>23</v>
      </c>
      <c r="H388" s="16" t="s">
        <v>576</v>
      </c>
      <c r="I388" s="16"/>
      <c r="J388" s="16"/>
      <c r="K388" s="16"/>
      <c r="L388" s="16"/>
      <c r="M388" s="16"/>
      <c r="N388" s="16"/>
      <c r="O388" s="2"/>
      <c r="P388" s="16" t="s">
        <v>1650</v>
      </c>
      <c r="Q388" s="18"/>
      <c r="R388" s="2"/>
      <c r="S388" s="16" t="s">
        <v>223</v>
      </c>
      <c r="T388" s="21"/>
      <c r="U388" s="2"/>
      <c r="V388" s="2"/>
      <c r="W388" s="2"/>
      <c r="X388" s="2"/>
      <c r="Y388" s="2"/>
      <c r="Z388" s="2"/>
    </row>
    <row r="389" spans="1:26" ht="42" x14ac:dyDescent="0.15">
      <c r="A389" s="16">
        <v>410</v>
      </c>
      <c r="B389" s="16" t="s">
        <v>1651</v>
      </c>
      <c r="C389" s="17" t="s">
        <v>1652</v>
      </c>
      <c r="D389" s="16" t="s">
        <v>20</v>
      </c>
      <c r="E389" s="16" t="s">
        <v>1653</v>
      </c>
      <c r="F389" s="16" t="s">
        <v>1654</v>
      </c>
      <c r="G389" s="16" t="s">
        <v>23</v>
      </c>
      <c r="H389" s="16" t="s">
        <v>41</v>
      </c>
      <c r="I389" s="16"/>
      <c r="J389" s="16"/>
      <c r="K389" s="16"/>
      <c r="L389" s="16"/>
      <c r="M389" s="16"/>
      <c r="N389" s="16"/>
      <c r="O389" s="2"/>
      <c r="P389" s="16"/>
      <c r="Q389" s="18"/>
      <c r="R389" s="2"/>
      <c r="S389" s="16"/>
      <c r="T389" s="41" t="s">
        <v>1655</v>
      </c>
      <c r="U389" s="2"/>
      <c r="V389" s="2"/>
      <c r="W389" s="2"/>
      <c r="X389" s="2"/>
      <c r="Y389" s="2"/>
      <c r="Z389" s="2"/>
    </row>
    <row r="390" spans="1:26" ht="56" x14ac:dyDescent="0.15">
      <c r="A390" s="16">
        <v>411</v>
      </c>
      <c r="B390" s="16" t="s">
        <v>1656</v>
      </c>
      <c r="C390" s="17" t="s">
        <v>1657</v>
      </c>
      <c r="D390" s="16" t="s">
        <v>62</v>
      </c>
      <c r="E390" s="16" t="s">
        <v>1658</v>
      </c>
      <c r="F390" s="16" t="s">
        <v>1659</v>
      </c>
      <c r="G390" s="16" t="s">
        <v>23</v>
      </c>
      <c r="H390" s="16" t="s">
        <v>41</v>
      </c>
      <c r="I390" s="16"/>
      <c r="J390" s="16"/>
      <c r="K390" s="16"/>
      <c r="L390" s="16"/>
      <c r="M390" s="16"/>
      <c r="N390" s="16"/>
      <c r="O390" s="2"/>
      <c r="P390" s="16"/>
      <c r="Q390" s="18"/>
      <c r="R390" s="2"/>
      <c r="S390" s="16"/>
      <c r="T390" s="42" t="s">
        <v>1660</v>
      </c>
      <c r="U390" s="2"/>
      <c r="V390" s="2"/>
      <c r="W390" s="2"/>
      <c r="X390" s="2"/>
      <c r="Y390" s="2"/>
      <c r="Z390" s="2"/>
    </row>
    <row r="391" spans="1:26" ht="42" x14ac:dyDescent="0.15">
      <c r="A391" s="16">
        <v>412</v>
      </c>
      <c r="B391" s="16" t="s">
        <v>1661</v>
      </c>
      <c r="C391" s="17" t="s">
        <v>1662</v>
      </c>
      <c r="D391" s="16" t="s">
        <v>62</v>
      </c>
      <c r="E391" s="16" t="s">
        <v>1663</v>
      </c>
      <c r="F391" s="16" t="s">
        <v>1664</v>
      </c>
      <c r="G391" s="16" t="s">
        <v>23</v>
      </c>
      <c r="H391" s="16" t="s">
        <v>41</v>
      </c>
      <c r="I391" s="16"/>
      <c r="J391" s="16"/>
      <c r="K391" s="16"/>
      <c r="L391" s="16"/>
      <c r="M391" s="16"/>
      <c r="N391" s="16"/>
      <c r="O391" s="2"/>
      <c r="P391" s="16"/>
      <c r="Q391" s="18"/>
      <c r="R391" s="2"/>
      <c r="S391" s="16"/>
      <c r="T391" s="16"/>
      <c r="U391" s="2"/>
      <c r="V391" s="2"/>
      <c r="W391" s="2"/>
      <c r="X391" s="2"/>
      <c r="Y391" s="2"/>
      <c r="Z391" s="2"/>
    </row>
    <row r="392" spans="1:26" ht="28" x14ac:dyDescent="0.15">
      <c r="A392" s="16">
        <v>413</v>
      </c>
      <c r="B392" s="16" t="s">
        <v>1665</v>
      </c>
      <c r="C392" s="17" t="s">
        <v>1666</v>
      </c>
      <c r="D392" s="16" t="s">
        <v>199</v>
      </c>
      <c r="E392" s="16" t="s">
        <v>1259</v>
      </c>
      <c r="F392" s="16" t="s">
        <v>1667</v>
      </c>
      <c r="G392" s="16" t="s">
        <v>23</v>
      </c>
      <c r="H392" s="16" t="s">
        <v>41</v>
      </c>
      <c r="I392" s="16" t="s">
        <v>3876</v>
      </c>
      <c r="J392" s="16"/>
      <c r="K392" s="16"/>
      <c r="L392" s="16"/>
      <c r="M392" s="16" t="s">
        <v>1668</v>
      </c>
      <c r="N392" s="16"/>
      <c r="O392" s="2"/>
      <c r="P392" s="16" t="s">
        <v>55</v>
      </c>
      <c r="Q392" s="18"/>
      <c r="R392" s="2"/>
      <c r="S392" s="16" t="s">
        <v>55</v>
      </c>
      <c r="T392" s="16"/>
      <c r="U392" s="2"/>
      <c r="V392" s="2"/>
      <c r="W392" s="2"/>
      <c r="X392" s="2"/>
      <c r="Y392" s="2"/>
      <c r="Z392" s="2"/>
    </row>
    <row r="393" spans="1:26" ht="56" x14ac:dyDescent="0.15">
      <c r="A393" s="16">
        <v>414</v>
      </c>
      <c r="B393" s="16" t="s">
        <v>1669</v>
      </c>
      <c r="C393" s="17" t="s">
        <v>1670</v>
      </c>
      <c r="D393" s="16" t="s">
        <v>603</v>
      </c>
      <c r="E393" s="16" t="s">
        <v>1671</v>
      </c>
      <c r="F393" s="16" t="s">
        <v>1672</v>
      </c>
      <c r="G393" s="16" t="s">
        <v>23</v>
      </c>
      <c r="H393" s="16" t="s">
        <v>41</v>
      </c>
      <c r="I393" s="16"/>
      <c r="J393" s="16"/>
      <c r="K393" s="16"/>
      <c r="L393" s="16"/>
      <c r="M393" s="16"/>
      <c r="N393" s="16"/>
      <c r="O393" s="2"/>
      <c r="P393" s="16" t="s">
        <v>1673</v>
      </c>
      <c r="Q393" s="18"/>
      <c r="R393" s="2"/>
      <c r="S393" s="16" t="s">
        <v>55</v>
      </c>
      <c r="T393" s="16"/>
      <c r="U393" s="2"/>
      <c r="V393" s="2"/>
      <c r="W393" s="2"/>
      <c r="X393" s="2"/>
      <c r="Y393" s="2"/>
      <c r="Z393" s="2"/>
    </row>
    <row r="394" spans="1:26" ht="28" x14ac:dyDescent="0.15">
      <c r="A394" s="43">
        <v>415</v>
      </c>
      <c r="B394" s="16" t="s">
        <v>1674</v>
      </c>
      <c r="C394" s="17" t="s">
        <v>1675</v>
      </c>
      <c r="D394" s="16" t="s">
        <v>199</v>
      </c>
      <c r="E394" s="16" t="s">
        <v>1676</v>
      </c>
      <c r="F394" s="16" t="s">
        <v>1677</v>
      </c>
      <c r="G394" s="16" t="s">
        <v>23</v>
      </c>
      <c r="H394" s="16" t="s">
        <v>41</v>
      </c>
      <c r="I394" s="16"/>
      <c r="J394" s="16"/>
      <c r="K394" s="16"/>
      <c r="L394" s="16"/>
      <c r="M394" s="16"/>
      <c r="N394" s="16"/>
      <c r="O394" s="2"/>
      <c r="P394" s="16"/>
      <c r="Q394" s="18"/>
      <c r="R394" s="2"/>
      <c r="S394" s="16" t="s">
        <v>1678</v>
      </c>
      <c r="T394" s="16"/>
      <c r="U394" s="2"/>
      <c r="V394" s="2"/>
      <c r="W394" s="2"/>
      <c r="X394" s="2"/>
      <c r="Y394" s="2"/>
      <c r="Z394" s="2"/>
    </row>
    <row r="395" spans="1:26" ht="28" x14ac:dyDescent="0.15">
      <c r="A395" s="16">
        <v>416</v>
      </c>
      <c r="B395" s="16" t="s">
        <v>1679</v>
      </c>
      <c r="C395" s="17" t="s">
        <v>1680</v>
      </c>
      <c r="D395" s="16" t="s">
        <v>569</v>
      </c>
      <c r="E395" s="16" t="s">
        <v>1681</v>
      </c>
      <c r="F395" s="16" t="s">
        <v>1682</v>
      </c>
      <c r="G395" s="16" t="s">
        <v>23</v>
      </c>
      <c r="H395" s="16" t="s">
        <v>41</v>
      </c>
      <c r="I395" s="16"/>
      <c r="J395" s="16"/>
      <c r="K395" s="16"/>
      <c r="L395" s="16"/>
      <c r="M395" s="16"/>
      <c r="N395" s="16"/>
      <c r="O395" s="2"/>
      <c r="P395" s="16"/>
      <c r="Q395" s="18"/>
      <c r="R395" s="2"/>
      <c r="S395" s="16"/>
      <c r="T395" s="16" t="s">
        <v>1445</v>
      </c>
      <c r="U395" s="2"/>
      <c r="V395" s="2"/>
      <c r="W395" s="2"/>
      <c r="X395" s="2"/>
      <c r="Y395" s="2"/>
      <c r="Z395" s="2"/>
    </row>
    <row r="396" spans="1:26" ht="56" x14ac:dyDescent="0.15">
      <c r="A396" s="16">
        <v>417</v>
      </c>
      <c r="B396" s="16" t="s">
        <v>1683</v>
      </c>
      <c r="C396" s="17" t="s">
        <v>1684</v>
      </c>
      <c r="D396" s="16" t="s">
        <v>20</v>
      </c>
      <c r="E396" s="16" t="s">
        <v>1685</v>
      </c>
      <c r="F396" s="16" t="s">
        <v>3707</v>
      </c>
      <c r="G396" s="16" t="s">
        <v>23</v>
      </c>
      <c r="H396" s="16" t="s">
        <v>41</v>
      </c>
      <c r="I396" s="16" t="s">
        <v>75</v>
      </c>
      <c r="J396" s="16"/>
      <c r="K396" s="16"/>
      <c r="L396" s="16"/>
      <c r="M396" s="16" t="s">
        <v>75</v>
      </c>
      <c r="N396" s="16"/>
      <c r="O396" s="2"/>
      <c r="P396" s="16" t="s">
        <v>55</v>
      </c>
      <c r="Q396" s="18"/>
      <c r="R396" s="2"/>
      <c r="S396" s="16" t="s">
        <v>55</v>
      </c>
      <c r="T396" s="16"/>
      <c r="U396" s="2"/>
      <c r="V396" s="2"/>
      <c r="W396" s="2"/>
      <c r="X396" s="2"/>
      <c r="Y396" s="2"/>
      <c r="Z396" s="2"/>
    </row>
    <row r="397" spans="1:26" ht="42" x14ac:dyDescent="0.15">
      <c r="A397" s="16">
        <v>418</v>
      </c>
      <c r="B397" s="16" t="s">
        <v>1687</v>
      </c>
      <c r="C397" s="17" t="s">
        <v>1688</v>
      </c>
      <c r="D397" s="16" t="s">
        <v>20</v>
      </c>
      <c r="E397" s="16" t="s">
        <v>1689</v>
      </c>
      <c r="F397" s="16" t="s">
        <v>1690</v>
      </c>
      <c r="G397" s="16" t="s">
        <v>23</v>
      </c>
      <c r="H397" s="16"/>
      <c r="I397" s="16"/>
      <c r="J397" s="16"/>
      <c r="K397" s="16"/>
      <c r="L397" s="16"/>
      <c r="M397" s="16"/>
      <c r="N397" s="16"/>
      <c r="O397" s="2"/>
      <c r="P397" s="16"/>
      <c r="Q397" s="18"/>
      <c r="R397" s="2"/>
      <c r="S397" s="16"/>
      <c r="T397" s="16"/>
      <c r="U397" s="2"/>
      <c r="V397" s="2"/>
      <c r="W397" s="2"/>
      <c r="X397" s="2"/>
      <c r="Y397" s="2"/>
      <c r="Z397" s="2"/>
    </row>
    <row r="398" spans="1:26" ht="28" x14ac:dyDescent="0.15">
      <c r="A398" s="16">
        <v>419</v>
      </c>
      <c r="B398" s="16" t="s">
        <v>1691</v>
      </c>
      <c r="C398" s="17" t="s">
        <v>1692</v>
      </c>
      <c r="D398" s="16" t="s">
        <v>20</v>
      </c>
      <c r="E398" s="16" t="s">
        <v>1693</v>
      </c>
      <c r="F398" s="16" t="s">
        <v>1694</v>
      </c>
      <c r="G398" s="16" t="s">
        <v>23</v>
      </c>
      <c r="H398" s="16" t="s">
        <v>847</v>
      </c>
      <c r="I398" s="16" t="s">
        <v>1762</v>
      </c>
      <c r="J398" s="16"/>
      <c r="K398" s="16"/>
      <c r="L398" s="16"/>
      <c r="M398" s="16" t="s">
        <v>55</v>
      </c>
      <c r="N398" s="16"/>
      <c r="O398" s="2"/>
      <c r="P398" s="16" t="s">
        <v>55</v>
      </c>
      <c r="Q398" s="18"/>
      <c r="R398" s="2"/>
      <c r="S398" s="16" t="s">
        <v>55</v>
      </c>
      <c r="T398" s="16"/>
      <c r="U398" s="2"/>
      <c r="V398" s="2"/>
      <c r="W398" s="2"/>
      <c r="X398" s="2"/>
      <c r="Y398" s="2"/>
      <c r="Z398" s="2"/>
    </row>
    <row r="399" spans="1:26" ht="28" x14ac:dyDescent="0.15">
      <c r="A399" s="16">
        <v>420</v>
      </c>
      <c r="B399" s="16" t="s">
        <v>1695</v>
      </c>
      <c r="C399" s="17" t="s">
        <v>1696</v>
      </c>
      <c r="D399" s="16" t="s">
        <v>559</v>
      </c>
      <c r="E399" s="16" t="s">
        <v>1697</v>
      </c>
      <c r="F399" s="16" t="s">
        <v>1698</v>
      </c>
      <c r="G399" s="16" t="s">
        <v>23</v>
      </c>
      <c r="H399" s="16" t="s">
        <v>41</v>
      </c>
      <c r="I399" s="16"/>
      <c r="J399" s="16"/>
      <c r="K399" s="16"/>
      <c r="L399" s="16"/>
      <c r="M399" s="16"/>
      <c r="N399" s="16"/>
      <c r="O399" s="2"/>
      <c r="P399" s="16"/>
      <c r="Q399" s="18"/>
      <c r="R399" s="2"/>
      <c r="S399" s="16"/>
      <c r="T399" s="16"/>
      <c r="U399" s="2"/>
      <c r="V399" s="2"/>
      <c r="W399" s="2"/>
      <c r="X399" s="2"/>
      <c r="Y399" s="2"/>
      <c r="Z399" s="2"/>
    </row>
    <row r="400" spans="1:26" ht="56" x14ac:dyDescent="0.15">
      <c r="A400" s="16">
        <v>421</v>
      </c>
      <c r="B400" s="16" t="s">
        <v>1699</v>
      </c>
      <c r="C400" s="17" t="s">
        <v>1700</v>
      </c>
      <c r="D400" s="16" t="s">
        <v>1701</v>
      </c>
      <c r="E400" s="16" t="s">
        <v>1702</v>
      </c>
      <c r="F400" s="16" t="s">
        <v>105</v>
      </c>
      <c r="G400" s="16" t="s">
        <v>23</v>
      </c>
      <c r="H400" s="16" t="s">
        <v>41</v>
      </c>
      <c r="I400" s="16"/>
      <c r="J400" s="16"/>
      <c r="K400" s="16"/>
      <c r="L400" s="16"/>
      <c r="M400" s="16"/>
      <c r="N400" s="16"/>
      <c r="O400" s="2"/>
      <c r="P400" s="16"/>
      <c r="Q400" s="18"/>
      <c r="R400" s="2"/>
      <c r="S400" s="16"/>
      <c r="T400" s="31" t="s">
        <v>1507</v>
      </c>
      <c r="U400" s="2"/>
      <c r="V400" s="2"/>
      <c r="W400" s="2"/>
      <c r="X400" s="2"/>
      <c r="Y400" s="2"/>
      <c r="Z400" s="2"/>
    </row>
    <row r="401" spans="1:26" ht="42" x14ac:dyDescent="0.15">
      <c r="A401" s="16">
        <v>422</v>
      </c>
      <c r="B401" s="16" t="s">
        <v>1703</v>
      </c>
      <c r="C401" s="17" t="s">
        <v>1704</v>
      </c>
      <c r="D401" s="16" t="s">
        <v>603</v>
      </c>
      <c r="E401" s="16" t="s">
        <v>1705</v>
      </c>
      <c r="F401" s="16" t="s">
        <v>1706</v>
      </c>
      <c r="G401" s="16" t="s">
        <v>23</v>
      </c>
      <c r="H401" s="16" t="s">
        <v>41</v>
      </c>
      <c r="I401" s="16"/>
      <c r="J401" s="16"/>
      <c r="K401" s="16"/>
      <c r="L401" s="16"/>
      <c r="M401" s="16"/>
      <c r="N401" s="16"/>
      <c r="O401" s="2"/>
      <c r="P401" s="16"/>
      <c r="Q401" s="18"/>
      <c r="R401" s="2"/>
      <c r="S401" s="16"/>
      <c r="T401" s="16"/>
      <c r="U401" s="2"/>
      <c r="V401" s="2"/>
      <c r="W401" s="2"/>
      <c r="X401" s="2"/>
      <c r="Y401" s="2"/>
      <c r="Z401" s="2"/>
    </row>
    <row r="402" spans="1:26" ht="84" x14ac:dyDescent="0.15">
      <c r="A402" s="16">
        <v>423</v>
      </c>
      <c r="B402" s="16" t="s">
        <v>1707</v>
      </c>
      <c r="C402" s="17" t="s">
        <v>1708</v>
      </c>
      <c r="D402" s="16" t="s">
        <v>62</v>
      </c>
      <c r="E402" s="16" t="s">
        <v>1709</v>
      </c>
      <c r="F402" s="16" t="s">
        <v>1710</v>
      </c>
      <c r="G402" s="16" t="s">
        <v>23</v>
      </c>
      <c r="H402" s="16" t="s">
        <v>41</v>
      </c>
      <c r="I402" s="16"/>
      <c r="J402" s="16"/>
      <c r="K402" s="16"/>
      <c r="L402" s="16"/>
      <c r="M402" s="16"/>
      <c r="N402" s="16"/>
      <c r="O402" s="2"/>
      <c r="P402" s="16" t="s">
        <v>1711</v>
      </c>
      <c r="Q402" s="18"/>
      <c r="R402" s="2"/>
      <c r="S402" s="16" t="s">
        <v>55</v>
      </c>
      <c r="T402" s="16"/>
      <c r="U402" s="2"/>
      <c r="V402" s="2"/>
      <c r="W402" s="2"/>
      <c r="X402" s="2"/>
      <c r="Y402" s="2"/>
      <c r="Z402" s="2"/>
    </row>
    <row r="403" spans="1:26" ht="42" x14ac:dyDescent="0.15">
      <c r="A403" s="16">
        <v>424</v>
      </c>
      <c r="B403" s="16" t="s">
        <v>1712</v>
      </c>
      <c r="C403" s="17" t="s">
        <v>1713</v>
      </c>
      <c r="D403" s="16" t="s">
        <v>62</v>
      </c>
      <c r="E403" s="16" t="s">
        <v>1714</v>
      </c>
      <c r="F403" s="16" t="s">
        <v>1715</v>
      </c>
      <c r="G403" s="16" t="s">
        <v>23</v>
      </c>
      <c r="H403" s="16" t="s">
        <v>41</v>
      </c>
      <c r="I403" s="16"/>
      <c r="J403" s="16"/>
      <c r="K403" s="16"/>
      <c r="L403" s="16"/>
      <c r="M403" s="16"/>
      <c r="N403" s="16"/>
      <c r="O403" s="2"/>
      <c r="P403" s="16"/>
      <c r="Q403" s="18"/>
      <c r="R403" s="2"/>
      <c r="S403" s="16" t="s">
        <v>697</v>
      </c>
      <c r="T403" s="16"/>
      <c r="U403" s="2"/>
      <c r="V403" s="2"/>
      <c r="W403" s="2"/>
      <c r="X403" s="2"/>
      <c r="Y403" s="2"/>
      <c r="Z403" s="2"/>
    </row>
    <row r="404" spans="1:26" ht="42" x14ac:dyDescent="0.15">
      <c r="A404" s="16">
        <v>425</v>
      </c>
      <c r="B404" s="16" t="s">
        <v>1716</v>
      </c>
      <c r="C404" s="17" t="s">
        <v>1717</v>
      </c>
      <c r="D404" s="16" t="s">
        <v>62</v>
      </c>
      <c r="E404" s="16" t="s">
        <v>1718</v>
      </c>
      <c r="F404" s="16" t="s">
        <v>1719</v>
      </c>
      <c r="G404" s="16" t="s">
        <v>23</v>
      </c>
      <c r="H404" s="16" t="s">
        <v>41</v>
      </c>
      <c r="I404" s="16"/>
      <c r="J404" s="16"/>
      <c r="K404" s="16"/>
      <c r="L404" s="16"/>
      <c r="M404" s="16"/>
      <c r="N404" s="16"/>
      <c r="O404" s="2"/>
      <c r="P404" s="16" t="s">
        <v>1720</v>
      </c>
      <c r="Q404" s="18"/>
      <c r="R404" s="2"/>
      <c r="S404" s="16" t="s">
        <v>55</v>
      </c>
      <c r="T404" s="44"/>
      <c r="U404" s="2"/>
      <c r="V404" s="2"/>
      <c r="W404" s="2"/>
      <c r="X404" s="2"/>
      <c r="Y404" s="2"/>
      <c r="Z404" s="2"/>
    </row>
    <row r="405" spans="1:26" ht="56" x14ac:dyDescent="0.15">
      <c r="A405" s="16">
        <v>426</v>
      </c>
      <c r="B405" s="16" t="s">
        <v>1721</v>
      </c>
      <c r="C405" s="17" t="s">
        <v>1722</v>
      </c>
      <c r="D405" s="16" t="s">
        <v>204</v>
      </c>
      <c r="E405" s="16" t="s">
        <v>1723</v>
      </c>
      <c r="F405" s="16" t="s">
        <v>1724</v>
      </c>
      <c r="G405" s="16" t="s">
        <v>23</v>
      </c>
      <c r="H405" s="16" t="s">
        <v>41</v>
      </c>
      <c r="I405" s="16"/>
      <c r="J405" s="16"/>
      <c r="K405" s="16"/>
      <c r="L405" s="16"/>
      <c r="M405" s="16"/>
      <c r="N405" s="16"/>
      <c r="O405" s="2"/>
      <c r="P405" s="16"/>
      <c r="Q405" s="18"/>
      <c r="R405" s="2"/>
      <c r="S405" s="16"/>
      <c r="T405" s="31" t="s">
        <v>1507</v>
      </c>
      <c r="U405" s="2"/>
      <c r="V405" s="2"/>
      <c r="W405" s="2"/>
      <c r="X405" s="2"/>
      <c r="Y405" s="2"/>
      <c r="Z405" s="2"/>
    </row>
    <row r="406" spans="1:26" ht="42" x14ac:dyDescent="0.15">
      <c r="A406" s="16">
        <v>427</v>
      </c>
      <c r="B406" s="16" t="s">
        <v>1725</v>
      </c>
      <c r="C406" s="17" t="s">
        <v>1726</v>
      </c>
      <c r="D406" s="16" t="s">
        <v>603</v>
      </c>
      <c r="E406" s="16" t="s">
        <v>1727</v>
      </c>
      <c r="F406" s="16" t="s">
        <v>1728</v>
      </c>
      <c r="G406" s="16" t="s">
        <v>23</v>
      </c>
      <c r="H406" s="16" t="s">
        <v>41</v>
      </c>
      <c r="I406" s="16"/>
      <c r="J406" s="16"/>
      <c r="K406" s="16"/>
      <c r="L406" s="16"/>
      <c r="M406" s="16"/>
      <c r="N406" s="16"/>
      <c r="O406" s="2"/>
      <c r="P406" s="16"/>
      <c r="Q406" s="18"/>
      <c r="R406" s="2"/>
      <c r="S406" s="16"/>
      <c r="T406" s="16"/>
      <c r="U406" s="2"/>
      <c r="V406" s="2"/>
      <c r="W406" s="2"/>
      <c r="X406" s="2"/>
      <c r="Y406" s="2"/>
      <c r="Z406" s="2"/>
    </row>
    <row r="407" spans="1:26" ht="42" x14ac:dyDescent="0.15">
      <c r="A407" s="25">
        <v>428</v>
      </c>
      <c r="B407" s="25" t="s">
        <v>1729</v>
      </c>
      <c r="C407" s="45" t="s">
        <v>1730</v>
      </c>
      <c r="D407" s="25" t="s">
        <v>51</v>
      </c>
      <c r="E407" s="25" t="s">
        <v>1731</v>
      </c>
      <c r="F407" s="25" t="s">
        <v>1732</v>
      </c>
      <c r="G407" s="16" t="s">
        <v>23</v>
      </c>
      <c r="H407" s="16" t="s">
        <v>847</v>
      </c>
      <c r="I407" s="16"/>
      <c r="J407" s="16"/>
      <c r="K407" s="16"/>
      <c r="L407" s="16"/>
      <c r="M407" s="16"/>
      <c r="N407" s="16"/>
      <c r="O407" s="2"/>
      <c r="P407" s="16" t="s">
        <v>120</v>
      </c>
      <c r="Q407" s="18"/>
      <c r="R407" s="2"/>
      <c r="S407" s="16" t="s">
        <v>697</v>
      </c>
      <c r="T407" s="16"/>
      <c r="U407" s="2"/>
      <c r="V407" s="2"/>
      <c r="W407" s="2"/>
      <c r="X407" s="2"/>
      <c r="Y407" s="2"/>
      <c r="Z407" s="2"/>
    </row>
    <row r="408" spans="1:26" ht="56" x14ac:dyDescent="0.15">
      <c r="A408" s="16">
        <v>429</v>
      </c>
      <c r="B408" s="16" t="s">
        <v>1733</v>
      </c>
      <c r="C408" s="17" t="s">
        <v>1734</v>
      </c>
      <c r="D408" s="16" t="s">
        <v>20</v>
      </c>
      <c r="E408" s="16" t="s">
        <v>1735</v>
      </c>
      <c r="F408" s="16" t="s">
        <v>1736</v>
      </c>
      <c r="G408" s="16" t="s">
        <v>23</v>
      </c>
      <c r="H408" s="16" t="s">
        <v>576</v>
      </c>
      <c r="I408" s="16"/>
      <c r="J408" s="16"/>
      <c r="K408" s="16"/>
      <c r="L408" s="16"/>
      <c r="M408" s="16"/>
      <c r="N408" s="16"/>
      <c r="O408" s="2"/>
      <c r="P408" s="16" t="s">
        <v>42</v>
      </c>
      <c r="Q408" s="18"/>
      <c r="R408" s="2"/>
      <c r="S408" s="16"/>
      <c r="T408" s="16"/>
      <c r="U408" s="2"/>
      <c r="V408" s="2"/>
      <c r="W408" s="2"/>
      <c r="X408" s="2"/>
      <c r="Y408" s="2"/>
      <c r="Z408" s="2"/>
    </row>
    <row r="409" spans="1:26" ht="28" x14ac:dyDescent="0.15">
      <c r="A409" s="16">
        <v>430</v>
      </c>
      <c r="B409" s="16" t="s">
        <v>1737</v>
      </c>
      <c r="C409" s="17" t="s">
        <v>1738</v>
      </c>
      <c r="D409" s="16" t="s">
        <v>559</v>
      </c>
      <c r="E409" s="16" t="s">
        <v>1739</v>
      </c>
      <c r="F409" s="16" t="s">
        <v>1740</v>
      </c>
      <c r="G409" s="16" t="s">
        <v>23</v>
      </c>
      <c r="H409" s="16" t="s">
        <v>41</v>
      </c>
      <c r="I409" s="16"/>
      <c r="J409" s="16"/>
      <c r="K409" s="16"/>
      <c r="L409" s="16"/>
      <c r="M409" s="16"/>
      <c r="N409" s="16"/>
      <c r="O409" s="2"/>
      <c r="P409" s="16"/>
      <c r="Q409" s="18"/>
      <c r="R409" s="2"/>
      <c r="S409" s="16"/>
      <c r="T409" s="16"/>
      <c r="U409" s="2"/>
      <c r="V409" s="2"/>
      <c r="W409" s="2"/>
      <c r="X409" s="2"/>
      <c r="Y409" s="2"/>
      <c r="Z409" s="2"/>
    </row>
    <row r="410" spans="1:26" ht="42" x14ac:dyDescent="0.15">
      <c r="A410" s="16">
        <v>431</v>
      </c>
      <c r="B410" s="16" t="s">
        <v>1741</v>
      </c>
      <c r="C410" s="17" t="s">
        <v>1742</v>
      </c>
      <c r="D410" s="16" t="s">
        <v>559</v>
      </c>
      <c r="E410" s="16" t="s">
        <v>1743</v>
      </c>
      <c r="F410" s="16" t="s">
        <v>1744</v>
      </c>
      <c r="G410" s="16" t="s">
        <v>23</v>
      </c>
      <c r="H410" s="16" t="s">
        <v>41</v>
      </c>
      <c r="I410" s="16"/>
      <c r="J410" s="16"/>
      <c r="K410" s="16"/>
      <c r="L410" s="16"/>
      <c r="M410" s="16"/>
      <c r="N410" s="16"/>
      <c r="O410" s="2"/>
      <c r="P410" s="16"/>
      <c r="Q410" s="18"/>
      <c r="R410" s="2"/>
      <c r="S410" s="16"/>
      <c r="T410" s="16"/>
      <c r="U410" s="2"/>
      <c r="V410" s="2"/>
      <c r="W410" s="2"/>
      <c r="X410" s="2"/>
      <c r="Y410" s="2"/>
      <c r="Z410" s="2"/>
    </row>
    <row r="411" spans="1:26" ht="56" x14ac:dyDescent="0.15">
      <c r="A411" s="16">
        <v>432</v>
      </c>
      <c r="B411" s="16" t="s">
        <v>1745</v>
      </c>
      <c r="C411" s="17" t="s">
        <v>1746</v>
      </c>
      <c r="D411" s="16" t="s">
        <v>559</v>
      </c>
      <c r="E411" s="16" t="s">
        <v>1747</v>
      </c>
      <c r="F411" s="16" t="s">
        <v>1748</v>
      </c>
      <c r="G411" s="16" t="s">
        <v>23</v>
      </c>
      <c r="H411" s="16" t="s">
        <v>41</v>
      </c>
      <c r="I411" s="16"/>
      <c r="J411" s="16"/>
      <c r="K411" s="16"/>
      <c r="L411" s="16"/>
      <c r="M411" s="16"/>
      <c r="N411" s="16"/>
      <c r="O411" s="2"/>
      <c r="P411" s="16"/>
      <c r="Q411" s="18"/>
      <c r="R411" s="2"/>
      <c r="S411" s="16"/>
      <c r="T411" s="16"/>
      <c r="U411" s="2"/>
      <c r="V411" s="2"/>
      <c r="W411" s="2"/>
      <c r="X411" s="2"/>
      <c r="Y411" s="2"/>
      <c r="Z411" s="2"/>
    </row>
    <row r="412" spans="1:26" ht="42" x14ac:dyDescent="0.15">
      <c r="A412" s="16">
        <v>434</v>
      </c>
      <c r="B412" s="16" t="s">
        <v>1749</v>
      </c>
      <c r="C412" s="17" t="s">
        <v>1750</v>
      </c>
      <c r="D412" s="16" t="s">
        <v>62</v>
      </c>
      <c r="E412" s="16" t="s">
        <v>1751</v>
      </c>
      <c r="F412" s="16" t="s">
        <v>1752</v>
      </c>
      <c r="G412" s="16" t="s">
        <v>23</v>
      </c>
      <c r="H412" s="16" t="s">
        <v>847</v>
      </c>
      <c r="I412" s="16" t="s">
        <v>1762</v>
      </c>
      <c r="J412" s="16"/>
      <c r="K412" s="16"/>
      <c r="L412" s="16"/>
      <c r="M412" s="16" t="s">
        <v>164</v>
      </c>
      <c r="N412" s="16"/>
      <c r="O412" s="2"/>
      <c r="P412" s="16" t="s">
        <v>55</v>
      </c>
      <c r="Q412" s="18"/>
      <c r="R412" s="2"/>
      <c r="S412" s="16" t="s">
        <v>55</v>
      </c>
      <c r="T412" s="16"/>
      <c r="U412" s="2"/>
      <c r="V412" s="2"/>
      <c r="W412" s="2"/>
      <c r="X412" s="2"/>
      <c r="Y412" s="2"/>
      <c r="Z412" s="2"/>
    </row>
    <row r="413" spans="1:26" ht="28" x14ac:dyDescent="0.15">
      <c r="A413" s="16">
        <v>435</v>
      </c>
      <c r="B413" s="16" t="s">
        <v>1753</v>
      </c>
      <c r="C413" s="17" t="s">
        <v>1754</v>
      </c>
      <c r="D413" s="16" t="s">
        <v>326</v>
      </c>
      <c r="E413" s="16" t="s">
        <v>1755</v>
      </c>
      <c r="F413" s="16" t="s">
        <v>1756</v>
      </c>
      <c r="G413" s="16" t="s">
        <v>23</v>
      </c>
      <c r="H413" s="16"/>
      <c r="I413" s="16"/>
      <c r="J413" s="16"/>
      <c r="K413" s="16"/>
      <c r="L413" s="16"/>
      <c r="M413" s="16"/>
      <c r="N413" s="16"/>
      <c r="O413" s="2"/>
      <c r="P413" s="16" t="s">
        <v>164</v>
      </c>
      <c r="Q413" s="18"/>
      <c r="R413" s="2"/>
      <c r="S413" s="16"/>
      <c r="T413" s="16" t="s">
        <v>1757</v>
      </c>
      <c r="U413" s="2"/>
      <c r="V413" s="2"/>
      <c r="W413" s="2"/>
      <c r="X413" s="2"/>
      <c r="Y413" s="2"/>
      <c r="Z413" s="2"/>
    </row>
    <row r="414" spans="1:26" ht="56" x14ac:dyDescent="0.15">
      <c r="A414" s="16">
        <v>436</v>
      </c>
      <c r="B414" s="16" t="s">
        <v>1758</v>
      </c>
      <c r="C414" s="17" t="s">
        <v>1759</v>
      </c>
      <c r="D414" s="16" t="s">
        <v>20</v>
      </c>
      <c r="E414" s="16" t="s">
        <v>1760</v>
      </c>
      <c r="F414" s="16" t="s">
        <v>1761</v>
      </c>
      <c r="G414" s="16" t="s">
        <v>23</v>
      </c>
      <c r="H414" s="16" t="s">
        <v>576</v>
      </c>
      <c r="I414" s="16"/>
      <c r="J414" s="16"/>
      <c r="K414" s="16"/>
      <c r="L414" s="16"/>
      <c r="M414" s="16"/>
      <c r="N414" s="16"/>
      <c r="O414" s="2"/>
      <c r="P414" s="16" t="s">
        <v>1762</v>
      </c>
      <c r="Q414" s="18"/>
      <c r="R414" s="2"/>
      <c r="S414" s="16" t="s">
        <v>223</v>
      </c>
      <c r="T414" s="16"/>
      <c r="U414" s="2"/>
      <c r="V414" s="2"/>
      <c r="W414" s="2"/>
      <c r="X414" s="2"/>
      <c r="Y414" s="2"/>
      <c r="Z414" s="2"/>
    </row>
    <row r="415" spans="1:26" ht="56" x14ac:dyDescent="0.15">
      <c r="A415" s="16">
        <v>437</v>
      </c>
      <c r="B415" s="16" t="s">
        <v>1763</v>
      </c>
      <c r="C415" s="17" t="s">
        <v>1764</v>
      </c>
      <c r="D415" s="16" t="s">
        <v>20</v>
      </c>
      <c r="E415" s="16" t="s">
        <v>1765</v>
      </c>
      <c r="F415" s="16" t="s">
        <v>1766</v>
      </c>
      <c r="G415" s="16" t="s">
        <v>23</v>
      </c>
      <c r="H415" s="16" t="s">
        <v>41</v>
      </c>
      <c r="I415" s="16"/>
      <c r="J415" s="16"/>
      <c r="K415" s="16"/>
      <c r="L415" s="16"/>
      <c r="M415" s="16"/>
      <c r="N415" s="16"/>
      <c r="O415" s="2"/>
      <c r="P415" s="16" t="s">
        <v>42</v>
      </c>
      <c r="Q415" s="18"/>
      <c r="R415" s="2"/>
      <c r="S415" s="16"/>
      <c r="T415" s="31" t="s">
        <v>1507</v>
      </c>
      <c r="U415" s="2"/>
      <c r="V415" s="2"/>
      <c r="W415" s="2"/>
      <c r="X415" s="2"/>
      <c r="Y415" s="2"/>
      <c r="Z415" s="2"/>
    </row>
    <row r="416" spans="1:26" ht="56" x14ac:dyDescent="0.15">
      <c r="A416" s="16">
        <v>438</v>
      </c>
      <c r="B416" s="16" t="s">
        <v>1767</v>
      </c>
      <c r="C416" s="17" t="s">
        <v>1768</v>
      </c>
      <c r="D416" s="16" t="s">
        <v>62</v>
      </c>
      <c r="E416" s="16" t="s">
        <v>1769</v>
      </c>
      <c r="F416" s="16" t="s">
        <v>1770</v>
      </c>
      <c r="G416" s="16" t="s">
        <v>23</v>
      </c>
      <c r="H416" s="16" t="s">
        <v>41</v>
      </c>
      <c r="I416" s="16"/>
      <c r="J416" s="16"/>
      <c r="K416" s="16"/>
      <c r="L416" s="16"/>
      <c r="M416" s="16"/>
      <c r="N416" s="16"/>
      <c r="O416" s="2"/>
      <c r="P416" s="16" t="s">
        <v>1562</v>
      </c>
      <c r="Q416" s="18"/>
      <c r="R416" s="2"/>
      <c r="S416" s="16"/>
      <c r="T416" s="31" t="s">
        <v>1507</v>
      </c>
      <c r="U416" s="2"/>
      <c r="V416" s="2"/>
      <c r="W416" s="2"/>
      <c r="X416" s="2"/>
      <c r="Y416" s="2"/>
      <c r="Z416" s="2"/>
    </row>
    <row r="417" spans="1:26" ht="42" x14ac:dyDescent="0.15">
      <c r="A417" s="16">
        <v>439</v>
      </c>
      <c r="B417" s="16" t="s">
        <v>1771</v>
      </c>
      <c r="C417" s="17" t="s">
        <v>1772</v>
      </c>
      <c r="D417" s="16" t="s">
        <v>199</v>
      </c>
      <c r="E417" s="16" t="s">
        <v>1773</v>
      </c>
      <c r="F417" s="16" t="s">
        <v>1774</v>
      </c>
      <c r="G417" s="16" t="s">
        <v>23</v>
      </c>
      <c r="H417" s="16" t="s">
        <v>1054</v>
      </c>
      <c r="I417" s="16"/>
      <c r="J417" s="16"/>
      <c r="K417" s="16"/>
      <c r="L417" s="16"/>
      <c r="M417" s="16"/>
      <c r="N417" s="16"/>
      <c r="O417" s="2"/>
      <c r="P417" s="16" t="s">
        <v>1775</v>
      </c>
      <c r="Q417" s="18" t="s">
        <v>1776</v>
      </c>
      <c r="R417" s="2"/>
      <c r="S417" s="16" t="s">
        <v>710</v>
      </c>
      <c r="T417" s="16" t="s">
        <v>697</v>
      </c>
      <c r="U417" s="2"/>
      <c r="V417" s="2"/>
      <c r="W417" s="2"/>
      <c r="X417" s="2"/>
      <c r="Y417" s="2"/>
      <c r="Z417" s="2"/>
    </row>
    <row r="418" spans="1:26" ht="42" x14ac:dyDescent="0.15">
      <c r="A418" s="16">
        <v>440</v>
      </c>
      <c r="B418" s="16" t="s">
        <v>1777</v>
      </c>
      <c r="C418" s="17" t="s">
        <v>1778</v>
      </c>
      <c r="D418" s="16" t="s">
        <v>20</v>
      </c>
      <c r="E418" s="16" t="s">
        <v>1779</v>
      </c>
      <c r="F418" s="16" t="s">
        <v>1780</v>
      </c>
      <c r="G418" s="16" t="s">
        <v>23</v>
      </c>
      <c r="H418" s="16" t="s">
        <v>41</v>
      </c>
      <c r="I418" s="16"/>
      <c r="J418" s="16"/>
      <c r="K418" s="16"/>
      <c r="L418" s="16"/>
      <c r="M418" s="16"/>
      <c r="N418" s="16"/>
      <c r="O418" s="2"/>
      <c r="P418" s="16" t="s">
        <v>120</v>
      </c>
      <c r="Q418" s="18"/>
      <c r="R418" s="2"/>
      <c r="S418" s="16"/>
      <c r="T418" s="16" t="s">
        <v>24</v>
      </c>
      <c r="U418" s="2"/>
      <c r="V418" s="2"/>
      <c r="W418" s="2"/>
      <c r="X418" s="2"/>
      <c r="Y418" s="2"/>
      <c r="Z418" s="2"/>
    </row>
    <row r="419" spans="1:26" ht="28" x14ac:dyDescent="0.15">
      <c r="A419" s="16">
        <v>441</v>
      </c>
      <c r="B419" s="16" t="s">
        <v>1781</v>
      </c>
      <c r="C419" s="17" t="s">
        <v>1782</v>
      </c>
      <c r="D419" s="16" t="s">
        <v>62</v>
      </c>
      <c r="E419" s="16" t="s">
        <v>1783</v>
      </c>
      <c r="F419" s="16" t="s">
        <v>1784</v>
      </c>
      <c r="G419" s="16" t="s">
        <v>23</v>
      </c>
      <c r="H419" s="16" t="s">
        <v>1054</v>
      </c>
      <c r="I419" s="16"/>
      <c r="J419" s="16"/>
      <c r="K419" s="16"/>
      <c r="L419" s="16"/>
      <c r="M419" s="16"/>
      <c r="N419" s="16"/>
      <c r="O419" s="2"/>
      <c r="P419" s="16" t="s">
        <v>303</v>
      </c>
      <c r="Q419" s="18"/>
      <c r="R419" s="2"/>
      <c r="S419" s="16"/>
      <c r="T419" s="16" t="s">
        <v>303</v>
      </c>
      <c r="U419" s="2"/>
      <c r="V419" s="2"/>
      <c r="W419" s="2"/>
      <c r="X419" s="2"/>
      <c r="Y419" s="2"/>
      <c r="Z419" s="2"/>
    </row>
    <row r="420" spans="1:26" ht="42" x14ac:dyDescent="0.15">
      <c r="A420" s="16">
        <v>442</v>
      </c>
      <c r="B420" s="16" t="s">
        <v>1785</v>
      </c>
      <c r="C420" s="17" t="s">
        <v>1786</v>
      </c>
      <c r="D420" s="16" t="s">
        <v>155</v>
      </c>
      <c r="E420" s="16" t="s">
        <v>1787</v>
      </c>
      <c r="F420" s="16" t="s">
        <v>1788</v>
      </c>
      <c r="G420" s="16" t="s">
        <v>23</v>
      </c>
      <c r="H420" s="16" t="s">
        <v>41</v>
      </c>
      <c r="I420" s="16" t="s">
        <v>1762</v>
      </c>
      <c r="J420" s="16"/>
      <c r="K420" s="16"/>
      <c r="L420" s="16"/>
      <c r="M420" s="16" t="s">
        <v>1562</v>
      </c>
      <c r="N420" s="16"/>
      <c r="O420" s="2"/>
      <c r="P420" s="16" t="s">
        <v>55</v>
      </c>
      <c r="Q420" s="18"/>
      <c r="R420" s="2"/>
      <c r="S420" s="16" t="s">
        <v>55</v>
      </c>
      <c r="T420" s="16"/>
      <c r="U420" s="2"/>
      <c r="V420" s="2"/>
      <c r="W420" s="2"/>
      <c r="X420" s="2"/>
      <c r="Y420" s="2"/>
      <c r="Z420" s="2"/>
    </row>
    <row r="421" spans="1:26" ht="28" x14ac:dyDescent="0.15">
      <c r="A421" s="16">
        <v>443</v>
      </c>
      <c r="B421" s="16" t="s">
        <v>1789</v>
      </c>
      <c r="C421" s="17" t="s">
        <v>1790</v>
      </c>
      <c r="D421" s="16" t="s">
        <v>20</v>
      </c>
      <c r="E421" s="16" t="s">
        <v>1791</v>
      </c>
      <c r="F421" s="16" t="s">
        <v>53</v>
      </c>
      <c r="G421" s="16" t="s">
        <v>23</v>
      </c>
      <c r="H421" s="16" t="s">
        <v>41</v>
      </c>
      <c r="I421" s="16"/>
      <c r="J421" s="16"/>
      <c r="K421" s="16"/>
      <c r="L421" s="16"/>
      <c r="M421" s="16"/>
      <c r="N421" s="16"/>
      <c r="O421" s="2"/>
      <c r="P421" s="16" t="s">
        <v>120</v>
      </c>
      <c r="Q421" s="18"/>
      <c r="R421" s="2"/>
      <c r="S421" s="16"/>
      <c r="T421" s="16" t="s">
        <v>303</v>
      </c>
      <c r="U421" s="2"/>
      <c r="V421" s="2"/>
      <c r="W421" s="2"/>
      <c r="X421" s="2"/>
      <c r="Y421" s="2"/>
      <c r="Z421" s="2"/>
    </row>
    <row r="422" spans="1:26" ht="28" x14ac:dyDescent="0.15">
      <c r="A422" s="16">
        <v>444</v>
      </c>
      <c r="B422" s="16" t="s">
        <v>1792</v>
      </c>
      <c r="C422" s="17" t="s">
        <v>1793</v>
      </c>
      <c r="D422" s="16" t="s">
        <v>341</v>
      </c>
      <c r="E422" s="16" t="s">
        <v>1794</v>
      </c>
      <c r="F422" s="16" t="s">
        <v>1795</v>
      </c>
      <c r="G422" s="16" t="s">
        <v>23</v>
      </c>
      <c r="H422" s="16" t="s">
        <v>903</v>
      </c>
      <c r="I422" s="16"/>
      <c r="J422" s="16"/>
      <c r="K422" s="16"/>
      <c r="L422" s="16"/>
      <c r="M422" s="16"/>
      <c r="N422" s="16"/>
      <c r="O422" s="2"/>
      <c r="P422" s="16" t="s">
        <v>1562</v>
      </c>
      <c r="Q422" s="18"/>
      <c r="R422" s="2"/>
      <c r="S422" s="16"/>
      <c r="T422" s="16" t="s">
        <v>1796</v>
      </c>
      <c r="U422" s="2"/>
      <c r="V422" s="2"/>
      <c r="W422" s="2"/>
      <c r="X422" s="2"/>
      <c r="Y422" s="2"/>
      <c r="Z422" s="2"/>
    </row>
    <row r="423" spans="1:26" ht="28" x14ac:dyDescent="0.15">
      <c r="A423" s="16">
        <v>445</v>
      </c>
      <c r="B423" s="16" t="s">
        <v>1797</v>
      </c>
      <c r="C423" s="17" t="s">
        <v>1798</v>
      </c>
      <c r="D423" s="16" t="s">
        <v>376</v>
      </c>
      <c r="E423" s="16" t="s">
        <v>1799</v>
      </c>
      <c r="F423" s="16" t="s">
        <v>1800</v>
      </c>
      <c r="G423" s="16" t="s">
        <v>23</v>
      </c>
      <c r="H423" s="16" t="s">
        <v>903</v>
      </c>
      <c r="I423" s="16"/>
      <c r="J423" s="16"/>
      <c r="K423" s="16"/>
      <c r="L423" s="16"/>
      <c r="M423" s="16"/>
      <c r="N423" s="16"/>
      <c r="O423" s="2"/>
      <c r="P423" s="16" t="s">
        <v>1562</v>
      </c>
      <c r="Q423" s="18"/>
      <c r="R423" s="2"/>
      <c r="S423" s="16" t="s">
        <v>55</v>
      </c>
      <c r="T423" s="16"/>
      <c r="U423" s="2"/>
      <c r="V423" s="2"/>
      <c r="W423" s="2"/>
      <c r="X423" s="2"/>
      <c r="Y423" s="2"/>
      <c r="Z423" s="2"/>
    </row>
    <row r="424" spans="1:26" ht="42" x14ac:dyDescent="0.15">
      <c r="A424" s="16">
        <v>446</v>
      </c>
      <c r="B424" s="16" t="s">
        <v>1801</v>
      </c>
      <c r="C424" s="17" t="s">
        <v>1802</v>
      </c>
      <c r="D424" s="16" t="s">
        <v>20</v>
      </c>
      <c r="E424" s="16" t="s">
        <v>1803</v>
      </c>
      <c r="F424" s="16" t="s">
        <v>1804</v>
      </c>
      <c r="G424" s="16" t="s">
        <v>23</v>
      </c>
      <c r="H424" s="16" t="s">
        <v>576</v>
      </c>
      <c r="I424" s="16"/>
      <c r="J424" s="16"/>
      <c r="K424" s="16"/>
      <c r="L424" s="16"/>
      <c r="M424" s="16"/>
      <c r="N424" s="16"/>
      <c r="O424" s="2"/>
      <c r="P424" s="16" t="s">
        <v>120</v>
      </c>
      <c r="Q424" s="18"/>
      <c r="R424" s="2"/>
      <c r="S424" s="16"/>
      <c r="T424" s="16"/>
      <c r="U424" s="2"/>
      <c r="V424" s="2"/>
      <c r="W424" s="2"/>
      <c r="X424" s="2"/>
      <c r="Y424" s="2"/>
      <c r="Z424" s="2"/>
    </row>
    <row r="425" spans="1:26" ht="42" x14ac:dyDescent="0.15">
      <c r="A425" s="16">
        <v>447</v>
      </c>
      <c r="B425" s="16" t="s">
        <v>1805</v>
      </c>
      <c r="C425" s="17" t="s">
        <v>1806</v>
      </c>
      <c r="D425" s="16" t="s">
        <v>62</v>
      </c>
      <c r="E425" s="16" t="s">
        <v>1807</v>
      </c>
      <c r="F425" s="16" t="s">
        <v>302</v>
      </c>
      <c r="G425" s="16" t="s">
        <v>23</v>
      </c>
      <c r="H425" s="16" t="s">
        <v>1808</v>
      </c>
      <c r="I425" s="16"/>
      <c r="J425" s="16"/>
      <c r="K425" s="16"/>
      <c r="L425" s="16"/>
      <c r="M425" s="16"/>
      <c r="N425" s="16"/>
      <c r="O425" s="2"/>
      <c r="P425" s="16" t="s">
        <v>24</v>
      </c>
      <c r="Q425" s="18" t="s">
        <v>1809</v>
      </c>
      <c r="R425" s="2"/>
      <c r="S425" s="16" t="s">
        <v>223</v>
      </c>
      <c r="T425" s="16"/>
      <c r="U425" s="2"/>
      <c r="V425" s="2"/>
      <c r="W425" s="2"/>
      <c r="X425" s="2"/>
      <c r="Y425" s="2"/>
      <c r="Z425" s="2"/>
    </row>
    <row r="426" spans="1:26" ht="42" x14ac:dyDescent="0.15">
      <c r="A426" s="16">
        <v>448</v>
      </c>
      <c r="B426" s="16" t="s">
        <v>1810</v>
      </c>
      <c r="C426" s="17" t="s">
        <v>1811</v>
      </c>
      <c r="D426" s="16" t="s">
        <v>135</v>
      </c>
      <c r="E426" s="16" t="s">
        <v>1812</v>
      </c>
      <c r="F426" s="16" t="s">
        <v>1068</v>
      </c>
      <c r="G426" s="16" t="s">
        <v>23</v>
      </c>
      <c r="H426" s="16" t="s">
        <v>903</v>
      </c>
      <c r="I426" s="16"/>
      <c r="J426" s="16"/>
      <c r="K426" s="16"/>
      <c r="L426" s="16"/>
      <c r="M426" s="16"/>
      <c r="N426" s="16"/>
      <c r="O426" s="2"/>
      <c r="P426" s="16" t="s">
        <v>1762</v>
      </c>
      <c r="Q426" s="18"/>
      <c r="R426" s="2"/>
      <c r="S426" s="16"/>
      <c r="T426" s="16" t="s">
        <v>1813</v>
      </c>
      <c r="U426" s="2"/>
      <c r="V426" s="2"/>
      <c r="W426" s="2"/>
      <c r="X426" s="2"/>
      <c r="Y426" s="2"/>
      <c r="Z426" s="2"/>
    </row>
    <row r="427" spans="1:26" ht="28" x14ac:dyDescent="0.15">
      <c r="A427" s="16">
        <v>449</v>
      </c>
      <c r="B427" s="16" t="s">
        <v>1814</v>
      </c>
      <c r="C427" s="17" t="s">
        <v>1815</v>
      </c>
      <c r="D427" s="16" t="s">
        <v>20</v>
      </c>
      <c r="E427" s="16" t="s">
        <v>1816</v>
      </c>
      <c r="F427" s="16" t="s">
        <v>1817</v>
      </c>
      <c r="G427" s="16" t="s">
        <v>23</v>
      </c>
      <c r="H427" s="16" t="s">
        <v>41</v>
      </c>
      <c r="I427" s="16" t="s">
        <v>1762</v>
      </c>
      <c r="J427" s="16"/>
      <c r="K427" s="16"/>
      <c r="L427" s="16"/>
      <c r="M427" s="21" t="s">
        <v>1562</v>
      </c>
      <c r="N427" s="16"/>
      <c r="O427" s="2"/>
      <c r="P427" s="16" t="s">
        <v>55</v>
      </c>
      <c r="Q427" s="18"/>
      <c r="R427" s="2"/>
      <c r="S427" s="16" t="s">
        <v>55</v>
      </c>
      <c r="T427" s="16"/>
      <c r="U427" s="2"/>
      <c r="V427" s="2"/>
      <c r="W427" s="2"/>
      <c r="X427" s="2"/>
      <c r="Y427" s="2"/>
      <c r="Z427" s="2"/>
    </row>
    <row r="428" spans="1:26" ht="28" x14ac:dyDescent="0.15">
      <c r="A428" s="16">
        <v>450</v>
      </c>
      <c r="B428" s="16" t="s">
        <v>1818</v>
      </c>
      <c r="C428" s="17" t="s">
        <v>1819</v>
      </c>
      <c r="D428" s="16" t="s">
        <v>20</v>
      </c>
      <c r="E428" s="16" t="s">
        <v>1820</v>
      </c>
      <c r="F428" s="16"/>
      <c r="G428" s="16" t="s">
        <v>23</v>
      </c>
      <c r="H428" s="16"/>
      <c r="I428" s="16"/>
      <c r="J428" s="16"/>
      <c r="K428" s="16"/>
      <c r="L428" s="16"/>
      <c r="M428" s="16"/>
      <c r="N428" s="16"/>
      <c r="O428" s="2"/>
      <c r="P428" s="16"/>
      <c r="Q428" s="18"/>
      <c r="R428" s="2"/>
      <c r="S428" s="16" t="s">
        <v>223</v>
      </c>
      <c r="T428" s="16"/>
      <c r="U428" s="2"/>
      <c r="V428" s="2"/>
      <c r="W428" s="2"/>
      <c r="X428" s="2"/>
      <c r="Y428" s="2"/>
      <c r="Z428" s="2"/>
    </row>
    <row r="429" spans="1:26" ht="28" x14ac:dyDescent="0.15">
      <c r="A429" s="16">
        <v>451</v>
      </c>
      <c r="B429" s="16" t="s">
        <v>1821</v>
      </c>
      <c r="C429" s="17" t="s">
        <v>1822</v>
      </c>
      <c r="D429" s="16" t="s">
        <v>20</v>
      </c>
      <c r="E429" s="16" t="s">
        <v>1823</v>
      </c>
      <c r="F429" s="16" t="s">
        <v>1824</v>
      </c>
      <c r="G429" s="16" t="s">
        <v>23</v>
      </c>
      <c r="H429" s="16" t="s">
        <v>1054</v>
      </c>
      <c r="I429" s="16" t="s">
        <v>988</v>
      </c>
      <c r="J429" s="16"/>
      <c r="K429" s="16"/>
      <c r="L429" s="16"/>
      <c r="M429" s="16" t="s">
        <v>55</v>
      </c>
      <c r="N429" s="16"/>
      <c r="O429" s="2"/>
      <c r="P429" s="16" t="s">
        <v>261</v>
      </c>
      <c r="Q429" s="18"/>
      <c r="R429" s="2"/>
      <c r="S429" s="16" t="s">
        <v>55</v>
      </c>
      <c r="T429" s="16"/>
      <c r="U429" s="2"/>
      <c r="V429" s="2"/>
      <c r="W429" s="2"/>
      <c r="X429" s="2"/>
      <c r="Y429" s="2"/>
      <c r="Z429" s="2"/>
    </row>
    <row r="430" spans="1:26" ht="42" x14ac:dyDescent="0.15">
      <c r="A430" s="16">
        <v>452</v>
      </c>
      <c r="B430" s="16" t="s">
        <v>1825</v>
      </c>
      <c r="C430" s="17" t="s">
        <v>1826</v>
      </c>
      <c r="D430" s="16" t="s">
        <v>341</v>
      </c>
      <c r="E430" s="16" t="s">
        <v>1827</v>
      </c>
      <c r="F430" s="16" t="s">
        <v>1828</v>
      </c>
      <c r="G430" s="16" t="s">
        <v>23</v>
      </c>
      <c r="H430" s="16"/>
      <c r="I430" s="16"/>
      <c r="J430" s="16"/>
      <c r="K430" s="16"/>
      <c r="L430" s="16"/>
      <c r="M430" s="16"/>
      <c r="N430" s="16"/>
      <c r="O430" s="2"/>
      <c r="P430" s="16" t="s">
        <v>1562</v>
      </c>
      <c r="Q430" s="18"/>
      <c r="R430" s="2"/>
      <c r="S430" s="16" t="s">
        <v>1166</v>
      </c>
      <c r="T430" s="16"/>
      <c r="U430" s="2"/>
      <c r="V430" s="2"/>
      <c r="W430" s="2"/>
      <c r="X430" s="2"/>
      <c r="Y430" s="2"/>
      <c r="Z430" s="2"/>
    </row>
    <row r="431" spans="1:26" ht="42" x14ac:dyDescent="0.15">
      <c r="A431" s="16">
        <v>453</v>
      </c>
      <c r="B431" s="16" t="s">
        <v>1829</v>
      </c>
      <c r="C431" s="17" t="s">
        <v>1830</v>
      </c>
      <c r="D431" s="16" t="s">
        <v>62</v>
      </c>
      <c r="E431" s="16" t="s">
        <v>1831</v>
      </c>
      <c r="F431" s="16" t="s">
        <v>1832</v>
      </c>
      <c r="G431" s="16" t="s">
        <v>23</v>
      </c>
      <c r="H431" s="16" t="s">
        <v>1833</v>
      </c>
      <c r="I431" s="16"/>
      <c r="J431" s="16"/>
      <c r="K431" s="16"/>
      <c r="L431" s="16"/>
      <c r="M431" s="16"/>
      <c r="N431" s="16"/>
      <c r="O431" s="2"/>
      <c r="P431" s="16" t="s">
        <v>1144</v>
      </c>
      <c r="Q431" s="18"/>
      <c r="R431" s="2"/>
      <c r="S431" s="16" t="s">
        <v>55</v>
      </c>
      <c r="T431" s="16"/>
      <c r="U431" s="2"/>
      <c r="V431" s="2"/>
      <c r="W431" s="2"/>
      <c r="X431" s="2"/>
      <c r="Y431" s="2"/>
      <c r="Z431" s="2"/>
    </row>
    <row r="432" spans="1:26" ht="42" x14ac:dyDescent="0.15">
      <c r="A432" s="16">
        <v>454</v>
      </c>
      <c r="B432" s="16" t="s">
        <v>1834</v>
      </c>
      <c r="C432" s="17" t="s">
        <v>1835</v>
      </c>
      <c r="D432" s="16" t="s">
        <v>155</v>
      </c>
      <c r="E432" s="16" t="s">
        <v>1836</v>
      </c>
      <c r="F432" s="16" t="s">
        <v>1837</v>
      </c>
      <c r="G432" s="16" t="s">
        <v>23</v>
      </c>
      <c r="H432" s="16" t="s">
        <v>41</v>
      </c>
      <c r="I432" s="16" t="s">
        <v>3970</v>
      </c>
      <c r="J432" s="16"/>
      <c r="K432" s="16"/>
      <c r="L432" s="16"/>
      <c r="M432" s="16" t="s">
        <v>55</v>
      </c>
      <c r="N432" s="16"/>
      <c r="O432" s="2"/>
      <c r="P432" s="16" t="s">
        <v>55</v>
      </c>
      <c r="Q432" s="18"/>
      <c r="R432" s="2"/>
      <c r="S432" s="16" t="s">
        <v>55</v>
      </c>
      <c r="T432" s="16"/>
      <c r="U432" s="2"/>
      <c r="V432" s="2"/>
      <c r="W432" s="2"/>
      <c r="X432" s="2"/>
      <c r="Y432" s="2"/>
      <c r="Z432" s="2"/>
    </row>
    <row r="433" spans="1:26" ht="42" x14ac:dyDescent="0.15">
      <c r="A433" s="16">
        <v>455</v>
      </c>
      <c r="B433" s="16" t="s">
        <v>1838</v>
      </c>
      <c r="C433" s="17" t="s">
        <v>1839</v>
      </c>
      <c r="D433" s="16" t="s">
        <v>20</v>
      </c>
      <c r="E433" s="16" t="s">
        <v>1840</v>
      </c>
      <c r="F433" s="16" t="s">
        <v>1841</v>
      </c>
      <c r="G433" s="16" t="s">
        <v>23</v>
      </c>
      <c r="H433" s="16" t="s">
        <v>41</v>
      </c>
      <c r="I433" s="16"/>
      <c r="J433" s="16"/>
      <c r="K433" s="16"/>
      <c r="L433" s="16"/>
      <c r="M433" s="16"/>
      <c r="N433" s="16"/>
      <c r="O433" s="2"/>
      <c r="P433" s="16" t="s">
        <v>69</v>
      </c>
      <c r="Q433" s="18"/>
      <c r="R433" s="2"/>
      <c r="S433" s="16" t="s">
        <v>1842</v>
      </c>
      <c r="T433" s="16"/>
      <c r="U433" s="2"/>
      <c r="V433" s="2"/>
      <c r="W433" s="2"/>
      <c r="X433" s="2"/>
      <c r="Y433" s="2"/>
      <c r="Z433" s="2"/>
    </row>
    <row r="434" spans="1:26" ht="28" x14ac:dyDescent="0.15">
      <c r="A434" s="16">
        <v>456</v>
      </c>
      <c r="B434" s="16" t="s">
        <v>1843</v>
      </c>
      <c r="C434" s="17" t="s">
        <v>1844</v>
      </c>
      <c r="D434" s="16" t="s">
        <v>155</v>
      </c>
      <c r="E434" s="16" t="s">
        <v>1845</v>
      </c>
      <c r="F434" s="16" t="s">
        <v>1846</v>
      </c>
      <c r="G434" s="16" t="s">
        <v>23</v>
      </c>
      <c r="H434" s="16" t="s">
        <v>1054</v>
      </c>
      <c r="I434" s="16"/>
      <c r="J434" s="16"/>
      <c r="K434" s="16"/>
      <c r="L434" s="16"/>
      <c r="M434" s="16"/>
      <c r="N434" s="16"/>
      <c r="O434" s="2"/>
      <c r="P434" s="16" t="s">
        <v>483</v>
      </c>
      <c r="Q434" s="18"/>
      <c r="R434" s="2"/>
      <c r="S434" s="16" t="s">
        <v>55</v>
      </c>
      <c r="T434" s="16"/>
      <c r="U434" s="2"/>
      <c r="V434" s="2"/>
      <c r="W434" s="2"/>
      <c r="X434" s="2"/>
      <c r="Y434" s="2"/>
      <c r="Z434" s="2"/>
    </row>
    <row r="435" spans="1:26" ht="28" x14ac:dyDescent="0.15">
      <c r="A435" s="16">
        <v>457</v>
      </c>
      <c r="B435" s="16" t="s">
        <v>1847</v>
      </c>
      <c r="C435" s="17" t="s">
        <v>1848</v>
      </c>
      <c r="D435" s="16" t="s">
        <v>569</v>
      </c>
      <c r="E435" s="16" t="s">
        <v>1849</v>
      </c>
      <c r="F435" s="16" t="s">
        <v>800</v>
      </c>
      <c r="G435" s="16" t="s">
        <v>23</v>
      </c>
      <c r="H435" s="16" t="s">
        <v>41</v>
      </c>
      <c r="I435" s="16"/>
      <c r="J435" s="16"/>
      <c r="K435" s="16"/>
      <c r="L435" s="16"/>
      <c r="M435" s="16"/>
      <c r="N435" s="16"/>
      <c r="O435" s="2"/>
      <c r="P435" s="16" t="s">
        <v>483</v>
      </c>
      <c r="Q435" s="18"/>
      <c r="R435" s="2"/>
      <c r="S435" s="16" t="s">
        <v>55</v>
      </c>
      <c r="T435" s="16"/>
      <c r="U435" s="2"/>
      <c r="V435" s="2"/>
      <c r="W435" s="2"/>
      <c r="X435" s="2"/>
      <c r="Y435" s="2"/>
      <c r="Z435" s="2"/>
    </row>
    <row r="436" spans="1:26" ht="42" x14ac:dyDescent="0.15">
      <c r="A436" s="16">
        <v>458</v>
      </c>
      <c r="B436" s="16" t="s">
        <v>1850</v>
      </c>
      <c r="C436" s="17" t="s">
        <v>1851</v>
      </c>
      <c r="D436" s="16" t="s">
        <v>341</v>
      </c>
      <c r="E436" s="16" t="s">
        <v>1852</v>
      </c>
      <c r="F436" s="16" t="s">
        <v>1853</v>
      </c>
      <c r="G436" s="16" t="s">
        <v>23</v>
      </c>
      <c r="H436" s="16" t="s">
        <v>41</v>
      </c>
      <c r="I436" s="16"/>
      <c r="J436" s="16"/>
      <c r="K436" s="16"/>
      <c r="L436" s="16"/>
      <c r="M436" s="16" t="s">
        <v>257</v>
      </c>
      <c r="N436" s="16"/>
      <c r="O436" s="2"/>
      <c r="P436" s="16" t="s">
        <v>55</v>
      </c>
      <c r="Q436" s="18"/>
      <c r="R436" s="2"/>
      <c r="S436" s="16" t="s">
        <v>55</v>
      </c>
      <c r="T436" s="16"/>
      <c r="U436" s="2"/>
      <c r="V436" s="2"/>
      <c r="W436" s="2"/>
      <c r="X436" s="2"/>
      <c r="Y436" s="2"/>
      <c r="Z436" s="2"/>
    </row>
    <row r="437" spans="1:26" ht="42" x14ac:dyDescent="0.15">
      <c r="A437" s="16">
        <v>459</v>
      </c>
      <c r="B437" s="16" t="s">
        <v>1854</v>
      </c>
      <c r="C437" s="17" t="s">
        <v>1855</v>
      </c>
      <c r="D437" s="16" t="s">
        <v>62</v>
      </c>
      <c r="E437" s="16" t="s">
        <v>1856</v>
      </c>
      <c r="F437" s="16" t="s">
        <v>302</v>
      </c>
      <c r="G437" s="16" t="s">
        <v>23</v>
      </c>
      <c r="H437" s="16"/>
      <c r="I437" s="16" t="s">
        <v>75</v>
      </c>
      <c r="J437" s="16"/>
      <c r="K437" s="16"/>
      <c r="L437" s="16"/>
      <c r="M437" s="16" t="s">
        <v>75</v>
      </c>
      <c r="N437" s="16"/>
      <c r="O437" s="2"/>
      <c r="P437" s="16" t="s">
        <v>55</v>
      </c>
      <c r="Q437" s="18"/>
      <c r="R437" s="2"/>
      <c r="S437" s="16" t="s">
        <v>55</v>
      </c>
      <c r="T437" s="16"/>
      <c r="U437" s="2"/>
      <c r="V437" s="2"/>
      <c r="W437" s="2"/>
      <c r="X437" s="2"/>
      <c r="Y437" s="2"/>
      <c r="Z437" s="2"/>
    </row>
    <row r="438" spans="1:26" ht="28" x14ac:dyDescent="0.15">
      <c r="A438" s="16">
        <v>460</v>
      </c>
      <c r="B438" s="16" t="s">
        <v>1857</v>
      </c>
      <c r="C438" s="17" t="s">
        <v>1858</v>
      </c>
      <c r="D438" s="16" t="s">
        <v>20</v>
      </c>
      <c r="E438" s="16" t="s">
        <v>1859</v>
      </c>
      <c r="F438" s="16" t="s">
        <v>1860</v>
      </c>
      <c r="G438" s="16" t="s">
        <v>23</v>
      </c>
      <c r="H438" s="16" t="s">
        <v>1861</v>
      </c>
      <c r="I438" s="16"/>
      <c r="J438" s="16"/>
      <c r="K438" s="16"/>
      <c r="L438" s="16"/>
      <c r="M438" s="16"/>
      <c r="N438" s="16"/>
      <c r="O438" s="2"/>
      <c r="P438" s="16" t="s">
        <v>1862</v>
      </c>
      <c r="Q438" s="18"/>
      <c r="R438" s="2"/>
      <c r="S438" s="16" t="s">
        <v>55</v>
      </c>
      <c r="T438" s="16"/>
      <c r="U438" s="2"/>
      <c r="V438" s="2"/>
      <c r="W438" s="2"/>
      <c r="X438" s="2"/>
      <c r="Y438" s="2"/>
      <c r="Z438" s="2"/>
    </row>
    <row r="439" spans="1:26" ht="70" x14ac:dyDescent="0.15">
      <c r="A439" s="16">
        <v>461</v>
      </c>
      <c r="B439" s="16" t="s">
        <v>1863</v>
      </c>
      <c r="C439" s="17" t="s">
        <v>1864</v>
      </c>
      <c r="D439" s="16" t="s">
        <v>20</v>
      </c>
      <c r="E439" s="16" t="s">
        <v>1302</v>
      </c>
      <c r="F439" s="16" t="s">
        <v>1865</v>
      </c>
      <c r="G439" s="16" t="s">
        <v>23</v>
      </c>
      <c r="H439" s="16" t="s">
        <v>1054</v>
      </c>
      <c r="I439" s="16"/>
      <c r="J439" s="16"/>
      <c r="K439" s="16"/>
      <c r="L439" s="16"/>
      <c r="M439" s="16"/>
      <c r="N439" s="16"/>
      <c r="O439" s="2"/>
      <c r="P439" s="16" t="s">
        <v>1557</v>
      </c>
      <c r="Q439" s="18" t="s">
        <v>1866</v>
      </c>
      <c r="R439" s="2"/>
      <c r="S439" s="16" t="s">
        <v>55</v>
      </c>
      <c r="T439" s="16"/>
      <c r="U439" s="2"/>
      <c r="V439" s="2"/>
      <c r="W439" s="2"/>
      <c r="X439" s="2"/>
      <c r="Y439" s="2"/>
      <c r="Z439" s="2"/>
    </row>
    <row r="440" spans="1:26" ht="28" x14ac:dyDescent="0.15">
      <c r="A440" s="16">
        <v>462</v>
      </c>
      <c r="B440" s="16" t="s">
        <v>1867</v>
      </c>
      <c r="C440" s="17" t="s">
        <v>1868</v>
      </c>
      <c r="D440" s="16" t="s">
        <v>89</v>
      </c>
      <c r="E440" s="16" t="s">
        <v>1869</v>
      </c>
      <c r="F440" s="16" t="s">
        <v>105</v>
      </c>
      <c r="G440" s="16" t="s">
        <v>23</v>
      </c>
      <c r="H440" s="16" t="s">
        <v>1054</v>
      </c>
      <c r="I440" s="16"/>
      <c r="J440" s="16"/>
      <c r="K440" s="16"/>
      <c r="L440" s="16"/>
      <c r="M440" s="16"/>
      <c r="N440" s="16"/>
      <c r="O440" s="2"/>
      <c r="P440" s="16" t="s">
        <v>1870</v>
      </c>
      <c r="Q440" s="18" t="s">
        <v>1871</v>
      </c>
      <c r="R440" s="2"/>
      <c r="S440" s="16" t="s">
        <v>55</v>
      </c>
      <c r="T440" s="16"/>
      <c r="U440" s="2"/>
      <c r="V440" s="2"/>
      <c r="W440" s="2"/>
      <c r="X440" s="2"/>
      <c r="Y440" s="2"/>
      <c r="Z440" s="2"/>
    </row>
    <row r="441" spans="1:26" ht="42" x14ac:dyDescent="0.15">
      <c r="A441" s="16">
        <v>463</v>
      </c>
      <c r="B441" s="16" t="s">
        <v>1872</v>
      </c>
      <c r="C441" s="17" t="s">
        <v>1873</v>
      </c>
      <c r="D441" s="16" t="s">
        <v>20</v>
      </c>
      <c r="E441" s="16" t="s">
        <v>1874</v>
      </c>
      <c r="F441" s="16" t="s">
        <v>3858</v>
      </c>
      <c r="G441" s="16" t="s">
        <v>23</v>
      </c>
      <c r="H441" s="16" t="s">
        <v>1876</v>
      </c>
      <c r="I441" s="16" t="s">
        <v>223</v>
      </c>
      <c r="J441" s="16"/>
      <c r="K441" s="16"/>
      <c r="L441" s="16"/>
      <c r="M441" s="16"/>
      <c r="N441" s="16"/>
      <c r="O441" s="2"/>
      <c r="P441" s="16" t="s">
        <v>478</v>
      </c>
      <c r="Q441" s="18" t="s">
        <v>1877</v>
      </c>
      <c r="R441" s="2"/>
      <c r="S441" s="16" t="s">
        <v>223</v>
      </c>
      <c r="T441" s="16"/>
      <c r="U441" s="2"/>
      <c r="V441" s="2"/>
      <c r="W441" s="2"/>
      <c r="X441" s="2"/>
      <c r="Y441" s="2"/>
      <c r="Z441" s="2"/>
    </row>
    <row r="442" spans="1:26" ht="28" x14ac:dyDescent="0.15">
      <c r="A442" s="16">
        <v>464</v>
      </c>
      <c r="B442" s="392" t="s">
        <v>1878</v>
      </c>
      <c r="C442" s="17" t="s">
        <v>1879</v>
      </c>
      <c r="D442" s="16" t="s">
        <v>20</v>
      </c>
      <c r="E442" s="16" t="s">
        <v>1880</v>
      </c>
      <c r="F442" s="16" t="s">
        <v>1881</v>
      </c>
      <c r="G442" s="16" t="s">
        <v>23</v>
      </c>
      <c r="H442" s="16" t="s">
        <v>1054</v>
      </c>
      <c r="I442" s="16" t="s">
        <v>3969</v>
      </c>
      <c r="J442" s="16"/>
      <c r="K442" s="16"/>
      <c r="L442" s="16"/>
      <c r="M442" s="16" t="s">
        <v>55</v>
      </c>
      <c r="N442" s="16"/>
      <c r="O442" s="2"/>
      <c r="P442" s="16" t="s">
        <v>55</v>
      </c>
      <c r="Q442" s="18"/>
      <c r="R442" s="2"/>
      <c r="S442" s="16" t="s">
        <v>55</v>
      </c>
      <c r="T442" s="16"/>
      <c r="U442" s="2"/>
      <c r="V442" s="2"/>
      <c r="W442" s="2"/>
      <c r="X442" s="2"/>
      <c r="Y442" s="2"/>
      <c r="Z442" s="2"/>
    </row>
    <row r="443" spans="1:26" ht="42" x14ac:dyDescent="0.15">
      <c r="A443" s="16">
        <v>465</v>
      </c>
      <c r="B443" s="16" t="s">
        <v>1882</v>
      </c>
      <c r="C443" s="17" t="s">
        <v>1883</v>
      </c>
      <c r="D443" s="16" t="s">
        <v>20</v>
      </c>
      <c r="E443" s="16" t="s">
        <v>1884</v>
      </c>
      <c r="F443" s="16" t="s">
        <v>1885</v>
      </c>
      <c r="G443" s="16" t="s">
        <v>23</v>
      </c>
      <c r="H443" s="16"/>
      <c r="I443" s="16"/>
      <c r="J443" s="16"/>
      <c r="K443" s="16"/>
      <c r="L443" s="16"/>
      <c r="M443" s="16"/>
      <c r="N443" s="16"/>
      <c r="O443" s="2"/>
      <c r="P443" s="16" t="s">
        <v>69</v>
      </c>
      <c r="Q443" s="18"/>
      <c r="R443" s="2"/>
      <c r="S443" s="16" t="s">
        <v>55</v>
      </c>
      <c r="T443" s="16"/>
      <c r="U443" s="2"/>
      <c r="V443" s="2"/>
      <c r="W443" s="2"/>
      <c r="X443" s="2"/>
      <c r="Y443" s="2"/>
      <c r="Z443" s="2"/>
    </row>
    <row r="444" spans="1:26" ht="28" x14ac:dyDescent="0.15">
      <c r="A444" s="16">
        <v>466</v>
      </c>
      <c r="B444" s="16" t="s">
        <v>1886</v>
      </c>
      <c r="C444" s="17" t="s">
        <v>1887</v>
      </c>
      <c r="D444" s="16" t="s">
        <v>20</v>
      </c>
      <c r="E444" s="16" t="s">
        <v>1888</v>
      </c>
      <c r="F444" s="46" t="s">
        <v>3886</v>
      </c>
      <c r="G444" s="16" t="s">
        <v>23</v>
      </c>
      <c r="H444" s="16"/>
      <c r="I444" s="16" t="s">
        <v>75</v>
      </c>
      <c r="J444" s="16"/>
      <c r="K444" s="16"/>
      <c r="L444" s="16"/>
      <c r="M444" s="16" t="s">
        <v>75</v>
      </c>
      <c r="N444" s="16"/>
      <c r="O444" s="2"/>
      <c r="P444" s="16" t="s">
        <v>1890</v>
      </c>
      <c r="Q444" s="18"/>
      <c r="R444" s="2"/>
      <c r="S444" s="16" t="s">
        <v>55</v>
      </c>
      <c r="T444" s="16"/>
      <c r="U444" s="2"/>
      <c r="V444" s="2"/>
      <c r="W444" s="2"/>
      <c r="X444" s="2"/>
      <c r="Y444" s="2"/>
      <c r="Z444" s="2"/>
    </row>
    <row r="445" spans="1:26" ht="28" x14ac:dyDescent="0.15">
      <c r="A445" s="16">
        <v>467</v>
      </c>
      <c r="B445" s="16" t="s">
        <v>1891</v>
      </c>
      <c r="C445" s="17" t="s">
        <v>1892</v>
      </c>
      <c r="D445" s="16" t="s">
        <v>471</v>
      </c>
      <c r="E445" s="16" t="s">
        <v>1893</v>
      </c>
      <c r="F445" s="16" t="s">
        <v>1894</v>
      </c>
      <c r="G445" s="16" t="s">
        <v>23</v>
      </c>
      <c r="H445" s="16"/>
      <c r="I445" s="16"/>
      <c r="J445" s="16"/>
      <c r="K445" s="16"/>
      <c r="L445" s="16"/>
      <c r="M445" s="16"/>
      <c r="N445" s="16"/>
      <c r="O445" s="2"/>
      <c r="P445" s="16" t="s">
        <v>55</v>
      </c>
      <c r="Q445" s="18"/>
      <c r="R445" s="2"/>
      <c r="S445" s="16" t="s">
        <v>55</v>
      </c>
      <c r="T445" s="16"/>
      <c r="U445" s="2"/>
      <c r="V445" s="2"/>
      <c r="W445" s="2"/>
      <c r="X445" s="2"/>
      <c r="Y445" s="2"/>
      <c r="Z445" s="2"/>
    </row>
    <row r="446" spans="1:26" ht="28" x14ac:dyDescent="0.15">
      <c r="A446" s="16">
        <v>468</v>
      </c>
      <c r="B446" s="16" t="s">
        <v>1895</v>
      </c>
      <c r="C446" s="17" t="s">
        <v>1896</v>
      </c>
      <c r="D446" s="16" t="s">
        <v>20</v>
      </c>
      <c r="E446" s="16" t="s">
        <v>1897</v>
      </c>
      <c r="F446" s="16" t="s">
        <v>1846</v>
      </c>
      <c r="G446" s="16" t="s">
        <v>23</v>
      </c>
      <c r="H446" s="16"/>
      <c r="I446" s="16"/>
      <c r="J446" s="16"/>
      <c r="K446" s="16"/>
      <c r="L446" s="16"/>
      <c r="M446" s="16"/>
      <c r="N446" s="16"/>
      <c r="O446" s="2"/>
      <c r="P446" s="16" t="s">
        <v>1762</v>
      </c>
      <c r="Q446" s="18"/>
      <c r="R446" s="2"/>
      <c r="S446" s="16" t="s">
        <v>478</v>
      </c>
      <c r="T446" s="16"/>
      <c r="U446" s="2"/>
      <c r="V446" s="2"/>
      <c r="W446" s="2"/>
      <c r="X446" s="2"/>
      <c r="Y446" s="2"/>
      <c r="Z446" s="2"/>
    </row>
    <row r="447" spans="1:26" ht="42" x14ac:dyDescent="0.15">
      <c r="A447" s="16">
        <v>469</v>
      </c>
      <c r="B447" s="16" t="s">
        <v>1898</v>
      </c>
      <c r="C447" s="17" t="s">
        <v>1899</v>
      </c>
      <c r="D447" s="16" t="s">
        <v>62</v>
      </c>
      <c r="E447" s="16" t="s">
        <v>1900</v>
      </c>
      <c r="F447" s="16" t="s">
        <v>1901</v>
      </c>
      <c r="G447" s="16" t="s">
        <v>23</v>
      </c>
      <c r="H447" s="16" t="s">
        <v>1902</v>
      </c>
      <c r="I447" s="16"/>
      <c r="J447" s="16"/>
      <c r="K447" s="16"/>
      <c r="L447" s="16"/>
      <c r="M447" s="16"/>
      <c r="N447" s="16"/>
      <c r="O447" s="2"/>
      <c r="P447" s="16" t="s">
        <v>1775</v>
      </c>
      <c r="Q447" s="18"/>
      <c r="R447" s="2"/>
      <c r="S447" s="16" t="s">
        <v>55</v>
      </c>
      <c r="T447" s="16"/>
      <c r="U447" s="2"/>
      <c r="V447" s="2"/>
      <c r="W447" s="2"/>
      <c r="X447" s="2"/>
      <c r="Y447" s="2"/>
      <c r="Z447" s="2"/>
    </row>
    <row r="448" spans="1:26" ht="28" x14ac:dyDescent="0.15">
      <c r="A448" s="16">
        <v>470</v>
      </c>
      <c r="B448" s="16" t="s">
        <v>1903</v>
      </c>
      <c r="C448" s="17" t="s">
        <v>1904</v>
      </c>
      <c r="D448" s="16" t="s">
        <v>51</v>
      </c>
      <c r="E448" s="16" t="s">
        <v>1905</v>
      </c>
      <c r="F448" s="16" t="s">
        <v>1906</v>
      </c>
      <c r="G448" s="16" t="s">
        <v>23</v>
      </c>
      <c r="H448" s="16"/>
      <c r="I448" s="16"/>
      <c r="J448" s="16"/>
      <c r="K448" s="16"/>
      <c r="L448" s="16"/>
      <c r="M448" s="16"/>
      <c r="N448" s="16"/>
      <c r="O448" s="2"/>
      <c r="P448" s="16" t="s">
        <v>1907</v>
      </c>
      <c r="Q448" s="18"/>
      <c r="R448" s="2"/>
      <c r="S448" s="16" t="s">
        <v>55</v>
      </c>
      <c r="T448" s="16"/>
      <c r="U448" s="2"/>
      <c r="V448" s="2"/>
      <c r="W448" s="2"/>
      <c r="X448" s="2"/>
      <c r="Y448" s="2"/>
      <c r="Z448" s="2"/>
    </row>
    <row r="449" spans="1:26" ht="42" x14ac:dyDescent="0.15">
      <c r="A449" s="16">
        <v>471</v>
      </c>
      <c r="B449" s="16" t="s">
        <v>1908</v>
      </c>
      <c r="C449" s="17" t="s">
        <v>1909</v>
      </c>
      <c r="D449" s="16" t="s">
        <v>62</v>
      </c>
      <c r="E449" s="16" t="s">
        <v>1910</v>
      </c>
      <c r="F449" s="16" t="s">
        <v>1911</v>
      </c>
      <c r="G449" s="16" t="s">
        <v>23</v>
      </c>
      <c r="H449" s="16"/>
      <c r="I449" s="16"/>
      <c r="J449" s="16"/>
      <c r="K449" s="16"/>
      <c r="L449" s="16"/>
      <c r="M449" s="16"/>
      <c r="N449" s="16"/>
      <c r="O449" s="2"/>
      <c r="P449" s="16" t="s">
        <v>1912</v>
      </c>
      <c r="Q449" s="18"/>
      <c r="R449" s="2"/>
      <c r="S449" s="16" t="s">
        <v>223</v>
      </c>
      <c r="T449" s="16"/>
      <c r="U449" s="2"/>
      <c r="V449" s="2"/>
      <c r="W449" s="2"/>
      <c r="X449" s="2"/>
      <c r="Y449" s="2"/>
      <c r="Z449" s="2"/>
    </row>
    <row r="450" spans="1:26" ht="42" x14ac:dyDescent="0.15">
      <c r="A450" s="16">
        <v>472</v>
      </c>
      <c r="B450" s="16" t="s">
        <v>1913</v>
      </c>
      <c r="C450" s="17" t="s">
        <v>1914</v>
      </c>
      <c r="D450" s="16" t="s">
        <v>20</v>
      </c>
      <c r="E450" s="16" t="s">
        <v>1915</v>
      </c>
      <c r="F450" s="16"/>
      <c r="G450" s="16" t="s">
        <v>23</v>
      </c>
      <c r="H450" s="16"/>
      <c r="I450" s="16"/>
      <c r="J450" s="16"/>
      <c r="K450" s="16"/>
      <c r="L450" s="16"/>
      <c r="M450" s="16"/>
      <c r="N450" s="16"/>
      <c r="O450" s="2"/>
      <c r="P450" s="16" t="s">
        <v>1916</v>
      </c>
      <c r="Q450" s="18"/>
      <c r="R450" s="2"/>
      <c r="S450" s="16" t="s">
        <v>55</v>
      </c>
      <c r="T450" s="16"/>
      <c r="U450" s="2"/>
      <c r="V450" s="2"/>
      <c r="W450" s="2"/>
      <c r="X450" s="2"/>
      <c r="Y450" s="2"/>
      <c r="Z450" s="2"/>
    </row>
    <row r="451" spans="1:26" ht="28" x14ac:dyDescent="0.15">
      <c r="A451" s="16">
        <v>473</v>
      </c>
      <c r="B451" s="16" t="s">
        <v>1917</v>
      </c>
      <c r="C451" s="17" t="s">
        <v>1918</v>
      </c>
      <c r="D451" s="16" t="s">
        <v>1250</v>
      </c>
      <c r="E451" s="16" t="s">
        <v>1919</v>
      </c>
      <c r="F451" s="16" t="s">
        <v>1920</v>
      </c>
      <c r="G451" s="16" t="s">
        <v>23</v>
      </c>
      <c r="H451" s="16"/>
      <c r="I451" s="16"/>
      <c r="J451" s="16"/>
      <c r="K451" s="16"/>
      <c r="L451" s="16"/>
      <c r="M451" s="16"/>
      <c r="N451" s="16"/>
      <c r="O451" s="2"/>
      <c r="P451" s="16" t="s">
        <v>29</v>
      </c>
      <c r="Q451" s="18"/>
      <c r="R451" s="2"/>
      <c r="S451" s="16" t="s">
        <v>55</v>
      </c>
      <c r="T451" s="16"/>
      <c r="U451" s="2"/>
      <c r="V451" s="2"/>
      <c r="W451" s="2"/>
      <c r="X451" s="2"/>
      <c r="Y451" s="2"/>
      <c r="Z451" s="2"/>
    </row>
    <row r="452" spans="1:26" ht="42" x14ac:dyDescent="0.15">
      <c r="A452" s="16">
        <v>474</v>
      </c>
      <c r="B452" s="16" t="s">
        <v>1921</v>
      </c>
      <c r="C452" s="17" t="s">
        <v>1922</v>
      </c>
      <c r="D452" s="16" t="s">
        <v>62</v>
      </c>
      <c r="E452" s="16" t="s">
        <v>1923</v>
      </c>
      <c r="F452" s="16" t="s">
        <v>1924</v>
      </c>
      <c r="G452" s="16" t="s">
        <v>23</v>
      </c>
      <c r="H452" s="16"/>
      <c r="I452" s="16" t="s">
        <v>1916</v>
      </c>
      <c r="J452" s="16"/>
      <c r="K452" s="16"/>
      <c r="L452" s="16"/>
      <c r="M452" s="16" t="s">
        <v>1925</v>
      </c>
      <c r="N452" s="16"/>
      <c r="O452" s="2"/>
      <c r="P452" s="16" t="s">
        <v>164</v>
      </c>
      <c r="Q452" s="18"/>
      <c r="R452" s="2"/>
      <c r="S452" s="16" t="s">
        <v>55</v>
      </c>
      <c r="T452" s="16"/>
      <c r="U452" s="2"/>
      <c r="V452" s="2"/>
      <c r="W452" s="2"/>
      <c r="X452" s="2"/>
      <c r="Y452" s="2"/>
      <c r="Z452" s="2"/>
    </row>
    <row r="453" spans="1:26" ht="56" x14ac:dyDescent="0.15">
      <c r="A453" s="16">
        <v>475</v>
      </c>
      <c r="B453" s="16" t="s">
        <v>1926</v>
      </c>
      <c r="C453" s="17" t="s">
        <v>1927</v>
      </c>
      <c r="D453" s="16" t="s">
        <v>79</v>
      </c>
      <c r="E453" s="16" t="s">
        <v>1928</v>
      </c>
      <c r="F453" s="16" t="s">
        <v>1929</v>
      </c>
      <c r="G453" s="16" t="s">
        <v>23</v>
      </c>
      <c r="H453" s="16"/>
      <c r="I453" s="16"/>
      <c r="J453" s="16"/>
      <c r="K453" s="16"/>
      <c r="L453" s="16"/>
      <c r="M453" s="16"/>
      <c r="N453" s="16"/>
      <c r="O453" s="2"/>
      <c r="P453" s="16" t="s">
        <v>29</v>
      </c>
      <c r="Q453" s="18"/>
      <c r="R453" s="2"/>
      <c r="S453" s="16" t="s">
        <v>55</v>
      </c>
      <c r="T453" s="16"/>
      <c r="U453" s="2"/>
      <c r="V453" s="2"/>
      <c r="W453" s="2"/>
      <c r="X453" s="2"/>
      <c r="Y453" s="2"/>
      <c r="Z453" s="2"/>
    </row>
    <row r="454" spans="1:26" ht="42" x14ac:dyDescent="0.15">
      <c r="A454" s="16">
        <v>476</v>
      </c>
      <c r="B454" s="392" t="s">
        <v>1930</v>
      </c>
      <c r="C454" s="17" t="s">
        <v>1931</v>
      </c>
      <c r="D454" s="16" t="s">
        <v>62</v>
      </c>
      <c r="E454" s="16" t="s">
        <v>1932</v>
      </c>
      <c r="F454" s="16"/>
      <c r="G454" s="16" t="s">
        <v>23</v>
      </c>
      <c r="H454" s="16"/>
      <c r="I454" s="16" t="s">
        <v>1925</v>
      </c>
      <c r="J454" s="16"/>
      <c r="K454" s="16"/>
      <c r="L454" s="16"/>
      <c r="M454" s="16" t="s">
        <v>1925</v>
      </c>
      <c r="N454" s="16"/>
      <c r="O454" s="2"/>
      <c r="P454" s="16" t="s">
        <v>223</v>
      </c>
      <c r="Q454" s="18"/>
      <c r="R454" s="2"/>
      <c r="S454" s="16" t="s">
        <v>223</v>
      </c>
      <c r="T454" s="16"/>
      <c r="U454" s="2"/>
      <c r="V454" s="2"/>
      <c r="W454" s="2"/>
      <c r="X454" s="2"/>
      <c r="Y454" s="2"/>
      <c r="Z454" s="2"/>
    </row>
    <row r="455" spans="1:26" ht="28" x14ac:dyDescent="0.15">
      <c r="A455" s="16">
        <v>477</v>
      </c>
      <c r="B455" s="392" t="s">
        <v>1933</v>
      </c>
      <c r="C455" s="17" t="s">
        <v>1934</v>
      </c>
      <c r="D455" s="16" t="s">
        <v>155</v>
      </c>
      <c r="E455" s="16" t="s">
        <v>1935</v>
      </c>
      <c r="F455" s="16" t="s">
        <v>1936</v>
      </c>
      <c r="G455" s="16" t="s">
        <v>23</v>
      </c>
      <c r="H455" s="16"/>
      <c r="I455" s="16" t="s">
        <v>3876</v>
      </c>
      <c r="J455" s="16"/>
      <c r="K455" s="16"/>
      <c r="L455" s="16"/>
      <c r="M455" s="21" t="s">
        <v>1937</v>
      </c>
      <c r="N455" s="16"/>
      <c r="O455" s="2"/>
      <c r="P455" s="16" t="s">
        <v>55</v>
      </c>
      <c r="Q455" s="18"/>
      <c r="R455" s="2"/>
      <c r="S455" s="16"/>
      <c r="T455" s="16"/>
      <c r="U455" s="2"/>
      <c r="V455" s="2"/>
      <c r="W455" s="2"/>
      <c r="X455" s="2"/>
      <c r="Y455" s="2"/>
      <c r="Z455" s="2"/>
    </row>
    <row r="456" spans="1:26" ht="28" x14ac:dyDescent="0.15">
      <c r="A456" s="16">
        <v>478</v>
      </c>
      <c r="B456" s="16" t="s">
        <v>1938</v>
      </c>
      <c r="C456" s="29" t="s">
        <v>1939</v>
      </c>
      <c r="D456" s="16" t="s">
        <v>471</v>
      </c>
      <c r="E456" s="47" t="s">
        <v>1940</v>
      </c>
      <c r="F456" s="48" t="s">
        <v>1941</v>
      </c>
      <c r="G456" s="16" t="s">
        <v>23</v>
      </c>
      <c r="H456" s="16" t="s">
        <v>1506</v>
      </c>
      <c r="I456" s="16" t="s">
        <v>164</v>
      </c>
      <c r="J456" s="16"/>
      <c r="K456" s="16"/>
      <c r="L456" s="16"/>
      <c r="M456" s="16" t="s">
        <v>329</v>
      </c>
      <c r="N456" s="16"/>
      <c r="O456" s="2"/>
      <c r="P456" s="16" t="s">
        <v>55</v>
      </c>
      <c r="Q456" s="18" t="s">
        <v>1942</v>
      </c>
      <c r="R456" s="2"/>
      <c r="S456" s="16"/>
      <c r="T456" s="16"/>
      <c r="U456" s="2"/>
      <c r="V456" s="2"/>
      <c r="W456" s="2"/>
      <c r="X456" s="2"/>
      <c r="Y456" s="2"/>
      <c r="Z456" s="2"/>
    </row>
    <row r="457" spans="1:26" ht="42" x14ac:dyDescent="0.15">
      <c r="A457" s="16">
        <v>479</v>
      </c>
      <c r="B457" s="16" t="s">
        <v>1943</v>
      </c>
      <c r="C457" s="17" t="s">
        <v>1944</v>
      </c>
      <c r="D457" s="16" t="s">
        <v>128</v>
      </c>
      <c r="E457" s="2" t="s">
        <v>1945</v>
      </c>
      <c r="F457" s="2" t="s">
        <v>1117</v>
      </c>
      <c r="G457" s="16" t="s">
        <v>23</v>
      </c>
      <c r="H457" s="16"/>
      <c r="I457" s="16" t="s">
        <v>3880</v>
      </c>
      <c r="J457" s="16"/>
      <c r="K457" s="16"/>
      <c r="L457" s="16"/>
      <c r="M457" s="16" t="s">
        <v>75</v>
      </c>
      <c r="N457" s="16"/>
      <c r="O457" s="2"/>
      <c r="P457" s="16" t="s">
        <v>55</v>
      </c>
      <c r="Q457" s="18"/>
      <c r="R457" s="2"/>
      <c r="S457" s="16"/>
      <c r="T457" s="16"/>
      <c r="U457" s="2"/>
      <c r="V457" s="2"/>
      <c r="W457" s="2"/>
      <c r="X457" s="2"/>
      <c r="Y457" s="2"/>
      <c r="Z457" s="2"/>
    </row>
    <row r="458" spans="1:26" ht="42" x14ac:dyDescent="0.15">
      <c r="A458" s="16">
        <v>480</v>
      </c>
      <c r="B458" s="16" t="s">
        <v>1946</v>
      </c>
      <c r="C458" s="29" t="s">
        <v>1947</v>
      </c>
      <c r="D458" s="20" t="s">
        <v>62</v>
      </c>
      <c r="E458" s="20" t="s">
        <v>99</v>
      </c>
      <c r="F458" s="20" t="s">
        <v>1948</v>
      </c>
      <c r="G458" s="16" t="s">
        <v>23</v>
      </c>
      <c r="H458" s="16"/>
      <c r="I458" s="16"/>
      <c r="J458" s="20"/>
      <c r="K458" s="16"/>
      <c r="L458" s="16"/>
      <c r="M458" s="16"/>
      <c r="N458" s="16"/>
      <c r="O458" s="2"/>
      <c r="P458" s="16" t="s">
        <v>229</v>
      </c>
      <c r="Q458" s="18"/>
      <c r="R458" s="2"/>
      <c r="S458" s="16"/>
      <c r="T458" s="16"/>
      <c r="U458" s="2"/>
      <c r="V458" s="2"/>
      <c r="W458" s="2"/>
      <c r="X458" s="2"/>
      <c r="Y458" s="2"/>
      <c r="Z458" s="2"/>
    </row>
    <row r="459" spans="1:26" ht="28" x14ac:dyDescent="0.15">
      <c r="A459" s="16">
        <v>481</v>
      </c>
      <c r="B459" s="16" t="s">
        <v>1949</v>
      </c>
      <c r="C459" s="17" t="s">
        <v>1950</v>
      </c>
      <c r="D459" s="16" t="s">
        <v>62</v>
      </c>
      <c r="E459" s="16" t="s">
        <v>1951</v>
      </c>
      <c r="F459" s="16" t="s">
        <v>3807</v>
      </c>
      <c r="G459" s="16" t="s">
        <v>23</v>
      </c>
      <c r="H459" s="16" t="s">
        <v>1506</v>
      </c>
      <c r="I459" s="16" t="s">
        <v>75</v>
      </c>
      <c r="J459" s="16"/>
      <c r="K459" s="16"/>
      <c r="L459" s="16"/>
      <c r="M459" s="16" t="s">
        <v>75</v>
      </c>
      <c r="N459" s="16"/>
      <c r="O459" s="2"/>
      <c r="P459" s="16" t="s">
        <v>55</v>
      </c>
      <c r="Q459" s="18"/>
      <c r="R459" s="2"/>
      <c r="S459" s="16"/>
      <c r="T459" s="16"/>
      <c r="U459" s="2"/>
      <c r="V459" s="2"/>
      <c r="W459" s="2"/>
      <c r="X459" s="2"/>
      <c r="Y459" s="2"/>
      <c r="Z459" s="2"/>
    </row>
    <row r="460" spans="1:26" ht="42" x14ac:dyDescent="0.15">
      <c r="A460" s="16">
        <v>482</v>
      </c>
      <c r="B460" s="16" t="s">
        <v>1953</v>
      </c>
      <c r="C460" s="17" t="s">
        <v>1954</v>
      </c>
      <c r="D460" s="16" t="s">
        <v>20</v>
      </c>
      <c r="E460" s="16" t="s">
        <v>1955</v>
      </c>
      <c r="F460" s="16" t="s">
        <v>1956</v>
      </c>
      <c r="G460" s="16" t="s">
        <v>23</v>
      </c>
      <c r="H460" s="16"/>
      <c r="I460" s="21" t="s">
        <v>1925</v>
      </c>
      <c r="J460" s="16"/>
      <c r="K460" s="16"/>
      <c r="L460" s="16"/>
      <c r="M460" s="21" t="s">
        <v>1937</v>
      </c>
      <c r="N460" s="16"/>
      <c r="O460" s="2"/>
      <c r="P460" s="16" t="s">
        <v>55</v>
      </c>
      <c r="Q460" s="18"/>
      <c r="R460" s="2"/>
      <c r="S460" s="16"/>
      <c r="T460" s="34"/>
      <c r="U460" s="2"/>
      <c r="V460" s="2"/>
      <c r="W460" s="2"/>
      <c r="X460" s="2"/>
      <c r="Y460" s="2"/>
      <c r="Z460" s="2"/>
    </row>
    <row r="461" spans="1:26" ht="28" x14ac:dyDescent="0.15">
      <c r="A461" s="16">
        <v>483</v>
      </c>
      <c r="B461" s="16" t="s">
        <v>1957</v>
      </c>
      <c r="C461" s="17" t="s">
        <v>1958</v>
      </c>
      <c r="D461" s="16" t="s">
        <v>20</v>
      </c>
      <c r="E461" s="16" t="s">
        <v>1959</v>
      </c>
      <c r="F461" s="16" t="s">
        <v>1960</v>
      </c>
      <c r="G461" s="16" t="s">
        <v>23</v>
      </c>
      <c r="H461" s="16" t="s">
        <v>1961</v>
      </c>
      <c r="I461" s="16" t="s">
        <v>3876</v>
      </c>
      <c r="J461" s="16"/>
      <c r="K461" s="16"/>
      <c r="L461" s="16"/>
      <c r="M461" s="16" t="s">
        <v>75</v>
      </c>
      <c r="N461" s="16"/>
      <c r="O461" s="2"/>
      <c r="P461" s="16" t="s">
        <v>55</v>
      </c>
      <c r="Q461" s="18"/>
      <c r="R461" s="2"/>
      <c r="S461" s="16"/>
      <c r="T461" s="16"/>
      <c r="U461" s="2"/>
      <c r="V461" s="2"/>
      <c r="W461" s="2"/>
      <c r="X461" s="2"/>
      <c r="Y461" s="2"/>
      <c r="Z461" s="2"/>
    </row>
    <row r="462" spans="1:26" ht="42" x14ac:dyDescent="0.15">
      <c r="A462" s="16">
        <v>484</v>
      </c>
      <c r="B462" s="16" t="s">
        <v>1962</v>
      </c>
      <c r="C462" s="17" t="s">
        <v>1963</v>
      </c>
      <c r="D462" s="16" t="s">
        <v>20</v>
      </c>
      <c r="E462" s="16" t="s">
        <v>1964</v>
      </c>
      <c r="F462" s="16" t="s">
        <v>1965</v>
      </c>
      <c r="G462" s="16" t="s">
        <v>23</v>
      </c>
      <c r="H462" s="16"/>
      <c r="I462" s="16" t="s">
        <v>3876</v>
      </c>
      <c r="J462" s="16"/>
      <c r="K462" s="16"/>
      <c r="L462" s="16"/>
      <c r="M462" s="16" t="s">
        <v>55</v>
      </c>
      <c r="N462" s="16"/>
      <c r="O462" s="2"/>
      <c r="P462" s="16" t="s">
        <v>55</v>
      </c>
      <c r="Q462" s="18" t="s">
        <v>1966</v>
      </c>
      <c r="R462" s="2"/>
      <c r="S462" s="16"/>
      <c r="T462" s="16"/>
      <c r="U462" s="2"/>
      <c r="V462" s="2"/>
      <c r="W462" s="2"/>
      <c r="X462" s="2"/>
      <c r="Y462" s="2"/>
      <c r="Z462" s="2"/>
    </row>
    <row r="463" spans="1:26" ht="28" x14ac:dyDescent="0.15">
      <c r="A463" s="16">
        <v>486</v>
      </c>
      <c r="B463" s="16" t="s">
        <v>1967</v>
      </c>
      <c r="C463" s="17" t="s">
        <v>1968</v>
      </c>
      <c r="D463" s="16" t="s">
        <v>471</v>
      </c>
      <c r="E463" s="16" t="s">
        <v>1969</v>
      </c>
      <c r="F463" s="16" t="s">
        <v>1970</v>
      </c>
      <c r="G463" s="16" t="s">
        <v>23</v>
      </c>
      <c r="H463" s="16" t="s">
        <v>1971</v>
      </c>
      <c r="I463" s="16" t="s">
        <v>29</v>
      </c>
      <c r="J463" s="16"/>
      <c r="K463" s="16"/>
      <c r="L463" s="16"/>
      <c r="M463" s="16" t="s">
        <v>1425</v>
      </c>
      <c r="N463" s="16"/>
      <c r="O463" s="2"/>
      <c r="P463" s="16" t="s">
        <v>75</v>
      </c>
      <c r="Q463" s="18"/>
      <c r="R463" s="2"/>
      <c r="S463" s="16"/>
      <c r="T463" s="16"/>
      <c r="U463" s="2"/>
      <c r="V463" s="2"/>
      <c r="W463" s="2"/>
      <c r="X463" s="2"/>
      <c r="Y463" s="2"/>
      <c r="Z463" s="2"/>
    </row>
    <row r="464" spans="1:26" ht="28" x14ac:dyDescent="0.15">
      <c r="A464" s="16">
        <v>487</v>
      </c>
      <c r="B464" s="392" t="s">
        <v>1972</v>
      </c>
      <c r="C464" s="17" t="s">
        <v>1973</v>
      </c>
      <c r="D464" s="16" t="s">
        <v>20</v>
      </c>
      <c r="E464" s="16" t="s">
        <v>1974</v>
      </c>
      <c r="F464" s="16"/>
      <c r="G464" s="16" t="s">
        <v>23</v>
      </c>
      <c r="H464" s="16" t="s">
        <v>1975</v>
      </c>
      <c r="I464" s="16" t="s">
        <v>1762</v>
      </c>
      <c r="J464" s="16"/>
      <c r="K464" s="16"/>
      <c r="L464" s="16"/>
      <c r="M464" s="16" t="s">
        <v>1425</v>
      </c>
      <c r="N464" s="16"/>
      <c r="O464" s="2"/>
      <c r="P464" s="16" t="s">
        <v>75</v>
      </c>
      <c r="Q464" s="18"/>
      <c r="R464" s="2"/>
      <c r="S464" s="16"/>
      <c r="T464" s="19"/>
      <c r="U464" s="2"/>
      <c r="V464" s="2"/>
      <c r="W464" s="2"/>
      <c r="X464" s="2"/>
      <c r="Y464" s="2"/>
      <c r="Z464" s="2"/>
    </row>
    <row r="465" spans="1:26" ht="28" x14ac:dyDescent="0.15">
      <c r="A465" s="16">
        <v>488</v>
      </c>
      <c r="B465" s="16" t="s">
        <v>1976</v>
      </c>
      <c r="C465" s="17" t="s">
        <v>1977</v>
      </c>
      <c r="D465" s="16" t="s">
        <v>20</v>
      </c>
      <c r="E465" s="16" t="s">
        <v>1978</v>
      </c>
      <c r="F465" s="2" t="s">
        <v>1979</v>
      </c>
      <c r="G465" s="16" t="s">
        <v>23</v>
      </c>
      <c r="H465" s="16" t="s">
        <v>1980</v>
      </c>
      <c r="I465" s="16" t="s">
        <v>1916</v>
      </c>
      <c r="J465" s="16"/>
      <c r="K465" s="16"/>
      <c r="L465" s="16"/>
      <c r="M465" s="16" t="s">
        <v>1925</v>
      </c>
      <c r="N465" s="16"/>
      <c r="O465" s="2"/>
      <c r="P465" s="16" t="s">
        <v>75</v>
      </c>
      <c r="Q465" s="18" t="s">
        <v>1981</v>
      </c>
      <c r="R465" s="2"/>
      <c r="S465" s="16"/>
      <c r="T465" s="16"/>
      <c r="U465" s="2"/>
      <c r="V465" s="2"/>
      <c r="W465" s="2"/>
      <c r="X465" s="2"/>
      <c r="Y465" s="2"/>
      <c r="Z465" s="2"/>
    </row>
    <row r="466" spans="1:26" ht="42" x14ac:dyDescent="0.15">
      <c r="A466" s="16">
        <v>489</v>
      </c>
      <c r="B466" s="16" t="s">
        <v>1982</v>
      </c>
      <c r="C466" s="17" t="s">
        <v>1983</v>
      </c>
      <c r="D466" s="16" t="s">
        <v>20</v>
      </c>
      <c r="E466" s="16" t="s">
        <v>1984</v>
      </c>
      <c r="F466" s="16" t="s">
        <v>3798</v>
      </c>
      <c r="G466" s="16" t="s">
        <v>23</v>
      </c>
      <c r="H466" s="16" t="s">
        <v>1980</v>
      </c>
      <c r="I466" s="16" t="s">
        <v>75</v>
      </c>
      <c r="J466" s="16"/>
      <c r="K466" s="16"/>
      <c r="L466" s="16"/>
      <c r="M466" s="16" t="s">
        <v>75</v>
      </c>
      <c r="N466" s="16"/>
      <c r="O466" s="2"/>
      <c r="P466" s="16" t="s">
        <v>75</v>
      </c>
      <c r="Q466" s="18"/>
      <c r="R466" s="2"/>
      <c r="S466" s="16"/>
      <c r="T466" s="16"/>
      <c r="U466" s="2"/>
      <c r="V466" s="2"/>
      <c r="W466" s="2"/>
      <c r="X466" s="2"/>
      <c r="Y466" s="2"/>
      <c r="Z466" s="2"/>
    </row>
    <row r="467" spans="1:26" ht="42" x14ac:dyDescent="0.15">
      <c r="A467" s="16">
        <v>490</v>
      </c>
      <c r="B467" s="16" t="s">
        <v>1986</v>
      </c>
      <c r="C467" s="17" t="s">
        <v>1987</v>
      </c>
      <c r="D467" s="16" t="s">
        <v>1988</v>
      </c>
      <c r="E467" s="16" t="s">
        <v>1989</v>
      </c>
      <c r="F467" s="16" t="s">
        <v>3895</v>
      </c>
      <c r="G467" s="16" t="s">
        <v>23</v>
      </c>
      <c r="H467" s="16"/>
      <c r="I467" s="16" t="s">
        <v>75</v>
      </c>
      <c r="J467" s="16"/>
      <c r="K467" s="16"/>
      <c r="L467" s="16"/>
      <c r="M467" s="16" t="s">
        <v>1991</v>
      </c>
      <c r="N467" s="16"/>
      <c r="O467" s="2"/>
      <c r="P467" s="16" t="s">
        <v>75</v>
      </c>
      <c r="Q467" s="18"/>
      <c r="R467" s="2"/>
      <c r="S467" s="16"/>
      <c r="T467" s="16"/>
      <c r="U467" s="2"/>
      <c r="V467" s="2"/>
      <c r="W467" s="2"/>
      <c r="X467" s="2"/>
      <c r="Y467" s="2"/>
      <c r="Z467" s="2"/>
    </row>
    <row r="468" spans="1:26" ht="42" x14ac:dyDescent="0.15">
      <c r="A468" s="16">
        <v>491</v>
      </c>
      <c r="B468" s="16" t="s">
        <v>1992</v>
      </c>
      <c r="C468" s="17" t="s">
        <v>1993</v>
      </c>
      <c r="D468" s="16" t="s">
        <v>20</v>
      </c>
      <c r="E468" s="16" t="s">
        <v>1994</v>
      </c>
      <c r="F468" s="16" t="s">
        <v>1995</v>
      </c>
      <c r="G468" s="16" t="s">
        <v>23</v>
      </c>
      <c r="H468" s="16"/>
      <c r="I468" s="16" t="s">
        <v>3873</v>
      </c>
      <c r="J468" s="16"/>
      <c r="K468" s="16"/>
      <c r="L468" s="16"/>
      <c r="M468" s="16" t="s">
        <v>75</v>
      </c>
      <c r="N468" s="16"/>
      <c r="O468" s="2"/>
      <c r="P468" s="16" t="s">
        <v>75</v>
      </c>
      <c r="Q468" s="18"/>
      <c r="R468" s="2"/>
      <c r="S468" s="16"/>
      <c r="T468" s="16"/>
      <c r="U468" s="2"/>
      <c r="V468" s="2"/>
      <c r="W468" s="2"/>
      <c r="X468" s="2"/>
      <c r="Y468" s="2"/>
      <c r="Z468" s="2"/>
    </row>
    <row r="469" spans="1:26" ht="28" x14ac:dyDescent="0.15">
      <c r="A469" s="16">
        <v>492</v>
      </c>
      <c r="B469" s="16" t="s">
        <v>1996</v>
      </c>
      <c r="C469" s="17" t="s">
        <v>1997</v>
      </c>
      <c r="D469" s="16" t="s">
        <v>20</v>
      </c>
      <c r="E469" s="16" t="s">
        <v>1998</v>
      </c>
      <c r="F469" s="39" t="s">
        <v>1999</v>
      </c>
      <c r="G469" s="16" t="s">
        <v>23</v>
      </c>
      <c r="H469" s="16" t="s">
        <v>1971</v>
      </c>
      <c r="I469" s="16" t="s">
        <v>3879</v>
      </c>
      <c r="J469" s="16"/>
      <c r="K469" s="16"/>
      <c r="L469" s="16"/>
      <c r="M469" s="16" t="s">
        <v>2000</v>
      </c>
      <c r="N469" s="16"/>
      <c r="O469" s="2"/>
      <c r="P469" s="16" t="s">
        <v>75</v>
      </c>
      <c r="Q469" s="18"/>
      <c r="R469" s="2"/>
      <c r="S469" s="16"/>
      <c r="T469" s="16"/>
      <c r="U469" s="2"/>
      <c r="V469" s="2"/>
      <c r="W469" s="2"/>
      <c r="X469" s="2"/>
      <c r="Y469" s="2"/>
      <c r="Z469" s="2"/>
    </row>
    <row r="470" spans="1:26" ht="28" x14ac:dyDescent="0.15">
      <c r="A470" s="413">
        <v>493</v>
      </c>
      <c r="B470" s="413" t="s">
        <v>2001</v>
      </c>
      <c r="C470" s="414" t="s">
        <v>2002</v>
      </c>
      <c r="D470" s="413" t="s">
        <v>62</v>
      </c>
      <c r="E470" s="413" t="s">
        <v>2003</v>
      </c>
      <c r="F470" s="413" t="s">
        <v>468</v>
      </c>
      <c r="G470" s="413" t="s">
        <v>1455</v>
      </c>
      <c r="H470" s="413" t="s">
        <v>1971</v>
      </c>
      <c r="I470" s="16" t="s">
        <v>1762</v>
      </c>
      <c r="J470" s="413"/>
      <c r="K470" s="413"/>
      <c r="L470" s="392"/>
      <c r="M470" s="413" t="s">
        <v>1937</v>
      </c>
      <c r="N470" s="413"/>
      <c r="O470" s="2"/>
      <c r="P470" s="16" t="s">
        <v>75</v>
      </c>
      <c r="Q470" s="25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42" x14ac:dyDescent="0.15">
      <c r="A471" s="16">
        <v>494</v>
      </c>
      <c r="B471" s="16" t="s">
        <v>2004</v>
      </c>
      <c r="C471" s="17" t="s">
        <v>2005</v>
      </c>
      <c r="D471" s="16" t="s">
        <v>20</v>
      </c>
      <c r="E471" s="16" t="s">
        <v>2006</v>
      </c>
      <c r="F471" s="16" t="s">
        <v>2007</v>
      </c>
      <c r="G471" s="21" t="s">
        <v>1455</v>
      </c>
      <c r="H471" s="16"/>
      <c r="I471" s="16" t="s">
        <v>1425</v>
      </c>
      <c r="J471" s="16"/>
      <c r="K471" s="16"/>
      <c r="L471" s="16"/>
      <c r="M471" s="16" t="s">
        <v>1425</v>
      </c>
      <c r="N471" s="16"/>
      <c r="O471" s="2"/>
      <c r="P471" s="16" t="s">
        <v>223</v>
      </c>
      <c r="Q471" s="16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8" x14ac:dyDescent="0.15">
      <c r="A472" s="16">
        <v>495</v>
      </c>
      <c r="B472" s="392" t="s">
        <v>2008</v>
      </c>
      <c r="C472" s="17" t="s">
        <v>2009</v>
      </c>
      <c r="D472" s="16" t="s">
        <v>20</v>
      </c>
      <c r="E472" s="16" t="s">
        <v>2010</v>
      </c>
      <c r="F472" s="16" t="s">
        <v>2011</v>
      </c>
      <c r="G472" s="21" t="s">
        <v>1455</v>
      </c>
      <c r="H472" s="16" t="s">
        <v>1971</v>
      </c>
      <c r="I472" s="16" t="s">
        <v>1762</v>
      </c>
      <c r="J472" s="16"/>
      <c r="K472" s="16"/>
      <c r="L472" s="16"/>
      <c r="M472" s="16" t="s">
        <v>222</v>
      </c>
      <c r="N472" s="16"/>
      <c r="O472" s="2"/>
      <c r="P472" s="16" t="s">
        <v>222</v>
      </c>
      <c r="Q472" s="16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42" x14ac:dyDescent="0.15">
      <c r="A473" s="16">
        <v>497</v>
      </c>
      <c r="B473" s="16" t="s">
        <v>2012</v>
      </c>
      <c r="C473" s="17" t="s">
        <v>2013</v>
      </c>
      <c r="D473" s="16" t="s">
        <v>62</v>
      </c>
      <c r="E473" s="16" t="s">
        <v>2014</v>
      </c>
      <c r="F473" s="16" t="s">
        <v>4043</v>
      </c>
      <c r="G473" s="21" t="s">
        <v>1455</v>
      </c>
      <c r="H473" s="16"/>
      <c r="I473" s="16" t="s">
        <v>1925</v>
      </c>
      <c r="J473" s="16"/>
      <c r="K473" s="16"/>
      <c r="L473" s="16"/>
      <c r="M473" s="16" t="s">
        <v>1925</v>
      </c>
      <c r="N473" s="16"/>
      <c r="O473" s="2"/>
      <c r="P473" s="16" t="s">
        <v>55</v>
      </c>
      <c r="Q473" s="16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8" x14ac:dyDescent="0.15">
      <c r="A474" s="16">
        <v>498</v>
      </c>
      <c r="B474" s="392" t="s">
        <v>2016</v>
      </c>
      <c r="C474" s="17" t="s">
        <v>2017</v>
      </c>
      <c r="D474" s="16" t="s">
        <v>326</v>
      </c>
      <c r="E474" s="16" t="s">
        <v>2018</v>
      </c>
      <c r="F474" s="16" t="s">
        <v>2019</v>
      </c>
      <c r="G474" s="21" t="s">
        <v>1455</v>
      </c>
      <c r="H474" s="16" t="s">
        <v>1971</v>
      </c>
      <c r="I474" s="16" t="s">
        <v>1762</v>
      </c>
      <c r="J474" s="16"/>
      <c r="K474" s="16"/>
      <c r="L474" s="16"/>
      <c r="M474" s="16" t="s">
        <v>1925</v>
      </c>
      <c r="N474" s="16"/>
      <c r="O474" s="2"/>
      <c r="P474" s="16" t="s">
        <v>223</v>
      </c>
      <c r="Q474" s="16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42" x14ac:dyDescent="0.15">
      <c r="A475" s="16">
        <v>499</v>
      </c>
      <c r="B475" s="16" t="s">
        <v>2020</v>
      </c>
      <c r="C475" s="17" t="s">
        <v>2021</v>
      </c>
      <c r="D475" s="16" t="s">
        <v>20</v>
      </c>
      <c r="E475" s="16" t="s">
        <v>2022</v>
      </c>
      <c r="F475" s="16" t="s">
        <v>2023</v>
      </c>
      <c r="G475" s="21" t="s">
        <v>1455</v>
      </c>
      <c r="H475" s="16" t="s">
        <v>1971</v>
      </c>
      <c r="I475" s="16" t="s">
        <v>164</v>
      </c>
      <c r="J475" s="16"/>
      <c r="K475" s="16"/>
      <c r="L475" s="16"/>
      <c r="M475" s="16" t="s">
        <v>75</v>
      </c>
      <c r="N475" s="16"/>
      <c r="O475" s="2"/>
      <c r="P475" s="16" t="s">
        <v>55</v>
      </c>
      <c r="Q475" s="16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42" x14ac:dyDescent="0.15">
      <c r="A476" s="16">
        <v>500</v>
      </c>
      <c r="B476" s="16" t="s">
        <v>2024</v>
      </c>
      <c r="C476" s="17" t="s">
        <v>2025</v>
      </c>
      <c r="D476" s="16" t="s">
        <v>20</v>
      </c>
      <c r="E476" s="16" t="s">
        <v>2026</v>
      </c>
      <c r="F476" s="16" t="s">
        <v>2027</v>
      </c>
      <c r="G476" s="21" t="s">
        <v>1455</v>
      </c>
      <c r="H476" s="16"/>
      <c r="I476" s="16" t="s">
        <v>3878</v>
      </c>
      <c r="J476" s="16"/>
      <c r="K476" s="16"/>
      <c r="L476" s="16"/>
      <c r="M476" s="16" t="s">
        <v>1762</v>
      </c>
      <c r="N476" s="16"/>
      <c r="O476" s="2"/>
      <c r="P476" s="16" t="s">
        <v>223</v>
      </c>
      <c r="Q476" s="16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8" x14ac:dyDescent="0.15">
      <c r="A477" s="16">
        <v>501</v>
      </c>
      <c r="B477" s="16" t="s">
        <v>2028</v>
      </c>
      <c r="C477" s="17" t="s">
        <v>2029</v>
      </c>
      <c r="D477" s="16" t="s">
        <v>20</v>
      </c>
      <c r="E477" s="16" t="s">
        <v>2030</v>
      </c>
      <c r="F477" s="16" t="s">
        <v>2031</v>
      </c>
      <c r="G477" s="21" t="s">
        <v>1455</v>
      </c>
      <c r="H477" s="16" t="s">
        <v>1961</v>
      </c>
      <c r="I477" s="16" t="s">
        <v>1937</v>
      </c>
      <c r="J477" s="16"/>
      <c r="K477" s="16"/>
      <c r="L477" s="16"/>
      <c r="M477" s="16" t="s">
        <v>1937</v>
      </c>
      <c r="N477" s="16"/>
      <c r="O477" s="2"/>
      <c r="P477" s="16" t="s">
        <v>55</v>
      </c>
      <c r="Q477" s="16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8" x14ac:dyDescent="0.15">
      <c r="A478" s="16">
        <v>502</v>
      </c>
      <c r="B478" s="16" t="s">
        <v>2032</v>
      </c>
      <c r="C478" s="17" t="s">
        <v>2033</v>
      </c>
      <c r="D478" s="16" t="s">
        <v>20</v>
      </c>
      <c r="E478" s="16" t="s">
        <v>2034</v>
      </c>
      <c r="F478" s="16" t="s">
        <v>2035</v>
      </c>
      <c r="G478" s="21" t="s">
        <v>1455</v>
      </c>
      <c r="H478" s="16"/>
      <c r="I478" s="16"/>
      <c r="J478" s="16"/>
      <c r="K478" s="16"/>
      <c r="L478" s="16"/>
      <c r="M478" s="16" t="s">
        <v>257</v>
      </c>
      <c r="N478" s="16"/>
      <c r="O478" s="2"/>
      <c r="P478" s="16" t="s">
        <v>55</v>
      </c>
      <c r="Q478" s="16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8" x14ac:dyDescent="0.15">
      <c r="A479" s="16">
        <v>503</v>
      </c>
      <c r="B479" s="16" t="s">
        <v>2036</v>
      </c>
      <c r="C479" s="17" t="s">
        <v>2037</v>
      </c>
      <c r="D479" s="16" t="s">
        <v>62</v>
      </c>
      <c r="E479" s="16" t="s">
        <v>2038</v>
      </c>
      <c r="F479" s="16" t="s">
        <v>2039</v>
      </c>
      <c r="G479" s="21" t="s">
        <v>1455</v>
      </c>
      <c r="H479" s="16"/>
      <c r="I479" s="16" t="s">
        <v>3877</v>
      </c>
      <c r="J479" s="16"/>
      <c r="K479" s="16"/>
      <c r="L479" s="16"/>
      <c r="M479" s="16" t="s">
        <v>1925</v>
      </c>
      <c r="N479" s="16"/>
      <c r="O479" s="2"/>
      <c r="P479" s="16" t="s">
        <v>55</v>
      </c>
      <c r="Q479" s="16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8" x14ac:dyDescent="0.15">
      <c r="A480" s="16">
        <v>504</v>
      </c>
      <c r="B480" s="16" t="s">
        <v>2040</v>
      </c>
      <c r="C480" s="17" t="s">
        <v>2041</v>
      </c>
      <c r="D480" s="16" t="s">
        <v>569</v>
      </c>
      <c r="E480" s="16" t="s">
        <v>2042</v>
      </c>
      <c r="F480" s="16" t="s">
        <v>3862</v>
      </c>
      <c r="G480" s="21" t="s">
        <v>1455</v>
      </c>
      <c r="H480" s="16"/>
      <c r="I480" s="16" t="s">
        <v>55</v>
      </c>
      <c r="J480" s="16"/>
      <c r="K480" s="16"/>
      <c r="L480" s="16"/>
      <c r="M480" s="16" t="s">
        <v>55</v>
      </c>
      <c r="N480" s="16"/>
      <c r="O480" s="2"/>
      <c r="P480" s="16" t="s">
        <v>55</v>
      </c>
      <c r="Q480" s="16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8" x14ac:dyDescent="0.15">
      <c r="A481" s="16">
        <v>505</v>
      </c>
      <c r="B481" s="392" t="s">
        <v>2043</v>
      </c>
      <c r="C481" s="17" t="s">
        <v>2044</v>
      </c>
      <c r="D481" s="16" t="s">
        <v>62</v>
      </c>
      <c r="E481" s="16" t="s">
        <v>2045</v>
      </c>
      <c r="F481" s="16" t="s">
        <v>2046</v>
      </c>
      <c r="G481" s="21" t="s">
        <v>1455</v>
      </c>
      <c r="H481" s="16"/>
      <c r="I481" s="16" t="s">
        <v>96</v>
      </c>
      <c r="J481" s="16"/>
      <c r="K481" s="16"/>
      <c r="L481" s="16"/>
      <c r="M481" s="16" t="s">
        <v>223</v>
      </c>
      <c r="N481" s="16"/>
      <c r="O481" s="2"/>
      <c r="P481" s="16" t="s">
        <v>223</v>
      </c>
      <c r="Q481" s="16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56" x14ac:dyDescent="0.15">
      <c r="A482" s="16">
        <v>506</v>
      </c>
      <c r="B482" s="16" t="s">
        <v>2047</v>
      </c>
      <c r="C482" s="17" t="s">
        <v>2048</v>
      </c>
      <c r="D482" s="16" t="s">
        <v>62</v>
      </c>
      <c r="E482" s="16" t="s">
        <v>2049</v>
      </c>
      <c r="F482" s="16" t="s">
        <v>2050</v>
      </c>
      <c r="G482" s="21" t="s">
        <v>1455</v>
      </c>
      <c r="H482" s="16"/>
      <c r="I482" s="16" t="s">
        <v>2051</v>
      </c>
      <c r="J482" s="16"/>
      <c r="K482" s="16"/>
      <c r="L482" s="16"/>
      <c r="M482" s="16" t="s">
        <v>2051</v>
      </c>
      <c r="N482" s="16"/>
      <c r="O482" s="2"/>
      <c r="P482" s="16" t="s">
        <v>55</v>
      </c>
      <c r="Q482" s="16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42" x14ac:dyDescent="0.15">
      <c r="A483" s="16">
        <v>507</v>
      </c>
      <c r="B483" s="16" t="s">
        <v>2052</v>
      </c>
      <c r="C483" s="17" t="s">
        <v>2053</v>
      </c>
      <c r="D483" s="16" t="s">
        <v>352</v>
      </c>
      <c r="E483" s="16" t="s">
        <v>2054</v>
      </c>
      <c r="F483" s="16" t="s">
        <v>4044</v>
      </c>
      <c r="G483" s="21" t="s">
        <v>1455</v>
      </c>
      <c r="H483" s="16"/>
      <c r="I483" s="16" t="s">
        <v>75</v>
      </c>
      <c r="J483" s="16"/>
      <c r="K483" s="16"/>
      <c r="L483" s="16"/>
      <c r="M483" s="16" t="s">
        <v>75</v>
      </c>
      <c r="N483" s="16"/>
      <c r="O483" s="2"/>
      <c r="P483" s="16" t="s">
        <v>55</v>
      </c>
      <c r="Q483" s="16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8" x14ac:dyDescent="0.15">
      <c r="A484" s="16">
        <v>508</v>
      </c>
      <c r="B484" s="16" t="s">
        <v>2056</v>
      </c>
      <c r="C484" s="17" t="s">
        <v>2057</v>
      </c>
      <c r="D484" s="16" t="s">
        <v>20</v>
      </c>
      <c r="E484" s="16" t="s">
        <v>2058</v>
      </c>
      <c r="F484" s="16" t="s">
        <v>2059</v>
      </c>
      <c r="G484" s="21" t="s">
        <v>1455</v>
      </c>
      <c r="H484" s="16" t="s">
        <v>1392</v>
      </c>
      <c r="I484" s="16" t="s">
        <v>222</v>
      </c>
      <c r="J484" s="16"/>
      <c r="K484" s="16"/>
      <c r="L484" s="16"/>
      <c r="M484" s="16" t="s">
        <v>222</v>
      </c>
      <c r="N484" s="16"/>
      <c r="O484" s="2"/>
      <c r="P484" s="16" t="s">
        <v>223</v>
      </c>
      <c r="Q484" s="16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42" x14ac:dyDescent="0.15">
      <c r="A485" s="16">
        <v>509</v>
      </c>
      <c r="B485" s="16" t="s">
        <v>2060</v>
      </c>
      <c r="C485" s="17" t="s">
        <v>2061</v>
      </c>
      <c r="D485" s="16" t="s">
        <v>20</v>
      </c>
      <c r="E485" s="16" t="s">
        <v>2062</v>
      </c>
      <c r="F485" s="16" t="s">
        <v>3923</v>
      </c>
      <c r="G485" s="21" t="s">
        <v>1455</v>
      </c>
      <c r="H485" s="16"/>
      <c r="I485" s="16" t="s">
        <v>75</v>
      </c>
      <c r="J485" s="16"/>
      <c r="K485" s="16"/>
      <c r="L485" s="16"/>
      <c r="M485" s="16" t="s">
        <v>75</v>
      </c>
      <c r="N485" s="16"/>
      <c r="O485" s="2"/>
      <c r="P485" s="16" t="s">
        <v>55</v>
      </c>
      <c r="Q485" s="16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42" x14ac:dyDescent="0.15">
      <c r="A486" s="16">
        <v>510</v>
      </c>
      <c r="B486" s="16" t="s">
        <v>2064</v>
      </c>
      <c r="C486" s="17" t="s">
        <v>2065</v>
      </c>
      <c r="D486" s="16" t="s">
        <v>199</v>
      </c>
      <c r="E486" s="16" t="s">
        <v>2066</v>
      </c>
      <c r="F486" s="16" t="s">
        <v>2067</v>
      </c>
      <c r="G486" s="21" t="s">
        <v>1455</v>
      </c>
      <c r="H486" s="16"/>
      <c r="I486" s="16" t="s">
        <v>3876</v>
      </c>
      <c r="J486" s="16"/>
      <c r="K486" s="16"/>
      <c r="L486" s="16"/>
      <c r="M486" s="16" t="s">
        <v>2051</v>
      </c>
      <c r="N486" s="16"/>
      <c r="O486" s="2"/>
      <c r="P486" s="16" t="s">
        <v>223</v>
      </c>
      <c r="Q486" s="16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8" x14ac:dyDescent="0.15">
      <c r="A487" s="16">
        <v>511</v>
      </c>
      <c r="B487" s="16" t="s">
        <v>2068</v>
      </c>
      <c r="C487" s="17" t="s">
        <v>2069</v>
      </c>
      <c r="D487" s="16" t="s">
        <v>569</v>
      </c>
      <c r="E487" s="16" t="s">
        <v>2070</v>
      </c>
      <c r="F487" s="16" t="s">
        <v>2071</v>
      </c>
      <c r="G487" s="21" t="s">
        <v>1455</v>
      </c>
      <c r="H487" s="16"/>
      <c r="I487" s="16" t="s">
        <v>3968</v>
      </c>
      <c r="J487" s="16"/>
      <c r="K487" s="16"/>
      <c r="L487" s="16"/>
      <c r="M487" s="16" t="s">
        <v>75</v>
      </c>
      <c r="N487" s="16"/>
      <c r="O487" s="2"/>
      <c r="P487" s="16" t="s">
        <v>55</v>
      </c>
      <c r="Q487" s="16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8" x14ac:dyDescent="0.15">
      <c r="A488" s="16">
        <v>512</v>
      </c>
      <c r="B488" s="16" t="s">
        <v>2072</v>
      </c>
      <c r="C488" s="17" t="s">
        <v>2073</v>
      </c>
      <c r="D488" s="16" t="s">
        <v>62</v>
      </c>
      <c r="E488" s="16" t="s">
        <v>2074</v>
      </c>
      <c r="F488" s="16" t="s">
        <v>2075</v>
      </c>
      <c r="G488" s="21" t="s">
        <v>1455</v>
      </c>
      <c r="H488" s="16"/>
      <c r="I488" s="16" t="s">
        <v>3876</v>
      </c>
      <c r="J488" s="16"/>
      <c r="K488" s="16"/>
      <c r="L488" s="16"/>
      <c r="M488" s="16" t="s">
        <v>1937</v>
      </c>
      <c r="N488" s="16"/>
      <c r="O488" s="2"/>
      <c r="P488" s="16" t="s">
        <v>55</v>
      </c>
      <c r="Q488" s="16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42" x14ac:dyDescent="0.15">
      <c r="A489" s="16">
        <v>513</v>
      </c>
      <c r="B489" s="16" t="s">
        <v>2076</v>
      </c>
      <c r="C489" s="17" t="s">
        <v>2077</v>
      </c>
      <c r="D489" s="16" t="s">
        <v>20</v>
      </c>
      <c r="E489" s="16" t="s">
        <v>2078</v>
      </c>
      <c r="F489" s="16" t="s">
        <v>2079</v>
      </c>
      <c r="G489" s="21" t="s">
        <v>1455</v>
      </c>
      <c r="H489" s="16"/>
      <c r="I489" s="16" t="s">
        <v>3875</v>
      </c>
      <c r="J489" s="16"/>
      <c r="K489" s="16"/>
      <c r="L489" s="16"/>
      <c r="M489" s="16" t="s">
        <v>75</v>
      </c>
      <c r="N489" s="16"/>
      <c r="O489" s="2"/>
      <c r="P489" s="16" t="s">
        <v>55</v>
      </c>
      <c r="Q489" s="16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8" x14ac:dyDescent="0.15">
      <c r="A490" s="16">
        <v>515</v>
      </c>
      <c r="B490" s="16" t="s">
        <v>2080</v>
      </c>
      <c r="C490" s="17" t="s">
        <v>2081</v>
      </c>
      <c r="D490" s="16" t="s">
        <v>569</v>
      </c>
      <c r="E490" s="16" t="s">
        <v>2082</v>
      </c>
      <c r="F490" s="16" t="s">
        <v>2083</v>
      </c>
      <c r="G490" s="21" t="s">
        <v>1455</v>
      </c>
      <c r="H490" s="16"/>
      <c r="I490" s="16" t="s">
        <v>3874</v>
      </c>
      <c r="J490" s="16"/>
      <c r="K490" s="16" t="s">
        <v>3869</v>
      </c>
      <c r="L490" s="16"/>
      <c r="M490" s="16" t="s">
        <v>2084</v>
      </c>
      <c r="N490" s="16"/>
      <c r="O490" s="2"/>
      <c r="P490" s="16" t="s">
        <v>55</v>
      </c>
      <c r="Q490" s="16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8" x14ac:dyDescent="0.15">
      <c r="A491" s="16">
        <v>516</v>
      </c>
      <c r="B491" s="392" t="s">
        <v>2085</v>
      </c>
      <c r="C491" s="17" t="s">
        <v>2086</v>
      </c>
      <c r="D491" s="16" t="s">
        <v>237</v>
      </c>
      <c r="E491" s="16" t="s">
        <v>2087</v>
      </c>
      <c r="F491" s="16" t="s">
        <v>2088</v>
      </c>
      <c r="G491" s="21" t="s">
        <v>1455</v>
      </c>
      <c r="H491" s="16" t="s">
        <v>1961</v>
      </c>
      <c r="I491" s="16" t="s">
        <v>86</v>
      </c>
      <c r="J491" s="16"/>
      <c r="K491" s="16"/>
      <c r="L491" s="16"/>
      <c r="M491" s="16" t="s">
        <v>1937</v>
      </c>
      <c r="N491" s="16"/>
      <c r="O491" s="2"/>
      <c r="P491" s="16" t="s">
        <v>55</v>
      </c>
      <c r="Q491" s="16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8" x14ac:dyDescent="0.15">
      <c r="A492" s="16">
        <v>517</v>
      </c>
      <c r="B492" s="392" t="s">
        <v>2089</v>
      </c>
      <c r="C492" s="17" t="s">
        <v>2090</v>
      </c>
      <c r="D492" s="16" t="s">
        <v>20</v>
      </c>
      <c r="E492" s="16" t="s">
        <v>3754</v>
      </c>
      <c r="F492" s="16"/>
      <c r="G492" s="21" t="s">
        <v>1455</v>
      </c>
      <c r="H492" s="16"/>
      <c r="I492" s="16" t="s">
        <v>55</v>
      </c>
      <c r="J492" s="16"/>
      <c r="K492" s="16" t="s">
        <v>3755</v>
      </c>
      <c r="L492" s="16"/>
      <c r="M492" s="16" t="s">
        <v>75</v>
      </c>
      <c r="N492" s="16"/>
      <c r="O492" s="2"/>
      <c r="P492" s="16" t="s">
        <v>55</v>
      </c>
      <c r="Q492" s="16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56" x14ac:dyDescent="0.15">
      <c r="A493" s="16">
        <v>518</v>
      </c>
      <c r="B493" s="16" t="s">
        <v>2091</v>
      </c>
      <c r="C493" s="17" t="s">
        <v>2092</v>
      </c>
      <c r="D493" s="16" t="s">
        <v>2093</v>
      </c>
      <c r="E493" s="16" t="s">
        <v>2094</v>
      </c>
      <c r="F493" s="16" t="s">
        <v>2095</v>
      </c>
      <c r="G493" s="21" t="s">
        <v>1455</v>
      </c>
      <c r="H493" s="16"/>
      <c r="I493" s="16" t="s">
        <v>96</v>
      </c>
      <c r="J493" s="16"/>
      <c r="K493" s="16"/>
      <c r="L493" s="16"/>
      <c r="M493" s="16" t="s">
        <v>1937</v>
      </c>
      <c r="N493" s="16"/>
      <c r="O493" s="2"/>
      <c r="P493" s="16" t="s">
        <v>55</v>
      </c>
      <c r="Q493" s="16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8" x14ac:dyDescent="0.15">
      <c r="A494" s="16">
        <v>519</v>
      </c>
      <c r="B494" s="16" t="s">
        <v>2096</v>
      </c>
      <c r="C494" s="17" t="s">
        <v>2097</v>
      </c>
      <c r="D494" s="16" t="s">
        <v>62</v>
      </c>
      <c r="E494" s="16" t="s">
        <v>2098</v>
      </c>
      <c r="F494" s="16" t="s">
        <v>2099</v>
      </c>
      <c r="G494" s="21" t="s">
        <v>1455</v>
      </c>
      <c r="H494" s="16" t="s">
        <v>576</v>
      </c>
      <c r="I494" s="16" t="s">
        <v>3873</v>
      </c>
      <c r="J494" s="16"/>
      <c r="K494" s="16"/>
      <c r="L494" s="16"/>
      <c r="M494" s="16" t="s">
        <v>2100</v>
      </c>
      <c r="N494" s="16"/>
      <c r="O494" s="2"/>
      <c r="P494" s="16" t="s">
        <v>223</v>
      </c>
      <c r="Q494" s="16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8" x14ac:dyDescent="0.15">
      <c r="A495" s="16">
        <v>520</v>
      </c>
      <c r="B495" s="16" t="s">
        <v>2101</v>
      </c>
      <c r="C495" s="17" t="s">
        <v>2102</v>
      </c>
      <c r="D495" s="16" t="s">
        <v>155</v>
      </c>
      <c r="E495" s="16" t="s">
        <v>2103</v>
      </c>
      <c r="F495" s="16" t="s">
        <v>2104</v>
      </c>
      <c r="G495" s="21" t="s">
        <v>1455</v>
      </c>
      <c r="H495" s="16" t="s">
        <v>1961</v>
      </c>
      <c r="I495" s="16" t="s">
        <v>3873</v>
      </c>
      <c r="J495" s="16"/>
      <c r="K495" s="16"/>
      <c r="L495" s="16"/>
      <c r="M495" s="16" t="s">
        <v>55</v>
      </c>
      <c r="N495" s="16"/>
      <c r="O495" s="2"/>
      <c r="P495" s="16" t="s">
        <v>55</v>
      </c>
      <c r="Q495" s="16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8" x14ac:dyDescent="0.15">
      <c r="A496" s="16">
        <v>521</v>
      </c>
      <c r="B496" s="16" t="s">
        <v>2105</v>
      </c>
      <c r="C496" s="17" t="s">
        <v>2106</v>
      </c>
      <c r="D496" s="16" t="s">
        <v>569</v>
      </c>
      <c r="E496" s="16" t="s">
        <v>2107</v>
      </c>
      <c r="F496" s="16" t="s">
        <v>2108</v>
      </c>
      <c r="G496" s="21" t="s">
        <v>1455</v>
      </c>
      <c r="H496" s="16"/>
      <c r="I496" s="16" t="s">
        <v>3876</v>
      </c>
      <c r="J496" s="16"/>
      <c r="K496" s="16"/>
      <c r="L496" s="16"/>
      <c r="M496" s="16" t="s">
        <v>1937</v>
      </c>
      <c r="N496" s="16"/>
      <c r="O496" s="2"/>
      <c r="P496" s="16" t="s">
        <v>55</v>
      </c>
      <c r="Q496" s="16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8" x14ac:dyDescent="0.15">
      <c r="A497" s="16">
        <v>522</v>
      </c>
      <c r="B497" s="16" t="s">
        <v>2109</v>
      </c>
      <c r="C497" s="17" t="s">
        <v>2110</v>
      </c>
      <c r="D497" s="16" t="s">
        <v>20</v>
      </c>
      <c r="E497" s="16" t="s">
        <v>2111</v>
      </c>
      <c r="F497" s="16" t="s">
        <v>2112</v>
      </c>
      <c r="G497" s="21" t="s">
        <v>1455</v>
      </c>
      <c r="H497" s="16"/>
      <c r="I497" s="16" t="s">
        <v>261</v>
      </c>
      <c r="J497" s="16"/>
      <c r="K497" s="16"/>
      <c r="L497" s="16"/>
      <c r="M497" s="16" t="s">
        <v>164</v>
      </c>
      <c r="N497" s="16"/>
      <c r="O497" s="2"/>
      <c r="P497" s="16" t="s">
        <v>55</v>
      </c>
      <c r="Q497" s="16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42" x14ac:dyDescent="0.15">
      <c r="A498" s="16">
        <v>523</v>
      </c>
      <c r="B498" s="16" t="s">
        <v>2113</v>
      </c>
      <c r="C498" s="17" t="s">
        <v>2114</v>
      </c>
      <c r="D498" s="16" t="s">
        <v>833</v>
      </c>
      <c r="E498" s="16" t="s">
        <v>3988</v>
      </c>
      <c r="F498" s="16" t="s">
        <v>3989</v>
      </c>
      <c r="G498" s="21" t="s">
        <v>1455</v>
      </c>
      <c r="H498" s="16" t="s">
        <v>2117</v>
      </c>
      <c r="I498" s="16" t="s">
        <v>55</v>
      </c>
      <c r="J498" s="16"/>
      <c r="K498" s="16"/>
      <c r="L498" s="16"/>
      <c r="M498" s="16" t="s">
        <v>55</v>
      </c>
      <c r="N498" s="16"/>
      <c r="O498" s="2"/>
      <c r="P498" s="16" t="s">
        <v>55</v>
      </c>
      <c r="Q498" s="16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8" x14ac:dyDescent="0.15">
      <c r="A499" s="16">
        <v>524</v>
      </c>
      <c r="B499" s="16" t="s">
        <v>2118</v>
      </c>
      <c r="C499" s="17" t="s">
        <v>2119</v>
      </c>
      <c r="D499" s="16" t="s">
        <v>20</v>
      </c>
      <c r="E499" s="16" t="s">
        <v>2120</v>
      </c>
      <c r="F499" s="16" t="s">
        <v>2121</v>
      </c>
      <c r="G499" s="21" t="s">
        <v>1455</v>
      </c>
      <c r="H499" s="16" t="s">
        <v>1392</v>
      </c>
      <c r="I499" s="16"/>
      <c r="J499" s="16"/>
      <c r="K499" s="16"/>
      <c r="L499" s="16"/>
      <c r="M499" s="16"/>
      <c r="N499" s="16"/>
      <c r="O499" s="2"/>
      <c r="P499" s="16" t="s">
        <v>55</v>
      </c>
      <c r="Q499" s="16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8" x14ac:dyDescent="0.15">
      <c r="A500" s="16">
        <v>525</v>
      </c>
      <c r="B500" s="16" t="s">
        <v>2122</v>
      </c>
      <c r="C500" s="17" t="s">
        <v>2123</v>
      </c>
      <c r="D500" s="16" t="s">
        <v>20</v>
      </c>
      <c r="E500" s="16" t="s">
        <v>2124</v>
      </c>
      <c r="F500" s="16" t="s">
        <v>2125</v>
      </c>
      <c r="G500" s="21" t="s">
        <v>1455</v>
      </c>
      <c r="H500" s="16" t="s">
        <v>1392</v>
      </c>
      <c r="I500" s="16" t="s">
        <v>3967</v>
      </c>
      <c r="J500" s="16"/>
      <c r="K500" s="16"/>
      <c r="L500" s="16"/>
      <c r="M500" s="16" t="s">
        <v>55</v>
      </c>
      <c r="N500" s="16"/>
      <c r="O500" s="2"/>
      <c r="P500" s="16" t="s">
        <v>55</v>
      </c>
      <c r="Q500" s="16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8" x14ac:dyDescent="0.15">
      <c r="A501" s="16">
        <v>526</v>
      </c>
      <c r="B501" s="392" t="s">
        <v>2126</v>
      </c>
      <c r="C501" s="17" t="s">
        <v>2127</v>
      </c>
      <c r="D501" s="16" t="s">
        <v>569</v>
      </c>
      <c r="E501" s="16" t="s">
        <v>2128</v>
      </c>
      <c r="F501" s="16" t="s">
        <v>2129</v>
      </c>
      <c r="G501" s="21" t="s">
        <v>1455</v>
      </c>
      <c r="H501" s="16"/>
      <c r="I501" s="16" t="s">
        <v>96</v>
      </c>
      <c r="J501" s="16"/>
      <c r="L501" s="16"/>
      <c r="M501" s="16" t="s">
        <v>2130</v>
      </c>
      <c r="O501" s="2"/>
      <c r="P501" s="16" t="s">
        <v>223</v>
      </c>
      <c r="Q501" s="16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42" x14ac:dyDescent="0.15">
      <c r="A502" s="16">
        <v>527</v>
      </c>
      <c r="B502" s="16" t="s">
        <v>2131</v>
      </c>
      <c r="C502" s="17" t="s">
        <v>2132</v>
      </c>
      <c r="D502" s="16" t="s">
        <v>62</v>
      </c>
      <c r="E502" s="16" t="s">
        <v>2133</v>
      </c>
      <c r="F502" s="16" t="s">
        <v>2134</v>
      </c>
      <c r="G502" s="21" t="s">
        <v>1455</v>
      </c>
      <c r="H502" s="16"/>
      <c r="I502" s="16" t="s">
        <v>3872</v>
      </c>
      <c r="J502" s="16"/>
      <c r="K502" s="16"/>
      <c r="L502" s="16"/>
      <c r="M502" s="16" t="s">
        <v>1937</v>
      </c>
      <c r="N502" s="16"/>
      <c r="O502" s="2"/>
      <c r="P502" s="16" t="s">
        <v>55</v>
      </c>
      <c r="Q502" s="16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8" x14ac:dyDescent="0.15">
      <c r="A503" s="16">
        <v>528</v>
      </c>
      <c r="B503" s="16" t="s">
        <v>2135</v>
      </c>
      <c r="C503" s="17" t="s">
        <v>2136</v>
      </c>
      <c r="D503" s="16" t="s">
        <v>326</v>
      </c>
      <c r="E503" s="16" t="s">
        <v>2137</v>
      </c>
      <c r="F503" s="16" t="s">
        <v>2138</v>
      </c>
      <c r="G503" s="21" t="s">
        <v>1455</v>
      </c>
      <c r="H503" s="16"/>
      <c r="I503" s="16" t="s">
        <v>2051</v>
      </c>
      <c r="J503" s="16"/>
      <c r="L503" s="16"/>
      <c r="M503" s="16" t="s">
        <v>2051</v>
      </c>
      <c r="O503" s="2"/>
      <c r="P503" s="16" t="s">
        <v>55</v>
      </c>
      <c r="Q503" s="16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8" x14ac:dyDescent="0.15">
      <c r="A504" s="16">
        <v>529</v>
      </c>
      <c r="B504" s="16" t="s">
        <v>2139</v>
      </c>
      <c r="C504" s="17" t="s">
        <v>3703</v>
      </c>
      <c r="D504" s="16" t="s">
        <v>569</v>
      </c>
      <c r="E504" s="16" t="s">
        <v>2141</v>
      </c>
      <c r="F504" s="16" t="s">
        <v>3704</v>
      </c>
      <c r="G504" s="21" t="s">
        <v>1455</v>
      </c>
      <c r="H504" s="16"/>
      <c r="I504" s="16" t="s">
        <v>261</v>
      </c>
      <c r="J504" s="16"/>
      <c r="L504" s="16"/>
      <c r="M504" s="16" t="s">
        <v>222</v>
      </c>
      <c r="O504" s="2"/>
      <c r="P504" s="16" t="s">
        <v>223</v>
      </c>
      <c r="Q504" s="16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8" x14ac:dyDescent="0.15">
      <c r="A505" s="16">
        <v>530</v>
      </c>
      <c r="B505" s="16" t="s">
        <v>2143</v>
      </c>
      <c r="C505" s="17" t="s">
        <v>2144</v>
      </c>
      <c r="D505" s="16" t="s">
        <v>20</v>
      </c>
      <c r="E505" s="16" t="s">
        <v>2145</v>
      </c>
      <c r="F505" s="16" t="s">
        <v>1322</v>
      </c>
      <c r="G505" s="21" t="s">
        <v>1455</v>
      </c>
      <c r="H505" s="16"/>
      <c r="I505" s="16" t="s">
        <v>4005</v>
      </c>
      <c r="J505" s="16"/>
      <c r="K505" s="16"/>
      <c r="L505" s="16"/>
      <c r="M505" s="16" t="s">
        <v>75</v>
      </c>
      <c r="N505" s="16"/>
      <c r="O505" s="2"/>
      <c r="P505" s="16" t="s">
        <v>223</v>
      </c>
      <c r="Q505" s="16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8" x14ac:dyDescent="0.15">
      <c r="A506" s="16">
        <v>531</v>
      </c>
      <c r="B506" s="16" t="s">
        <v>2147</v>
      </c>
      <c r="C506" s="17" t="s">
        <v>2148</v>
      </c>
      <c r="D506" s="16" t="s">
        <v>155</v>
      </c>
      <c r="E506" s="16" t="s">
        <v>2149</v>
      </c>
      <c r="F506" s="16" t="s">
        <v>2150</v>
      </c>
      <c r="G506" s="21" t="s">
        <v>1455</v>
      </c>
      <c r="H506" s="16" t="s">
        <v>2151</v>
      </c>
      <c r="I506" s="16" t="s">
        <v>3871</v>
      </c>
      <c r="J506" s="16"/>
      <c r="L506" s="16"/>
      <c r="M506" s="16" t="s">
        <v>2152</v>
      </c>
      <c r="O506" s="2"/>
      <c r="P506" s="16" t="s">
        <v>55</v>
      </c>
      <c r="Q506" s="16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8" x14ac:dyDescent="0.15">
      <c r="A507" s="16">
        <v>532</v>
      </c>
      <c r="B507" s="16" t="s">
        <v>2153</v>
      </c>
      <c r="C507" s="17" t="s">
        <v>2154</v>
      </c>
      <c r="D507" s="16" t="s">
        <v>62</v>
      </c>
      <c r="E507" s="16" t="s">
        <v>2155</v>
      </c>
      <c r="F507" s="16" t="s">
        <v>2156</v>
      </c>
      <c r="G507" s="16" t="s">
        <v>1455</v>
      </c>
      <c r="H507" s="25" t="s">
        <v>74</v>
      </c>
      <c r="I507" s="16" t="s">
        <v>261</v>
      </c>
      <c r="J507" s="25"/>
      <c r="K507" s="25"/>
      <c r="L507" s="2"/>
      <c r="M507" s="25" t="s">
        <v>75</v>
      </c>
      <c r="N507" s="25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8" x14ac:dyDescent="0.15">
      <c r="A508" s="16">
        <v>533</v>
      </c>
      <c r="B508" s="16" t="s">
        <v>2157</v>
      </c>
      <c r="C508" s="17" t="s">
        <v>2158</v>
      </c>
      <c r="D508" s="16" t="s">
        <v>471</v>
      </c>
      <c r="E508" s="16" t="s">
        <v>2159</v>
      </c>
      <c r="F508" s="16" t="s">
        <v>2160</v>
      </c>
      <c r="G508" s="16" t="s">
        <v>1455</v>
      </c>
      <c r="H508" s="16"/>
      <c r="I508" s="16" t="s">
        <v>96</v>
      </c>
      <c r="J508" s="16"/>
      <c r="K508" s="16"/>
      <c r="L508" s="2"/>
      <c r="M508" s="16" t="s">
        <v>75</v>
      </c>
      <c r="N508" s="16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42" x14ac:dyDescent="0.15">
      <c r="A509" s="16">
        <v>534</v>
      </c>
      <c r="B509" s="16" t="s">
        <v>2161</v>
      </c>
      <c r="C509" s="17" t="s">
        <v>2162</v>
      </c>
      <c r="D509" s="16" t="s">
        <v>62</v>
      </c>
      <c r="E509" s="16" t="s">
        <v>2163</v>
      </c>
      <c r="F509" s="16" t="s">
        <v>2164</v>
      </c>
      <c r="G509" s="16" t="s">
        <v>1455</v>
      </c>
      <c r="H509" s="16"/>
      <c r="I509" s="16" t="s">
        <v>1916</v>
      </c>
      <c r="J509" s="16"/>
      <c r="K509" s="16"/>
      <c r="L509" s="2"/>
      <c r="M509" s="16" t="s">
        <v>75</v>
      </c>
      <c r="N509" s="16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8" x14ac:dyDescent="0.15">
      <c r="A510" s="16">
        <v>535</v>
      </c>
      <c r="B510" s="16" t="s">
        <v>2165</v>
      </c>
      <c r="C510" s="17" t="s">
        <v>2166</v>
      </c>
      <c r="D510" s="16" t="s">
        <v>128</v>
      </c>
      <c r="E510" s="16" t="s">
        <v>2167</v>
      </c>
      <c r="F510" s="16" t="s">
        <v>2168</v>
      </c>
      <c r="G510" s="16" t="s">
        <v>1455</v>
      </c>
      <c r="H510" s="16" t="s">
        <v>1506</v>
      </c>
      <c r="I510" s="16" t="s">
        <v>96</v>
      </c>
      <c r="J510" s="16"/>
      <c r="K510" s="16"/>
      <c r="L510" s="2"/>
      <c r="M510" s="16" t="s">
        <v>75</v>
      </c>
      <c r="N510" s="16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8" x14ac:dyDescent="0.15">
      <c r="A511" s="16">
        <v>536</v>
      </c>
      <c r="B511" s="16" t="s">
        <v>2169</v>
      </c>
      <c r="C511" s="32" t="s">
        <v>2170</v>
      </c>
      <c r="D511" s="16" t="s">
        <v>471</v>
      </c>
      <c r="E511" s="16" t="s">
        <v>2171</v>
      </c>
      <c r="F511" s="16" t="s">
        <v>2172</v>
      </c>
      <c r="G511" s="16" t="s">
        <v>1455</v>
      </c>
      <c r="H511" s="16"/>
      <c r="I511" s="16" t="s">
        <v>359</v>
      </c>
      <c r="J511" s="16"/>
      <c r="K511" s="16"/>
      <c r="L511" s="2"/>
      <c r="M511" s="16" t="s">
        <v>75</v>
      </c>
      <c r="N511" s="16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42" x14ac:dyDescent="0.15">
      <c r="A512" s="16">
        <v>537</v>
      </c>
      <c r="B512" s="16" t="s">
        <v>2173</v>
      </c>
      <c r="C512" s="17" t="s">
        <v>2174</v>
      </c>
      <c r="D512" s="16" t="s">
        <v>20</v>
      </c>
      <c r="E512" s="16" t="s">
        <v>2175</v>
      </c>
      <c r="F512" s="16"/>
      <c r="G512" s="16" t="s">
        <v>1455</v>
      </c>
      <c r="H512" s="16" t="s">
        <v>1506</v>
      </c>
      <c r="I512" s="16" t="s">
        <v>55</v>
      </c>
      <c r="J512" s="16"/>
      <c r="K512" s="16" t="s">
        <v>2317</v>
      </c>
      <c r="L512" s="2"/>
      <c r="M512" s="16" t="s">
        <v>75</v>
      </c>
      <c r="N512" s="16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8" x14ac:dyDescent="0.15">
      <c r="A513" s="16">
        <v>538</v>
      </c>
      <c r="B513" s="16" t="s">
        <v>3751</v>
      </c>
      <c r="C513" s="17" t="s">
        <v>2176</v>
      </c>
      <c r="D513" s="16" t="s">
        <v>135</v>
      </c>
      <c r="E513" s="16" t="s">
        <v>2177</v>
      </c>
      <c r="F513" s="16" t="s">
        <v>2178</v>
      </c>
      <c r="G513" s="16" t="s">
        <v>1455</v>
      </c>
      <c r="H513" s="16" t="s">
        <v>1971</v>
      </c>
      <c r="I513" s="16" t="s">
        <v>1925</v>
      </c>
      <c r="J513" s="16"/>
      <c r="K513" s="16"/>
      <c r="L513" s="2"/>
      <c r="M513" s="16" t="s">
        <v>75</v>
      </c>
      <c r="N513" s="16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8" x14ac:dyDescent="0.15">
      <c r="A514" s="16">
        <v>539</v>
      </c>
      <c r="B514" s="16" t="s">
        <v>3966</v>
      </c>
      <c r="C514" s="17" t="s">
        <v>3887</v>
      </c>
      <c r="D514" s="16" t="s">
        <v>20</v>
      </c>
      <c r="E514" s="16" t="s">
        <v>3888</v>
      </c>
      <c r="F514" s="16" t="s">
        <v>3889</v>
      </c>
      <c r="G514" s="16" t="s">
        <v>1455</v>
      </c>
      <c r="H514" s="16" t="s">
        <v>3890</v>
      </c>
      <c r="I514" s="16" t="s">
        <v>75</v>
      </c>
      <c r="J514" s="16"/>
      <c r="K514" s="16"/>
      <c r="L514" s="2"/>
      <c r="M514" s="16" t="s">
        <v>75</v>
      </c>
      <c r="N514" s="16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8" x14ac:dyDescent="0.15">
      <c r="A515" s="16">
        <v>540</v>
      </c>
      <c r="B515" s="16" t="s">
        <v>2179</v>
      </c>
      <c r="C515" s="17" t="s">
        <v>2180</v>
      </c>
      <c r="D515" s="16" t="s">
        <v>2181</v>
      </c>
      <c r="E515" s="16" t="s">
        <v>2182</v>
      </c>
      <c r="F515" s="16" t="s">
        <v>2183</v>
      </c>
      <c r="G515" s="16" t="s">
        <v>1455</v>
      </c>
      <c r="H515" s="16"/>
      <c r="I515" s="16" t="s">
        <v>1562</v>
      </c>
      <c r="J515" s="16"/>
      <c r="K515" s="16"/>
      <c r="L515" s="2"/>
      <c r="M515" s="16" t="s">
        <v>75</v>
      </c>
      <c r="N515" s="16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15">
      <c r="A516" s="16">
        <v>541</v>
      </c>
      <c r="B516" s="43" t="s">
        <v>2184</v>
      </c>
      <c r="C516" s="17" t="s">
        <v>2185</v>
      </c>
      <c r="D516" s="16" t="s">
        <v>62</v>
      </c>
      <c r="E516" s="16" t="s">
        <v>2186</v>
      </c>
      <c r="F516" s="16" t="s">
        <v>2187</v>
      </c>
      <c r="G516" s="16" t="s">
        <v>1455</v>
      </c>
      <c r="H516" s="16"/>
      <c r="I516" s="16" t="s">
        <v>29</v>
      </c>
      <c r="J516" s="16"/>
      <c r="K516" s="16"/>
      <c r="L516" s="2"/>
      <c r="M516" s="16" t="s">
        <v>75</v>
      </c>
      <c r="N516" s="16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42" x14ac:dyDescent="0.15">
      <c r="A517" s="392">
        <v>542</v>
      </c>
      <c r="B517" s="16" t="s">
        <v>2188</v>
      </c>
      <c r="C517" s="17" t="s">
        <v>2189</v>
      </c>
      <c r="D517" s="16" t="s">
        <v>62</v>
      </c>
      <c r="E517" s="16" t="s">
        <v>2190</v>
      </c>
      <c r="F517" s="16" t="s">
        <v>2191</v>
      </c>
      <c r="G517" s="16" t="s">
        <v>1455</v>
      </c>
      <c r="H517" s="16" t="s">
        <v>1506</v>
      </c>
      <c r="I517" s="16" t="s">
        <v>75</v>
      </c>
      <c r="J517" s="16"/>
      <c r="K517" s="16"/>
      <c r="L517" s="2"/>
      <c r="M517" s="16" t="s">
        <v>75</v>
      </c>
      <c r="N517" s="16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15">
      <c r="A518" s="16">
        <v>543</v>
      </c>
      <c r="B518" s="16" t="s">
        <v>2192</v>
      </c>
      <c r="C518" s="17" t="s">
        <v>2193</v>
      </c>
      <c r="D518" s="16" t="s">
        <v>51</v>
      </c>
      <c r="E518" s="16" t="s">
        <v>2194</v>
      </c>
      <c r="F518" s="16" t="s">
        <v>2195</v>
      </c>
      <c r="G518" s="16" t="s">
        <v>1455</v>
      </c>
      <c r="H518" s="16" t="s">
        <v>1971</v>
      </c>
      <c r="I518" s="16" t="s">
        <v>359</v>
      </c>
      <c r="J518" s="16"/>
      <c r="K518" s="16"/>
      <c r="L518" s="2"/>
      <c r="M518" s="16" t="s">
        <v>75</v>
      </c>
      <c r="N518" s="16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8" x14ac:dyDescent="0.15">
      <c r="A519" s="16">
        <v>544</v>
      </c>
      <c r="B519" s="16" t="s">
        <v>2196</v>
      </c>
      <c r="C519" s="17" t="s">
        <v>2197</v>
      </c>
      <c r="D519" s="16" t="s">
        <v>62</v>
      </c>
      <c r="E519" s="16" t="s">
        <v>2198</v>
      </c>
      <c r="F519" s="16" t="s">
        <v>4025</v>
      </c>
      <c r="G519" s="16" t="s">
        <v>1455</v>
      </c>
      <c r="H519" s="16" t="s">
        <v>1506</v>
      </c>
      <c r="I519" s="16" t="s">
        <v>75</v>
      </c>
      <c r="J519" s="16"/>
      <c r="K519" s="16"/>
      <c r="L519" s="2"/>
      <c r="M519" s="16" t="s">
        <v>75</v>
      </c>
      <c r="N519" s="16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42" x14ac:dyDescent="0.15">
      <c r="A520" s="16">
        <v>545</v>
      </c>
      <c r="B520" s="16" t="s">
        <v>2200</v>
      </c>
      <c r="C520" s="17" t="s">
        <v>2201</v>
      </c>
      <c r="D520" s="16" t="s">
        <v>20</v>
      </c>
      <c r="E520" s="16" t="s">
        <v>2202</v>
      </c>
      <c r="F520" s="16" t="s">
        <v>2203</v>
      </c>
      <c r="G520" s="16" t="s">
        <v>1455</v>
      </c>
      <c r="H520" s="16" t="s">
        <v>2204</v>
      </c>
      <c r="I520" s="16" t="s">
        <v>29</v>
      </c>
      <c r="J520" s="16"/>
      <c r="K520" s="16"/>
      <c r="L520" s="2"/>
      <c r="M520" s="16" t="s">
        <v>75</v>
      </c>
      <c r="N520" s="16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8" x14ac:dyDescent="0.15">
      <c r="A521" s="16">
        <v>546</v>
      </c>
      <c r="B521" s="16" t="s">
        <v>941</v>
      </c>
      <c r="C521" s="17" t="s">
        <v>938</v>
      </c>
      <c r="D521" s="16" t="s">
        <v>209</v>
      </c>
      <c r="E521" s="16" t="s">
        <v>2205</v>
      </c>
      <c r="F521" s="16" t="s">
        <v>2206</v>
      </c>
      <c r="G521" s="16" t="s">
        <v>1455</v>
      </c>
      <c r="H521" s="16" t="s">
        <v>1980</v>
      </c>
      <c r="I521" s="16" t="s">
        <v>164</v>
      </c>
      <c r="J521" s="16"/>
      <c r="K521" s="16"/>
      <c r="L521" s="2"/>
      <c r="M521" s="16" t="s">
        <v>75</v>
      </c>
      <c r="N521" s="16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8" x14ac:dyDescent="0.15">
      <c r="A522" s="16">
        <v>547</v>
      </c>
      <c r="B522" s="16" t="s">
        <v>2207</v>
      </c>
      <c r="C522" s="17" t="s">
        <v>2208</v>
      </c>
      <c r="D522" s="16" t="s">
        <v>155</v>
      </c>
      <c r="E522" s="16" t="s">
        <v>2209</v>
      </c>
      <c r="F522" s="16" t="s">
        <v>2210</v>
      </c>
      <c r="G522" s="16" t="s">
        <v>1455</v>
      </c>
      <c r="H522" s="16" t="s">
        <v>2117</v>
      </c>
      <c r="I522" s="16" t="s">
        <v>261</v>
      </c>
      <c r="J522" s="16"/>
      <c r="K522" s="16"/>
      <c r="L522" s="2"/>
      <c r="M522" s="16" t="s">
        <v>75</v>
      </c>
      <c r="N522" s="16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8" x14ac:dyDescent="0.15">
      <c r="A523" s="22">
        <v>548</v>
      </c>
      <c r="B523" s="22" t="s">
        <v>2211</v>
      </c>
      <c r="C523" s="23" t="s">
        <v>2212</v>
      </c>
      <c r="D523" s="22" t="s">
        <v>20</v>
      </c>
      <c r="E523" s="22" t="s">
        <v>2213</v>
      </c>
      <c r="F523" s="22" t="s">
        <v>2214</v>
      </c>
      <c r="G523" s="22" t="s">
        <v>1455</v>
      </c>
      <c r="H523" s="22" t="s">
        <v>2215</v>
      </c>
      <c r="I523" s="16" t="s">
        <v>3876</v>
      </c>
      <c r="J523" s="22"/>
      <c r="K523" s="22"/>
      <c r="L523" s="2"/>
      <c r="M523" s="22" t="s">
        <v>75</v>
      </c>
      <c r="N523" s="2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8" x14ac:dyDescent="0.15">
      <c r="A524" s="16">
        <v>549</v>
      </c>
      <c r="B524" s="16" t="s">
        <v>2216</v>
      </c>
      <c r="C524" s="17" t="s">
        <v>1249</v>
      </c>
      <c r="D524" s="16" t="s">
        <v>2217</v>
      </c>
      <c r="E524" s="16" t="s">
        <v>2218</v>
      </c>
      <c r="F524" s="16" t="s">
        <v>2219</v>
      </c>
      <c r="G524" s="16" t="s">
        <v>1455</v>
      </c>
      <c r="H524" s="16"/>
      <c r="I524" s="16" t="s">
        <v>75</v>
      </c>
      <c r="J524" s="16"/>
      <c r="K524" s="16"/>
      <c r="L524" s="2"/>
      <c r="M524" s="16" t="s">
        <v>75</v>
      </c>
      <c r="N524" s="16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8" x14ac:dyDescent="0.15">
      <c r="A525" s="16">
        <v>550</v>
      </c>
      <c r="B525" s="16" t="s">
        <v>2220</v>
      </c>
      <c r="C525" s="17" t="s">
        <v>2221</v>
      </c>
      <c r="D525" s="16" t="s">
        <v>128</v>
      </c>
      <c r="E525" s="16" t="s">
        <v>2222</v>
      </c>
      <c r="F525" s="16" t="s">
        <v>2223</v>
      </c>
      <c r="G525" s="16" t="s">
        <v>1455</v>
      </c>
      <c r="H525" s="16"/>
      <c r="I525" s="16" t="s">
        <v>261</v>
      </c>
      <c r="J525" s="16"/>
      <c r="K525" s="16"/>
      <c r="L525" s="2"/>
      <c r="M525" s="16" t="s">
        <v>75</v>
      </c>
      <c r="N525" s="16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8" x14ac:dyDescent="0.15">
      <c r="A526" s="16">
        <v>551</v>
      </c>
      <c r="B526" s="16" t="s">
        <v>2224</v>
      </c>
      <c r="C526" s="17" t="s">
        <v>2225</v>
      </c>
      <c r="D526" s="16" t="s">
        <v>20</v>
      </c>
      <c r="E526" s="16" t="s">
        <v>2226</v>
      </c>
      <c r="F526" t="s">
        <v>2227</v>
      </c>
      <c r="G526" s="16" t="s">
        <v>1455</v>
      </c>
      <c r="H526" s="16" t="s">
        <v>1392</v>
      </c>
      <c r="I526" s="16"/>
      <c r="J526" s="16"/>
      <c r="K526" s="16"/>
      <c r="L526" s="2"/>
      <c r="M526" s="16" t="s">
        <v>75</v>
      </c>
      <c r="N526" s="16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42" x14ac:dyDescent="0.15">
      <c r="A527" s="16">
        <v>552</v>
      </c>
      <c r="B527" s="16" t="s">
        <v>2228</v>
      </c>
      <c r="C527" s="17" t="s">
        <v>2229</v>
      </c>
      <c r="D527" s="16" t="s">
        <v>2230</v>
      </c>
      <c r="E527" s="16" t="s">
        <v>2231</v>
      </c>
      <c r="F527" s="16" t="s">
        <v>3836</v>
      </c>
      <c r="G527" s="16" t="s">
        <v>1455</v>
      </c>
      <c r="H527" s="16"/>
      <c r="I527" s="16" t="s">
        <v>75</v>
      </c>
      <c r="J527" s="16"/>
      <c r="K527" s="16"/>
      <c r="L527" s="2"/>
      <c r="M527" s="16" t="s">
        <v>75</v>
      </c>
      <c r="N527" s="16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8" x14ac:dyDescent="0.15">
      <c r="A528" s="16">
        <v>553</v>
      </c>
      <c r="B528" s="16" t="s">
        <v>2236</v>
      </c>
      <c r="C528" s="17" t="s">
        <v>2237</v>
      </c>
      <c r="D528" s="16" t="s">
        <v>62</v>
      </c>
      <c r="E528" s="16" t="s">
        <v>3838</v>
      </c>
      <c r="F528" s="16" t="s">
        <v>3837</v>
      </c>
      <c r="G528" s="16" t="s">
        <v>1455</v>
      </c>
      <c r="H528" s="16"/>
      <c r="I528" s="16" t="s">
        <v>75</v>
      </c>
      <c r="J528" s="16"/>
      <c r="K528" s="16"/>
      <c r="L528" s="2"/>
      <c r="M528" s="16" t="s">
        <v>75</v>
      </c>
      <c r="N528" s="16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42" x14ac:dyDescent="0.15">
      <c r="A529" s="16">
        <v>553</v>
      </c>
      <c r="B529" s="16" t="s">
        <v>2233</v>
      </c>
      <c r="C529" s="17" t="s">
        <v>2234</v>
      </c>
      <c r="D529" s="16" t="s">
        <v>20</v>
      </c>
      <c r="E529" s="16" t="s">
        <v>1183</v>
      </c>
      <c r="F529" s="16"/>
      <c r="G529" s="16" t="s">
        <v>1455</v>
      </c>
      <c r="H529" s="16" t="s">
        <v>2235</v>
      </c>
      <c r="I529" s="16"/>
      <c r="J529" s="16"/>
      <c r="K529" s="16"/>
      <c r="L529" s="2"/>
      <c r="M529" s="16" t="s">
        <v>75</v>
      </c>
      <c r="N529" s="16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8" x14ac:dyDescent="0.15">
      <c r="A530" s="16">
        <v>554</v>
      </c>
      <c r="B530" s="16" t="s">
        <v>2165</v>
      </c>
      <c r="C530" s="17" t="s">
        <v>2081</v>
      </c>
      <c r="D530" s="16" t="s">
        <v>569</v>
      </c>
      <c r="E530" s="16" t="s">
        <v>2239</v>
      </c>
      <c r="F530" s="16" t="s">
        <v>2240</v>
      </c>
      <c r="G530" s="16" t="s">
        <v>1455</v>
      </c>
      <c r="H530" s="16"/>
      <c r="I530" s="16" t="s">
        <v>29</v>
      </c>
      <c r="J530" s="16"/>
      <c r="K530" s="16" t="s">
        <v>3868</v>
      </c>
      <c r="L530" s="2"/>
      <c r="M530" s="16" t="s">
        <v>75</v>
      </c>
      <c r="N530" s="16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8" x14ac:dyDescent="0.15">
      <c r="A531" s="392">
        <v>555</v>
      </c>
      <c r="B531" s="16" t="s">
        <v>2241</v>
      </c>
      <c r="C531" s="17" t="s">
        <v>2242</v>
      </c>
      <c r="D531" s="16" t="s">
        <v>38</v>
      </c>
      <c r="E531" s="16" t="s">
        <v>2243</v>
      </c>
      <c r="F531" s="16" t="s">
        <v>2244</v>
      </c>
      <c r="G531" s="16" t="s">
        <v>1455</v>
      </c>
      <c r="H531" s="16" t="s">
        <v>1980</v>
      </c>
      <c r="I531" s="16" t="s">
        <v>261</v>
      </c>
      <c r="J531" s="16"/>
      <c r="K531" s="16"/>
      <c r="L531" s="2"/>
      <c r="M531" s="16" t="s">
        <v>75</v>
      </c>
      <c r="N531" s="16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8" x14ac:dyDescent="0.15">
      <c r="A532" s="16">
        <v>556</v>
      </c>
      <c r="B532" s="16" t="s">
        <v>2245</v>
      </c>
      <c r="C532" s="17" t="s">
        <v>2246</v>
      </c>
      <c r="D532" s="16" t="s">
        <v>62</v>
      </c>
      <c r="E532" s="16" t="s">
        <v>2247</v>
      </c>
      <c r="F532" s="16" t="s">
        <v>2232</v>
      </c>
      <c r="G532" s="16" t="s">
        <v>1455</v>
      </c>
      <c r="H532" s="16" t="s">
        <v>1980</v>
      </c>
      <c r="I532" s="16" t="s">
        <v>3867</v>
      </c>
      <c r="J532" s="16"/>
      <c r="K532" s="16"/>
      <c r="L532" s="2"/>
      <c r="M532" s="16" t="s">
        <v>75</v>
      </c>
      <c r="N532" s="16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8" x14ac:dyDescent="0.15">
      <c r="A533" s="16">
        <v>557</v>
      </c>
      <c r="B533" s="16" t="s">
        <v>2248</v>
      </c>
      <c r="C533" s="17" t="s">
        <v>3708</v>
      </c>
      <c r="D533" s="16" t="s">
        <v>135</v>
      </c>
      <c r="E533" s="16" t="s">
        <v>3709</v>
      </c>
      <c r="F533" s="16" t="s">
        <v>2249</v>
      </c>
      <c r="G533" s="16" t="s">
        <v>1455</v>
      </c>
      <c r="H533" s="16" t="s">
        <v>1980</v>
      </c>
      <c r="I533" s="16" t="s">
        <v>3864</v>
      </c>
      <c r="J533" s="16"/>
      <c r="K533" s="16"/>
      <c r="L533" s="2"/>
      <c r="M533" s="16" t="s">
        <v>75</v>
      </c>
      <c r="N533" s="16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8" x14ac:dyDescent="0.15">
      <c r="A534" s="16">
        <v>558</v>
      </c>
      <c r="B534" s="16" t="s">
        <v>2250</v>
      </c>
      <c r="C534" s="17" t="s">
        <v>2251</v>
      </c>
      <c r="D534" s="16" t="s">
        <v>62</v>
      </c>
      <c r="E534" s="16" t="s">
        <v>2252</v>
      </c>
      <c r="F534" s="16" t="s">
        <v>1368</v>
      </c>
      <c r="G534" s="16" t="s">
        <v>1455</v>
      </c>
      <c r="H534" s="16" t="s">
        <v>1980</v>
      </c>
      <c r="I534" s="16" t="s">
        <v>3866</v>
      </c>
      <c r="J534" s="16"/>
      <c r="K534" s="16"/>
      <c r="L534" s="2"/>
      <c r="M534" s="16" t="s">
        <v>75</v>
      </c>
      <c r="N534" s="16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8" x14ac:dyDescent="0.15">
      <c r="A535" s="16">
        <v>559</v>
      </c>
      <c r="B535" s="16" t="s">
        <v>2253</v>
      </c>
      <c r="C535" s="17" t="s">
        <v>2254</v>
      </c>
      <c r="D535" s="16" t="s">
        <v>20</v>
      </c>
      <c r="E535" s="16" t="s">
        <v>2255</v>
      </c>
      <c r="F535" s="16" t="s">
        <v>2256</v>
      </c>
      <c r="G535" s="16" t="s">
        <v>1455</v>
      </c>
      <c r="H535" s="16" t="s">
        <v>1980</v>
      </c>
      <c r="I535" s="16" t="s">
        <v>1925</v>
      </c>
      <c r="J535" s="16"/>
      <c r="K535" s="16"/>
      <c r="L535" s="2"/>
      <c r="M535" s="16" t="s">
        <v>75</v>
      </c>
      <c r="N535" s="16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15">
      <c r="A536" s="16">
        <v>560</v>
      </c>
      <c r="B536" s="16" t="s">
        <v>2257</v>
      </c>
      <c r="C536" s="17" t="s">
        <v>2258</v>
      </c>
      <c r="D536" s="16" t="s">
        <v>89</v>
      </c>
      <c r="E536" s="16" t="s">
        <v>3991</v>
      </c>
      <c r="F536" s="16" t="s">
        <v>3990</v>
      </c>
      <c r="G536" s="16" t="s">
        <v>1455</v>
      </c>
      <c r="H536" s="16"/>
      <c r="I536" s="16" t="s">
        <v>75</v>
      </c>
      <c r="J536" s="16"/>
      <c r="K536" s="16"/>
      <c r="L536" s="2"/>
      <c r="M536" s="16" t="s">
        <v>75</v>
      </c>
      <c r="N536" s="16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15">
      <c r="A537" s="16">
        <v>561</v>
      </c>
      <c r="B537" s="16" t="s">
        <v>2343</v>
      </c>
      <c r="C537" s="17" t="s">
        <v>2261</v>
      </c>
      <c r="D537" s="16" t="s">
        <v>352</v>
      </c>
      <c r="E537" s="16" t="s">
        <v>2262</v>
      </c>
      <c r="F537" s="16" t="s">
        <v>2263</v>
      </c>
      <c r="G537" s="16" t="s">
        <v>1455</v>
      </c>
      <c r="H537" s="16"/>
      <c r="I537" s="16" t="s">
        <v>29</v>
      </c>
      <c r="J537" s="16"/>
      <c r="K537" s="16"/>
      <c r="L537" s="2"/>
      <c r="M537" s="16" t="s">
        <v>75</v>
      </c>
      <c r="N537" s="16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8" x14ac:dyDescent="0.15">
      <c r="A538" s="16">
        <v>562</v>
      </c>
      <c r="B538" s="16" t="s">
        <v>2264</v>
      </c>
      <c r="C538" s="17" t="s">
        <v>2265</v>
      </c>
      <c r="D538" s="16" t="s">
        <v>20</v>
      </c>
      <c r="E538" s="16" t="s">
        <v>2266</v>
      </c>
      <c r="F538" s="16" t="s">
        <v>2267</v>
      </c>
      <c r="G538" s="16" t="s">
        <v>1455</v>
      </c>
      <c r="H538" s="16" t="s">
        <v>1980</v>
      </c>
      <c r="I538" s="16" t="s">
        <v>29</v>
      </c>
      <c r="J538" s="16"/>
      <c r="K538" s="16"/>
      <c r="L538" s="2"/>
      <c r="M538" s="16" t="s">
        <v>75</v>
      </c>
      <c r="N538" s="16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8" x14ac:dyDescent="0.15">
      <c r="A539" s="22">
        <v>563</v>
      </c>
      <c r="B539" s="22" t="s">
        <v>2268</v>
      </c>
      <c r="C539" s="23" t="s">
        <v>2269</v>
      </c>
      <c r="D539" s="22" t="s">
        <v>341</v>
      </c>
      <c r="E539" s="22" t="s">
        <v>2270</v>
      </c>
      <c r="F539" s="22" t="s">
        <v>2271</v>
      </c>
      <c r="G539" s="22" t="s">
        <v>1455</v>
      </c>
      <c r="H539" s="22"/>
      <c r="I539" s="22" t="s">
        <v>29</v>
      </c>
      <c r="J539" s="22"/>
      <c r="K539" s="22"/>
      <c r="L539" s="2"/>
      <c r="M539" s="22" t="s">
        <v>75</v>
      </c>
      <c r="N539" s="2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8" x14ac:dyDescent="0.15">
      <c r="A540" s="16">
        <v>564</v>
      </c>
      <c r="B540" s="16" t="s">
        <v>2272</v>
      </c>
      <c r="C540" s="17" t="s">
        <v>2273</v>
      </c>
      <c r="D540" s="16" t="s">
        <v>1382</v>
      </c>
      <c r="E540" s="16" t="s">
        <v>2274</v>
      </c>
      <c r="F540" s="16" t="s">
        <v>932</v>
      </c>
      <c r="G540" s="16" t="s">
        <v>1455</v>
      </c>
      <c r="H540" s="16"/>
      <c r="I540" s="16"/>
      <c r="J540" s="16"/>
      <c r="K540" s="16"/>
      <c r="L540" s="2"/>
      <c r="M540" s="16" t="s">
        <v>75</v>
      </c>
      <c r="N540" s="16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8" x14ac:dyDescent="0.15">
      <c r="A541" s="16">
        <v>565</v>
      </c>
      <c r="B541" s="16" t="s">
        <v>2275</v>
      </c>
      <c r="C541" s="17" t="s">
        <v>2276</v>
      </c>
      <c r="D541" s="16" t="s">
        <v>62</v>
      </c>
      <c r="E541" s="16" t="s">
        <v>2277</v>
      </c>
      <c r="F541" s="16" t="s">
        <v>2278</v>
      </c>
      <c r="G541" s="16" t="s">
        <v>1455</v>
      </c>
      <c r="H541" s="16"/>
      <c r="I541" s="16" t="s">
        <v>164</v>
      </c>
      <c r="J541" s="16"/>
      <c r="K541" s="16"/>
      <c r="L541" s="2"/>
      <c r="M541" s="16" t="s">
        <v>75</v>
      </c>
      <c r="N541" s="16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8" x14ac:dyDescent="0.15">
      <c r="A542" s="16">
        <v>566</v>
      </c>
      <c r="B542" s="16" t="s">
        <v>2279</v>
      </c>
      <c r="C542" s="17" t="s">
        <v>2280</v>
      </c>
      <c r="D542" s="16" t="s">
        <v>89</v>
      </c>
      <c r="E542" s="16" t="s">
        <v>2281</v>
      </c>
      <c r="F542" s="16" t="s">
        <v>2282</v>
      </c>
      <c r="G542" s="16" t="s">
        <v>1455</v>
      </c>
      <c r="H542" s="16" t="s">
        <v>1975</v>
      </c>
      <c r="I542" s="16" t="s">
        <v>75</v>
      </c>
      <c r="J542" s="16"/>
      <c r="K542" s="16"/>
      <c r="L542" s="2"/>
      <c r="M542" s="16" t="s">
        <v>75</v>
      </c>
      <c r="N542" s="16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8" x14ac:dyDescent="0.15">
      <c r="A543" s="16">
        <v>567</v>
      </c>
      <c r="B543" s="16" t="s">
        <v>2283</v>
      </c>
      <c r="C543" s="17" t="s">
        <v>2284</v>
      </c>
      <c r="D543" s="16" t="s">
        <v>155</v>
      </c>
      <c r="E543" s="16" t="s">
        <v>2285</v>
      </c>
      <c r="F543" s="16" t="s">
        <v>2286</v>
      </c>
      <c r="G543" s="16" t="s">
        <v>1455</v>
      </c>
      <c r="H543" s="16" t="s">
        <v>2287</v>
      </c>
      <c r="I543" s="16" t="s">
        <v>29</v>
      </c>
      <c r="J543" s="16"/>
      <c r="K543" s="16"/>
      <c r="L543" s="2"/>
      <c r="M543" s="16" t="s">
        <v>75</v>
      </c>
      <c r="N543" s="16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15">
      <c r="A544" s="16">
        <v>568</v>
      </c>
      <c r="B544" s="16" t="s">
        <v>2288</v>
      </c>
      <c r="C544" s="17" t="s">
        <v>2289</v>
      </c>
      <c r="D544" s="16" t="s">
        <v>199</v>
      </c>
      <c r="E544" s="16" t="s">
        <v>2290</v>
      </c>
      <c r="F544" s="16" t="s">
        <v>2199</v>
      </c>
      <c r="G544" s="16" t="s">
        <v>1455</v>
      </c>
      <c r="H544" s="16" t="s">
        <v>1980</v>
      </c>
      <c r="I544" s="16" t="s">
        <v>3864</v>
      </c>
      <c r="J544" s="16"/>
      <c r="K544" s="16"/>
      <c r="L544" s="2"/>
      <c r="M544" s="16" t="s">
        <v>75</v>
      </c>
      <c r="N544" s="16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8" x14ac:dyDescent="0.15">
      <c r="A545" s="16">
        <v>569</v>
      </c>
      <c r="B545" s="16" t="s">
        <v>2291</v>
      </c>
      <c r="C545" s="17" t="s">
        <v>2292</v>
      </c>
      <c r="D545" s="16" t="s">
        <v>20</v>
      </c>
      <c r="E545" s="16" t="s">
        <v>2293</v>
      </c>
      <c r="F545" s="16" t="s">
        <v>3865</v>
      </c>
      <c r="G545" s="16" t="s">
        <v>1455</v>
      </c>
      <c r="H545" s="16" t="s">
        <v>74</v>
      </c>
      <c r="I545" s="16" t="s">
        <v>75</v>
      </c>
      <c r="J545" s="16"/>
      <c r="K545" s="16"/>
      <c r="L545" s="2"/>
      <c r="M545" s="16" t="s">
        <v>75</v>
      </c>
      <c r="N545" s="16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15">
      <c r="A546" s="16">
        <v>570</v>
      </c>
      <c r="B546" s="16" t="s">
        <v>2295</v>
      </c>
      <c r="C546" s="17" t="s">
        <v>2296</v>
      </c>
      <c r="D546" s="16" t="s">
        <v>20</v>
      </c>
      <c r="E546" s="16" t="s">
        <v>2297</v>
      </c>
      <c r="F546" s="16" t="s">
        <v>3803</v>
      </c>
      <c r="G546" s="16" t="s">
        <v>1455</v>
      </c>
      <c r="H546" s="16"/>
      <c r="I546" s="16" t="s">
        <v>75</v>
      </c>
      <c r="J546" s="16"/>
      <c r="K546" s="16"/>
      <c r="L546" s="2"/>
      <c r="M546" s="16" t="s">
        <v>75</v>
      </c>
      <c r="N546" s="16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56" x14ac:dyDescent="0.15">
      <c r="A547" s="16">
        <v>571</v>
      </c>
      <c r="B547" s="16" t="s">
        <v>3722</v>
      </c>
      <c r="C547" s="17" t="s">
        <v>3723</v>
      </c>
      <c r="D547" s="16" t="s">
        <v>352</v>
      </c>
      <c r="E547" s="16" t="s">
        <v>3724</v>
      </c>
      <c r="F547" s="16" t="s">
        <v>3725</v>
      </c>
      <c r="G547" s="16" t="s">
        <v>1455</v>
      </c>
      <c r="H547" s="16"/>
      <c r="I547" s="16" t="s">
        <v>3863</v>
      </c>
      <c r="J547" s="16"/>
      <c r="K547" s="16"/>
      <c r="L547" s="2"/>
      <c r="M547" s="16" t="s">
        <v>222</v>
      </c>
      <c r="N547" s="16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15">
      <c r="A548" s="16">
        <v>572</v>
      </c>
      <c r="B548" s="16" t="s">
        <v>3727</v>
      </c>
      <c r="C548" s="17" t="s">
        <v>3728</v>
      </c>
      <c r="D548" s="16" t="s">
        <v>20</v>
      </c>
      <c r="E548" s="16" t="s">
        <v>3729</v>
      </c>
      <c r="F548" s="16" t="s">
        <v>3730</v>
      </c>
      <c r="G548" s="16" t="s">
        <v>1455</v>
      </c>
      <c r="H548" s="16"/>
      <c r="I548" s="16" t="s">
        <v>3863</v>
      </c>
      <c r="J548" s="16"/>
      <c r="K548" s="16"/>
      <c r="L548" s="2"/>
      <c r="M548" s="16" t="s">
        <v>222</v>
      </c>
      <c r="N548" s="16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8" x14ac:dyDescent="0.15">
      <c r="A549" s="16">
        <v>573</v>
      </c>
      <c r="B549" s="16" t="s">
        <v>3741</v>
      </c>
      <c r="C549" s="17" t="s">
        <v>3742</v>
      </c>
      <c r="D549" s="16" t="s">
        <v>62</v>
      </c>
      <c r="E549" s="16" t="s">
        <v>3743</v>
      </c>
      <c r="F549" s="16" t="s">
        <v>3744</v>
      </c>
      <c r="G549" s="16" t="s">
        <v>1455</v>
      </c>
      <c r="H549" s="16" t="s">
        <v>1347</v>
      </c>
      <c r="I549" s="16" t="s">
        <v>1562</v>
      </c>
      <c r="J549" s="16"/>
      <c r="K549" s="16"/>
      <c r="L549" s="2"/>
      <c r="M549" s="16" t="s">
        <v>75</v>
      </c>
      <c r="N549" s="16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8" x14ac:dyDescent="0.15">
      <c r="A550" s="16">
        <v>574</v>
      </c>
      <c r="B550" s="16" t="s">
        <v>3756</v>
      </c>
      <c r="C550" s="17" t="s">
        <v>3757</v>
      </c>
      <c r="D550" s="16" t="s">
        <v>51</v>
      </c>
      <c r="E550" s="16" t="s">
        <v>3758</v>
      </c>
      <c r="F550" s="16" t="s">
        <v>3760</v>
      </c>
      <c r="G550" s="16" t="s">
        <v>1455</v>
      </c>
      <c r="H550" s="16" t="s">
        <v>1347</v>
      </c>
      <c r="I550" s="16" t="s">
        <v>55</v>
      </c>
      <c r="J550" s="16"/>
      <c r="K550" s="16" t="s">
        <v>3759</v>
      </c>
      <c r="L550" s="2"/>
      <c r="M550" s="16"/>
      <c r="N550" s="16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8" x14ac:dyDescent="0.15">
      <c r="A551" s="16">
        <v>575</v>
      </c>
      <c r="B551" s="16" t="s">
        <v>3763</v>
      </c>
      <c r="C551" s="17" t="s">
        <v>3764</v>
      </c>
      <c r="D551" s="357" t="s">
        <v>237</v>
      </c>
      <c r="E551" s="16" t="s">
        <v>3765</v>
      </c>
      <c r="F551" s="16" t="s">
        <v>3766</v>
      </c>
      <c r="G551" s="16" t="s">
        <v>1455</v>
      </c>
      <c r="H551" s="16" t="s">
        <v>1347</v>
      </c>
      <c r="I551" s="16" t="s">
        <v>3900</v>
      </c>
      <c r="J551" s="16"/>
      <c r="K551" s="16"/>
      <c r="L551" s="2"/>
      <c r="M551" s="16"/>
      <c r="N551" s="16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8" x14ac:dyDescent="0.15">
      <c r="A552" s="16">
        <v>576</v>
      </c>
      <c r="B552" s="16" t="s">
        <v>3769</v>
      </c>
      <c r="C552" s="17" t="s">
        <v>3770</v>
      </c>
      <c r="D552" s="16" t="s">
        <v>20</v>
      </c>
      <c r="E552" s="16" t="s">
        <v>3771</v>
      </c>
      <c r="F552" s="16" t="s">
        <v>1068</v>
      </c>
      <c r="G552" s="16" t="s">
        <v>1455</v>
      </c>
      <c r="H552" s="16"/>
      <c r="I552" s="16" t="s">
        <v>55</v>
      </c>
      <c r="J552" s="16"/>
      <c r="K552" s="16"/>
      <c r="L552" s="2"/>
      <c r="M552" s="16"/>
      <c r="N552" s="16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15">
      <c r="A553" s="16">
        <v>577</v>
      </c>
      <c r="B553" s="16" t="s">
        <v>3773</v>
      </c>
      <c r="C553" s="17" t="s">
        <v>3774</v>
      </c>
      <c r="D553" s="16" t="s">
        <v>20</v>
      </c>
      <c r="E553" s="16" t="s">
        <v>3775</v>
      </c>
      <c r="F553" s="16" t="s">
        <v>3776</v>
      </c>
      <c r="G553" s="16" t="s">
        <v>1455</v>
      </c>
      <c r="H553" s="16"/>
      <c r="I553" s="16" t="s">
        <v>55</v>
      </c>
      <c r="J553" s="16"/>
      <c r="K553" s="16"/>
      <c r="L553" s="2"/>
      <c r="M553" s="16"/>
      <c r="N553" s="16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8" x14ac:dyDescent="0.15">
      <c r="A554" s="16">
        <v>578</v>
      </c>
      <c r="B554" s="16" t="s">
        <v>3799</v>
      </c>
      <c r="C554" s="17" t="s">
        <v>3800</v>
      </c>
      <c r="D554" s="16" t="s">
        <v>20</v>
      </c>
      <c r="E554" s="16" t="s">
        <v>3801</v>
      </c>
      <c r="F554" s="16" t="s">
        <v>3802</v>
      </c>
      <c r="G554" s="16" t="s">
        <v>1455</v>
      </c>
      <c r="H554" s="16" t="s">
        <v>2594</v>
      </c>
      <c r="I554" s="16" t="s">
        <v>55</v>
      </c>
      <c r="J554" s="16"/>
      <c r="K554" s="16"/>
      <c r="L554" s="2"/>
      <c r="M554" s="16"/>
      <c r="N554" s="16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8" x14ac:dyDescent="0.15">
      <c r="A555" s="22">
        <v>579</v>
      </c>
      <c r="B555" s="22" t="s">
        <v>3808</v>
      </c>
      <c r="C555" s="23" t="s">
        <v>3809</v>
      </c>
      <c r="D555" s="22" t="s">
        <v>20</v>
      </c>
      <c r="E555" s="415" t="s">
        <v>3810</v>
      </c>
      <c r="F555" s="22" t="s">
        <v>3811</v>
      </c>
      <c r="G555" s="22" t="s">
        <v>1455</v>
      </c>
      <c r="H555" s="22" t="s">
        <v>1347</v>
      </c>
      <c r="I555" s="22" t="s">
        <v>55</v>
      </c>
      <c r="J555" s="22"/>
      <c r="K555" s="22"/>
      <c r="L555" s="2"/>
      <c r="M555" s="16"/>
      <c r="N555" s="16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8" x14ac:dyDescent="0.15">
      <c r="A556" s="369">
        <v>580</v>
      </c>
      <c r="B556" s="369" t="s">
        <v>3813</v>
      </c>
      <c r="C556" s="416" t="s">
        <v>3812</v>
      </c>
      <c r="D556" s="369" t="s">
        <v>20</v>
      </c>
      <c r="E556" s="369" t="s">
        <v>3814</v>
      </c>
      <c r="F556" s="369" t="s">
        <v>3815</v>
      </c>
      <c r="G556" s="369" t="s">
        <v>1455</v>
      </c>
      <c r="H556" s="369"/>
      <c r="I556" s="369" t="s">
        <v>55</v>
      </c>
      <c r="J556" s="369"/>
      <c r="K556" s="369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8" x14ac:dyDescent="0.15">
      <c r="A557" s="16">
        <v>581</v>
      </c>
      <c r="B557" s="369" t="s">
        <v>3816</v>
      </c>
      <c r="C557" s="416" t="s">
        <v>3817</v>
      </c>
      <c r="D557" s="369" t="s">
        <v>20</v>
      </c>
      <c r="E557" s="369" t="s">
        <v>3818</v>
      </c>
      <c r="F557" s="369" t="s">
        <v>3819</v>
      </c>
      <c r="G557" s="369" t="s">
        <v>1455</v>
      </c>
      <c r="H557" s="369"/>
      <c r="I557" s="369" t="s">
        <v>55</v>
      </c>
      <c r="J557" s="369"/>
      <c r="K557" s="369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8" x14ac:dyDescent="0.15">
      <c r="A558" s="22">
        <v>582</v>
      </c>
      <c r="B558" s="369" t="s">
        <v>3821</v>
      </c>
      <c r="C558" s="416" t="s">
        <v>3823</v>
      </c>
      <c r="D558" s="369" t="s">
        <v>20</v>
      </c>
      <c r="E558" s="369" t="s">
        <v>1183</v>
      </c>
      <c r="F558" s="369" t="s">
        <v>3822</v>
      </c>
      <c r="G558" s="369" t="s">
        <v>1455</v>
      </c>
      <c r="H558" s="369"/>
      <c r="I558" s="369" t="s">
        <v>3859</v>
      </c>
      <c r="J558" s="369"/>
      <c r="K558" s="369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56" x14ac:dyDescent="0.15">
      <c r="A559" s="369">
        <v>583</v>
      </c>
      <c r="B559" s="369" t="s">
        <v>3824</v>
      </c>
      <c r="C559" s="416" t="s">
        <v>3825</v>
      </c>
      <c r="D559" s="16" t="s">
        <v>62</v>
      </c>
      <c r="E559" s="369" t="s">
        <v>3826</v>
      </c>
      <c r="F559" s="369" t="s">
        <v>3827</v>
      </c>
      <c r="G559" s="369" t="s">
        <v>1455</v>
      </c>
      <c r="H559" s="22" t="s">
        <v>1347</v>
      </c>
      <c r="I559" s="369" t="s">
        <v>55</v>
      </c>
      <c r="J559" s="369"/>
      <c r="K559" s="369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8" x14ac:dyDescent="0.15">
      <c r="A560" s="16">
        <v>584</v>
      </c>
      <c r="B560" s="369" t="s">
        <v>3828</v>
      </c>
      <c r="C560" s="416" t="s">
        <v>3829</v>
      </c>
      <c r="D560" s="369" t="s">
        <v>20</v>
      </c>
      <c r="E560" s="369" t="s">
        <v>3830</v>
      </c>
      <c r="F560" s="369" t="s">
        <v>3831</v>
      </c>
      <c r="G560" s="369" t="s">
        <v>1455</v>
      </c>
      <c r="H560" s="369" t="s">
        <v>1902</v>
      </c>
      <c r="I560" s="369" t="s">
        <v>55</v>
      </c>
      <c r="J560" s="369"/>
      <c r="K560" s="369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15">
      <c r="A561" s="22">
        <v>585</v>
      </c>
      <c r="B561" s="369" t="s">
        <v>3834</v>
      </c>
      <c r="C561" s="416" t="s">
        <v>3832</v>
      </c>
      <c r="D561" s="369" t="s">
        <v>20</v>
      </c>
      <c r="E561" s="369" t="s">
        <v>3833</v>
      </c>
      <c r="F561" s="369" t="s">
        <v>3819</v>
      </c>
      <c r="G561" s="369" t="s">
        <v>1455</v>
      </c>
      <c r="H561" s="369" t="s">
        <v>1980</v>
      </c>
      <c r="I561" s="369" t="s">
        <v>55</v>
      </c>
      <c r="J561" s="369"/>
      <c r="K561" s="369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8" x14ac:dyDescent="0.15">
      <c r="A562" s="369">
        <v>586</v>
      </c>
      <c r="B562" s="369" t="s">
        <v>3848</v>
      </c>
      <c r="C562" s="416" t="s">
        <v>3849</v>
      </c>
      <c r="D562" s="369" t="s">
        <v>20</v>
      </c>
      <c r="E562" s="369" t="s">
        <v>3850</v>
      </c>
      <c r="F562" s="369" t="s">
        <v>3851</v>
      </c>
      <c r="G562" s="369" t="s">
        <v>1455</v>
      </c>
      <c r="H562" s="369" t="s">
        <v>1902</v>
      </c>
      <c r="I562" s="369" t="s">
        <v>55</v>
      </c>
      <c r="J562" s="369"/>
      <c r="K562" s="369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15">
      <c r="A563" s="16">
        <v>587</v>
      </c>
      <c r="B563" s="369" t="s">
        <v>3853</v>
      </c>
      <c r="C563" s="416" t="s">
        <v>3854</v>
      </c>
      <c r="D563" s="369" t="s">
        <v>20</v>
      </c>
      <c r="E563" s="369" t="s">
        <v>3855</v>
      </c>
      <c r="F563" s="369" t="s">
        <v>3856</v>
      </c>
      <c r="G563" s="369" t="s">
        <v>1455</v>
      </c>
      <c r="H563" s="369" t="s">
        <v>1980</v>
      </c>
      <c r="I563" s="369" t="s">
        <v>55</v>
      </c>
      <c r="J563" s="369"/>
      <c r="K563" s="369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8" x14ac:dyDescent="0.15">
      <c r="A564" s="22">
        <v>588</v>
      </c>
      <c r="B564" s="369" t="s">
        <v>3881</v>
      </c>
      <c r="C564" s="416" t="s">
        <v>3882</v>
      </c>
      <c r="D564" s="16" t="s">
        <v>89</v>
      </c>
      <c r="E564" s="369" t="s">
        <v>3883</v>
      </c>
      <c r="F564" s="369" t="s">
        <v>3884</v>
      </c>
      <c r="G564" s="369" t="s">
        <v>1455</v>
      </c>
      <c r="H564" s="369" t="s">
        <v>3885</v>
      </c>
      <c r="I564" s="369" t="s">
        <v>55</v>
      </c>
      <c r="J564" s="369"/>
      <c r="K564" s="369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15">
      <c r="A565" s="369">
        <v>589</v>
      </c>
      <c r="B565" s="369" t="s">
        <v>3891</v>
      </c>
      <c r="C565" s="416" t="s">
        <v>3892</v>
      </c>
      <c r="D565" s="369" t="s">
        <v>128</v>
      </c>
      <c r="E565" s="369" t="s">
        <v>3894</v>
      </c>
      <c r="F565" s="369"/>
      <c r="G565" s="369" t="s">
        <v>1455</v>
      </c>
      <c r="H565" s="369"/>
      <c r="I565" s="369" t="s">
        <v>55</v>
      </c>
      <c r="J565" s="369"/>
      <c r="K565" s="369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8" x14ac:dyDescent="0.15">
      <c r="A566" s="16">
        <v>590</v>
      </c>
      <c r="B566" s="369" t="s">
        <v>3896</v>
      </c>
      <c r="C566" s="416" t="s">
        <v>3897</v>
      </c>
      <c r="D566" s="369" t="s">
        <v>20</v>
      </c>
      <c r="E566" s="369" t="s">
        <v>3898</v>
      </c>
      <c r="F566" s="369" t="s">
        <v>3899</v>
      </c>
      <c r="G566" s="369" t="s">
        <v>1455</v>
      </c>
      <c r="H566" s="369"/>
      <c r="I566" s="369" t="s">
        <v>55</v>
      </c>
      <c r="J566" s="369"/>
      <c r="K566" s="369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8" x14ac:dyDescent="0.15">
      <c r="A567" s="22">
        <v>591</v>
      </c>
      <c r="B567" s="369" t="s">
        <v>3901</v>
      </c>
      <c r="C567" s="416" t="s">
        <v>3902</v>
      </c>
      <c r="D567" s="369" t="s">
        <v>20</v>
      </c>
      <c r="E567" s="369" t="s">
        <v>3903</v>
      </c>
      <c r="F567" s="369" t="s">
        <v>3904</v>
      </c>
      <c r="G567" s="369" t="s">
        <v>1455</v>
      </c>
      <c r="H567" s="369" t="s">
        <v>2594</v>
      </c>
      <c r="I567" s="369" t="s">
        <v>55</v>
      </c>
      <c r="J567" s="369"/>
      <c r="K567" s="369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15">
      <c r="A568" s="369">
        <v>592</v>
      </c>
      <c r="B568" s="369" t="s">
        <v>3907</v>
      </c>
      <c r="C568" s="416" t="s">
        <v>3908</v>
      </c>
      <c r="D568" s="369" t="s">
        <v>38</v>
      </c>
      <c r="E568" s="369" t="s">
        <v>3909</v>
      </c>
      <c r="F568" s="369" t="s">
        <v>3910</v>
      </c>
      <c r="G568" s="369" t="s">
        <v>1455</v>
      </c>
      <c r="H568" s="369" t="s">
        <v>1392</v>
      </c>
      <c r="I568" s="369" t="s">
        <v>55</v>
      </c>
      <c r="J568" s="369"/>
      <c r="K568" s="369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15">
      <c r="A569" s="16">
        <v>593</v>
      </c>
      <c r="B569" s="369" t="s">
        <v>3911</v>
      </c>
      <c r="C569" s="416" t="s">
        <v>3912</v>
      </c>
      <c r="D569" s="369" t="s">
        <v>20</v>
      </c>
      <c r="E569" s="369" t="s">
        <v>3913</v>
      </c>
      <c r="F569" s="369" t="s">
        <v>4045</v>
      </c>
      <c r="G569" s="369" t="s">
        <v>1455</v>
      </c>
      <c r="H569" s="369"/>
      <c r="I569" s="369" t="s">
        <v>55</v>
      </c>
      <c r="J569" s="369"/>
      <c r="K569" s="369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4" x14ac:dyDescent="0.15">
      <c r="A570" s="22">
        <v>594</v>
      </c>
      <c r="B570" s="369" t="s">
        <v>3915</v>
      </c>
      <c r="C570" s="416" t="s">
        <v>3916</v>
      </c>
      <c r="D570" s="369" t="s">
        <v>20</v>
      </c>
      <c r="E570" s="369" t="s">
        <v>3918</v>
      </c>
      <c r="F570" s="369" t="s">
        <v>3917</v>
      </c>
      <c r="G570" s="369" t="s">
        <v>1455</v>
      </c>
      <c r="H570" s="369"/>
      <c r="I570" s="369" t="s">
        <v>55</v>
      </c>
      <c r="J570" s="369"/>
      <c r="K570" s="369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42" x14ac:dyDescent="0.15">
      <c r="A571" s="369">
        <v>595</v>
      </c>
      <c r="B571" s="369" t="s">
        <v>3919</v>
      </c>
      <c r="C571" s="416" t="s">
        <v>3922</v>
      </c>
      <c r="D571" s="369" t="s">
        <v>20</v>
      </c>
      <c r="E571" s="369" t="s">
        <v>3920</v>
      </c>
      <c r="F571" s="369" t="s">
        <v>3921</v>
      </c>
      <c r="G571" s="369" t="s">
        <v>1455</v>
      </c>
      <c r="H571" s="369"/>
      <c r="I571" s="369" t="s">
        <v>55</v>
      </c>
      <c r="J571" s="369"/>
      <c r="K571" s="369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8" x14ac:dyDescent="0.15">
      <c r="A572" s="16">
        <v>596</v>
      </c>
      <c r="B572" s="369" t="s">
        <v>3961</v>
      </c>
      <c r="C572" s="416" t="s">
        <v>3962</v>
      </c>
      <c r="D572" s="16" t="s">
        <v>62</v>
      </c>
      <c r="E572" s="369" t="s">
        <v>3963</v>
      </c>
      <c r="F572" s="369" t="s">
        <v>3964</v>
      </c>
      <c r="G572" s="369" t="s">
        <v>1455</v>
      </c>
      <c r="H572" s="369"/>
      <c r="I572" s="369" t="s">
        <v>55</v>
      </c>
      <c r="J572" s="369"/>
      <c r="K572" s="369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8" x14ac:dyDescent="0.15">
      <c r="A573" s="22">
        <v>597</v>
      </c>
      <c r="B573" s="369" t="s">
        <v>3973</v>
      </c>
      <c r="C573" s="416" t="s">
        <v>3974</v>
      </c>
      <c r="D573" s="369" t="s">
        <v>20</v>
      </c>
      <c r="E573" s="369" t="s">
        <v>3975</v>
      </c>
      <c r="F573" s="369" t="s">
        <v>672</v>
      </c>
      <c r="G573" s="369" t="s">
        <v>1455</v>
      </c>
      <c r="H573" s="369"/>
      <c r="I573" s="369" t="s">
        <v>55</v>
      </c>
      <c r="J573" s="369"/>
      <c r="K573" s="369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15">
      <c r="A574" s="369">
        <v>598</v>
      </c>
      <c r="B574" s="369" t="s">
        <v>3976</v>
      </c>
      <c r="C574" s="416" t="s">
        <v>3977</v>
      </c>
      <c r="D574" s="369" t="s">
        <v>135</v>
      </c>
      <c r="E574" s="369" t="s">
        <v>3978</v>
      </c>
      <c r="F574" s="369" t="s">
        <v>3979</v>
      </c>
      <c r="G574" s="369" t="s">
        <v>1455</v>
      </c>
      <c r="H574" s="369"/>
      <c r="I574" s="369" t="s">
        <v>55</v>
      </c>
      <c r="J574" s="369"/>
      <c r="K574" s="369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8" x14ac:dyDescent="0.15">
      <c r="A575" s="215">
        <v>599</v>
      </c>
      <c r="B575" s="369" t="s">
        <v>3980</v>
      </c>
      <c r="C575" s="416" t="s">
        <v>3981</v>
      </c>
      <c r="D575" s="369" t="s">
        <v>20</v>
      </c>
      <c r="E575" s="369" t="s">
        <v>3982</v>
      </c>
      <c r="F575" s="369" t="s">
        <v>3983</v>
      </c>
      <c r="G575" s="369" t="s">
        <v>1455</v>
      </c>
      <c r="H575" s="369"/>
      <c r="I575" s="369" t="s">
        <v>55</v>
      </c>
      <c r="J575" s="369"/>
      <c r="K575" s="369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42" x14ac:dyDescent="0.15">
      <c r="A576" s="417">
        <v>600</v>
      </c>
      <c r="B576" s="369" t="s">
        <v>3984</v>
      </c>
      <c r="C576" s="416" t="s">
        <v>3985</v>
      </c>
      <c r="D576" s="369" t="s">
        <v>128</v>
      </c>
      <c r="E576" s="369" t="s">
        <v>3986</v>
      </c>
      <c r="F576" s="369" t="s">
        <v>3987</v>
      </c>
      <c r="G576" s="369" t="s">
        <v>1455</v>
      </c>
      <c r="H576" s="369"/>
      <c r="I576" s="369" t="s">
        <v>55</v>
      </c>
      <c r="J576" s="369"/>
      <c r="K576" s="369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42" x14ac:dyDescent="0.15">
      <c r="A577" s="522">
        <v>601</v>
      </c>
      <c r="B577" s="369" t="s">
        <v>3992</v>
      </c>
      <c r="C577" s="416" t="s">
        <v>3993</v>
      </c>
      <c r="D577" s="369" t="s">
        <v>569</v>
      </c>
      <c r="E577" s="369" t="s">
        <v>3994</v>
      </c>
      <c r="F577" s="369" t="s">
        <v>2527</v>
      </c>
      <c r="G577" s="369" t="s">
        <v>1455</v>
      </c>
      <c r="H577" s="369"/>
      <c r="I577" s="369" t="s">
        <v>55</v>
      </c>
      <c r="J577" s="369"/>
      <c r="K577" s="369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8" x14ac:dyDescent="0.15">
      <c r="A578" s="215">
        <v>602</v>
      </c>
      <c r="B578" s="369" t="s">
        <v>4017</v>
      </c>
      <c r="C578" s="416" t="s">
        <v>4020</v>
      </c>
      <c r="D578" s="369" t="s">
        <v>4018</v>
      </c>
      <c r="E578" s="369" t="s">
        <v>4019</v>
      </c>
      <c r="F578" s="369"/>
      <c r="G578" s="369" t="s">
        <v>1455</v>
      </c>
      <c r="H578" s="369"/>
      <c r="I578" s="369" t="s">
        <v>223</v>
      </c>
      <c r="J578" s="369"/>
      <c r="K578" s="369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56" x14ac:dyDescent="0.15">
      <c r="A579" s="417">
        <v>603</v>
      </c>
      <c r="B579" s="369" t="s">
        <v>4021</v>
      </c>
      <c r="C579" s="416" t="s">
        <v>4022</v>
      </c>
      <c r="D579" s="369" t="s">
        <v>569</v>
      </c>
      <c r="E579" s="369" t="s">
        <v>4023</v>
      </c>
      <c r="F579" s="369" t="s">
        <v>4046</v>
      </c>
      <c r="G579" s="369" t="s">
        <v>1455</v>
      </c>
      <c r="H579" s="369"/>
      <c r="I579" s="369" t="s">
        <v>223</v>
      </c>
      <c r="J579" s="369"/>
      <c r="K579" s="369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42" x14ac:dyDescent="0.15">
      <c r="A580" s="16">
        <v>18</v>
      </c>
      <c r="B580" s="16" t="s">
        <v>2727</v>
      </c>
      <c r="C580" s="17" t="s">
        <v>2728</v>
      </c>
      <c r="D580" s="16" t="s">
        <v>62</v>
      </c>
      <c r="E580" s="16" t="s">
        <v>2729</v>
      </c>
      <c r="F580" s="16" t="s">
        <v>2730</v>
      </c>
      <c r="G580" s="16" t="s">
        <v>4047</v>
      </c>
      <c r="H580" s="16"/>
      <c r="I580" s="25" t="s">
        <v>2731</v>
      </c>
      <c r="J580" s="16"/>
      <c r="K580" s="16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8" x14ac:dyDescent="0.15">
      <c r="A581" s="16">
        <v>36</v>
      </c>
      <c r="B581" s="16" t="s">
        <v>2732</v>
      </c>
      <c r="C581" s="17" t="s">
        <v>2733</v>
      </c>
      <c r="D581" s="16" t="s">
        <v>20</v>
      </c>
      <c r="E581" s="16" t="s">
        <v>2734</v>
      </c>
      <c r="F581" s="16" t="s">
        <v>2735</v>
      </c>
      <c r="G581" s="16" t="s">
        <v>4047</v>
      </c>
      <c r="H581" s="16"/>
      <c r="I581" s="25" t="s">
        <v>30</v>
      </c>
      <c r="J581" s="16"/>
      <c r="K581" s="16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42" x14ac:dyDescent="0.15">
      <c r="A582" s="16">
        <v>49</v>
      </c>
      <c r="B582" s="16" t="s">
        <v>2736</v>
      </c>
      <c r="C582" s="17" t="s">
        <v>2737</v>
      </c>
      <c r="D582" s="16" t="s">
        <v>20</v>
      </c>
      <c r="E582" s="16" t="s">
        <v>2738</v>
      </c>
      <c r="F582" s="16" t="s">
        <v>2739</v>
      </c>
      <c r="G582" s="16" t="s">
        <v>4047</v>
      </c>
      <c r="H582" s="16"/>
      <c r="I582" s="16" t="s">
        <v>2740</v>
      </c>
      <c r="J582" s="16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42" x14ac:dyDescent="0.15">
      <c r="A583" s="16">
        <v>115</v>
      </c>
      <c r="B583" s="16" t="s">
        <v>2741</v>
      </c>
      <c r="C583" s="17" t="s">
        <v>2742</v>
      </c>
      <c r="D583" s="16" t="s">
        <v>2743</v>
      </c>
      <c r="E583" s="16" t="s">
        <v>2744</v>
      </c>
      <c r="F583" s="16" t="s">
        <v>2745</v>
      </c>
      <c r="G583" s="16" t="s">
        <v>4047</v>
      </c>
      <c r="H583" s="16"/>
      <c r="I583" s="25" t="s">
        <v>30</v>
      </c>
      <c r="J583" s="16"/>
      <c r="K583" s="16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42" x14ac:dyDescent="0.15">
      <c r="A584" s="16">
        <v>11</v>
      </c>
      <c r="B584" s="16" t="s">
        <v>2746</v>
      </c>
      <c r="C584" s="17" t="s">
        <v>2747</v>
      </c>
      <c r="D584" s="16" t="s">
        <v>569</v>
      </c>
      <c r="E584" s="16" t="s">
        <v>2748</v>
      </c>
      <c r="F584" s="16" t="s">
        <v>2749</v>
      </c>
      <c r="G584" s="16" t="s">
        <v>4047</v>
      </c>
      <c r="H584" s="16"/>
      <c r="I584" s="16" t="s">
        <v>2731</v>
      </c>
      <c r="J584" s="16"/>
      <c r="K584" s="16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15">
      <c r="A585" s="16">
        <v>16</v>
      </c>
      <c r="B585" s="16" t="s">
        <v>2750</v>
      </c>
      <c r="C585" s="17" t="s">
        <v>2751</v>
      </c>
      <c r="D585" s="16" t="s">
        <v>20</v>
      </c>
      <c r="E585" s="16" t="s">
        <v>2752</v>
      </c>
      <c r="F585" s="16" t="s">
        <v>2753</v>
      </c>
      <c r="G585" s="16" t="s">
        <v>4047</v>
      </c>
      <c r="H585" s="16"/>
      <c r="I585" s="16" t="s">
        <v>257</v>
      </c>
      <c r="J585" s="16"/>
      <c r="K585" s="16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42" x14ac:dyDescent="0.15">
      <c r="A586" s="16">
        <v>39</v>
      </c>
      <c r="B586" s="16" t="s">
        <v>2754</v>
      </c>
      <c r="C586" s="17" t="s">
        <v>2755</v>
      </c>
      <c r="D586" s="16" t="s">
        <v>62</v>
      </c>
      <c r="E586" s="16" t="s">
        <v>2756</v>
      </c>
      <c r="F586" s="16" t="s">
        <v>268</v>
      </c>
      <c r="G586" s="16" t="s">
        <v>4047</v>
      </c>
      <c r="H586" s="16"/>
      <c r="I586" s="25" t="s">
        <v>2757</v>
      </c>
      <c r="J586" s="16"/>
      <c r="K586" s="16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8" x14ac:dyDescent="0.15">
      <c r="A587" s="16">
        <v>34</v>
      </c>
      <c r="B587" s="16" t="s">
        <v>2550</v>
      </c>
      <c r="C587" s="17" t="s">
        <v>2551</v>
      </c>
      <c r="D587" s="16" t="s">
        <v>62</v>
      </c>
      <c r="E587" s="16" t="s">
        <v>2552</v>
      </c>
      <c r="F587" s="16" t="s">
        <v>2553</v>
      </c>
      <c r="G587" s="16" t="s">
        <v>4047</v>
      </c>
      <c r="H587" s="16"/>
      <c r="I587" s="16" t="s">
        <v>2758</v>
      </c>
      <c r="J587" s="16"/>
      <c r="K587" s="16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42" x14ac:dyDescent="0.15">
      <c r="A588" s="16">
        <v>4</v>
      </c>
      <c r="B588" s="16" t="s">
        <v>2760</v>
      </c>
      <c r="C588" s="17" t="s">
        <v>2761</v>
      </c>
      <c r="D588" s="16" t="s">
        <v>1172</v>
      </c>
      <c r="E588" s="16" t="s">
        <v>2762</v>
      </c>
      <c r="F588" s="16" t="s">
        <v>2763</v>
      </c>
      <c r="G588" s="16" t="s">
        <v>4047</v>
      </c>
      <c r="H588" s="16" t="s">
        <v>41</v>
      </c>
      <c r="I588" s="16" t="s">
        <v>2764</v>
      </c>
      <c r="J588" s="16"/>
      <c r="K588" s="16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8" x14ac:dyDescent="0.15">
      <c r="A589" s="16">
        <v>1000</v>
      </c>
      <c r="B589" s="16" t="s">
        <v>2765</v>
      </c>
      <c r="C589" s="17" t="s">
        <v>2766</v>
      </c>
      <c r="D589" s="16" t="s">
        <v>20</v>
      </c>
      <c r="E589" s="16" t="s">
        <v>2767</v>
      </c>
      <c r="F589" s="16" t="s">
        <v>2768</v>
      </c>
      <c r="G589" s="16" t="s">
        <v>4047</v>
      </c>
      <c r="H589" s="16"/>
      <c r="I589" s="16" t="s">
        <v>2764</v>
      </c>
      <c r="K589" s="16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42" x14ac:dyDescent="0.15">
      <c r="A590" s="16">
        <v>1001</v>
      </c>
      <c r="B590" s="16" t="s">
        <v>2769</v>
      </c>
      <c r="C590" s="17" t="s">
        <v>2770</v>
      </c>
      <c r="D590" s="16" t="s">
        <v>135</v>
      </c>
      <c r="E590" s="16" t="s">
        <v>2771</v>
      </c>
      <c r="F590" s="16" t="s">
        <v>4051</v>
      </c>
      <c r="G590" s="16" t="s">
        <v>4047</v>
      </c>
      <c r="H590" s="16"/>
      <c r="I590" s="16" t="s">
        <v>1916</v>
      </c>
      <c r="K590" s="16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42" x14ac:dyDescent="0.15">
      <c r="A591" s="16">
        <v>43</v>
      </c>
      <c r="B591" s="16" t="s">
        <v>2773</v>
      </c>
      <c r="C591" s="17" t="s">
        <v>2774</v>
      </c>
      <c r="D591" s="16" t="s">
        <v>62</v>
      </c>
      <c r="E591" s="16" t="s">
        <v>2775</v>
      </c>
      <c r="F591" s="16" t="s">
        <v>2776</v>
      </c>
      <c r="G591" s="16" t="s">
        <v>4047</v>
      </c>
      <c r="H591" s="16"/>
      <c r="I591" s="16" t="s">
        <v>2777</v>
      </c>
      <c r="J591" s="16"/>
      <c r="K591" s="16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8" x14ac:dyDescent="0.15">
      <c r="A592" s="16">
        <v>46</v>
      </c>
      <c r="B592" s="16" t="s">
        <v>2778</v>
      </c>
      <c r="C592" s="17" t="s">
        <v>2779</v>
      </c>
      <c r="D592" s="16" t="s">
        <v>20</v>
      </c>
      <c r="E592" s="16" t="s">
        <v>2780</v>
      </c>
      <c r="F592" s="16" t="s">
        <v>2781</v>
      </c>
      <c r="G592" s="16" t="s">
        <v>4047</v>
      </c>
      <c r="H592" s="16"/>
      <c r="I592" s="16" t="s">
        <v>2764</v>
      </c>
      <c r="J592" s="16"/>
      <c r="K592" s="16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8" x14ac:dyDescent="0.15">
      <c r="A593" s="16">
        <v>50</v>
      </c>
      <c r="B593" s="16" t="s">
        <v>2782</v>
      </c>
      <c r="C593" s="17" t="s">
        <v>2783</v>
      </c>
      <c r="D593" s="16" t="s">
        <v>20</v>
      </c>
      <c r="E593" s="16" t="s">
        <v>2784</v>
      </c>
      <c r="F593" s="16" t="s">
        <v>2785</v>
      </c>
      <c r="G593" s="16" t="s">
        <v>4047</v>
      </c>
      <c r="H593" s="16"/>
      <c r="I593" s="16" t="s">
        <v>2731</v>
      </c>
      <c r="J593" s="16"/>
      <c r="K593" s="16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42" x14ac:dyDescent="0.15">
      <c r="A594" s="16">
        <v>51</v>
      </c>
      <c r="B594" s="16" t="s">
        <v>2786</v>
      </c>
      <c r="C594" s="17" t="s">
        <v>2787</v>
      </c>
      <c r="D594" s="16" t="s">
        <v>62</v>
      </c>
      <c r="E594" s="16" t="s">
        <v>2788</v>
      </c>
      <c r="F594" s="16" t="s">
        <v>2789</v>
      </c>
      <c r="G594" s="16" t="s">
        <v>4047</v>
      </c>
      <c r="H594" s="16"/>
      <c r="I594" s="16" t="s">
        <v>2790</v>
      </c>
      <c r="J594" s="16"/>
      <c r="K594" s="16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42" x14ac:dyDescent="0.15">
      <c r="A595" s="16">
        <v>52</v>
      </c>
      <c r="B595" s="16" t="s">
        <v>2791</v>
      </c>
      <c r="C595" s="17" t="s">
        <v>2792</v>
      </c>
      <c r="D595" s="16" t="s">
        <v>155</v>
      </c>
      <c r="E595" s="16" t="s">
        <v>2793</v>
      </c>
      <c r="F595" s="19" t="s">
        <v>2794</v>
      </c>
      <c r="G595" s="16" t="s">
        <v>4047</v>
      </c>
      <c r="H595" s="16"/>
      <c r="I595" s="16" t="s">
        <v>257</v>
      </c>
      <c r="J595" s="16"/>
      <c r="K595" s="16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56" x14ac:dyDescent="0.15">
      <c r="A596" s="16">
        <v>54</v>
      </c>
      <c r="B596" s="16" t="s">
        <v>2795</v>
      </c>
      <c r="C596" s="17" t="s">
        <v>2796</v>
      </c>
      <c r="D596" s="16" t="s">
        <v>20</v>
      </c>
      <c r="E596" s="16" t="s">
        <v>2797</v>
      </c>
      <c r="F596" s="16" t="s">
        <v>2798</v>
      </c>
      <c r="G596" s="16" t="s">
        <v>4047</v>
      </c>
      <c r="H596" s="16"/>
      <c r="I596" s="16" t="s">
        <v>2790</v>
      </c>
      <c r="J596" s="16"/>
      <c r="K596" s="16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8" x14ac:dyDescent="0.15">
      <c r="A597" s="16">
        <v>63</v>
      </c>
      <c r="B597" s="16" t="s">
        <v>2799</v>
      </c>
      <c r="C597" s="17" t="s">
        <v>2800</v>
      </c>
      <c r="D597" s="16" t="s">
        <v>569</v>
      </c>
      <c r="E597" s="16" t="s">
        <v>2801</v>
      </c>
      <c r="F597" s="16" t="s">
        <v>2802</v>
      </c>
      <c r="G597" s="16" t="s">
        <v>4047</v>
      </c>
      <c r="H597" s="16"/>
      <c r="I597" s="16" t="s">
        <v>2731</v>
      </c>
      <c r="J597" s="16"/>
      <c r="K597" s="16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42" x14ac:dyDescent="0.15">
      <c r="A598" s="16">
        <v>67</v>
      </c>
      <c r="B598" s="16" t="s">
        <v>2803</v>
      </c>
      <c r="C598" s="17" t="s">
        <v>2804</v>
      </c>
      <c r="D598" s="16" t="s">
        <v>20</v>
      </c>
      <c r="E598" s="16" t="s">
        <v>2805</v>
      </c>
      <c r="F598" s="16" t="s">
        <v>105</v>
      </c>
      <c r="G598" s="16" t="s">
        <v>4047</v>
      </c>
      <c r="H598" s="16"/>
      <c r="I598" s="16" t="s">
        <v>2731</v>
      </c>
      <c r="J598" s="16"/>
      <c r="K598" s="16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8" x14ac:dyDescent="0.15">
      <c r="A599" s="16">
        <v>68</v>
      </c>
      <c r="B599" s="16" t="s">
        <v>2806</v>
      </c>
      <c r="C599" s="17" t="s">
        <v>2807</v>
      </c>
      <c r="D599" s="16" t="s">
        <v>20</v>
      </c>
      <c r="E599" s="16" t="s">
        <v>2808</v>
      </c>
      <c r="F599" s="16" t="s">
        <v>871</v>
      </c>
      <c r="G599" s="16" t="s">
        <v>4047</v>
      </c>
      <c r="H599" s="16"/>
      <c r="I599" s="16" t="s">
        <v>257</v>
      </c>
      <c r="J599" s="16"/>
      <c r="K599" s="16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42" x14ac:dyDescent="0.15">
      <c r="A600" s="16">
        <v>71</v>
      </c>
      <c r="B600" s="16" t="s">
        <v>2485</v>
      </c>
      <c r="C600" s="17" t="s">
        <v>2486</v>
      </c>
      <c r="D600" s="16" t="s">
        <v>352</v>
      </c>
      <c r="E600" s="16" t="s">
        <v>2487</v>
      </c>
      <c r="F600" s="16" t="s">
        <v>2488</v>
      </c>
      <c r="G600" s="16" t="s">
        <v>4047</v>
      </c>
      <c r="H600" s="16"/>
      <c r="I600" s="16" t="s">
        <v>2809</v>
      </c>
      <c r="J600" s="16"/>
      <c r="K600" s="16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42" x14ac:dyDescent="0.15">
      <c r="A601" s="16">
        <v>72</v>
      </c>
      <c r="B601" s="16" t="s">
        <v>2810</v>
      </c>
      <c r="C601" s="17" t="s">
        <v>2811</v>
      </c>
      <c r="D601" s="16" t="s">
        <v>352</v>
      </c>
      <c r="E601" s="16" t="s">
        <v>2812</v>
      </c>
      <c r="F601" s="16" t="s">
        <v>2813</v>
      </c>
      <c r="G601" s="16" t="s">
        <v>4047</v>
      </c>
      <c r="H601" s="16"/>
      <c r="I601" s="16" t="s">
        <v>2764</v>
      </c>
      <c r="J601" s="16"/>
      <c r="K601" s="16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42" x14ac:dyDescent="0.15">
      <c r="A602" s="16">
        <v>73</v>
      </c>
      <c r="B602" s="16" t="s">
        <v>2814</v>
      </c>
      <c r="C602" s="17" t="s">
        <v>2815</v>
      </c>
      <c r="D602" s="16" t="s">
        <v>135</v>
      </c>
      <c r="E602" s="16" t="s">
        <v>2816</v>
      </c>
      <c r="F602" s="16" t="s">
        <v>2817</v>
      </c>
      <c r="G602" s="16" t="s">
        <v>4047</v>
      </c>
      <c r="H602" s="16"/>
      <c r="I602" s="16" t="s">
        <v>2731</v>
      </c>
      <c r="J602" s="16"/>
      <c r="K602" s="16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8" x14ac:dyDescent="0.15">
      <c r="A603" s="16">
        <v>74</v>
      </c>
      <c r="B603" s="16" t="s">
        <v>2818</v>
      </c>
      <c r="C603" s="17" t="s">
        <v>2819</v>
      </c>
      <c r="D603" s="16" t="s">
        <v>2230</v>
      </c>
      <c r="E603" s="16" t="s">
        <v>2820</v>
      </c>
      <c r="F603" s="16" t="s">
        <v>2821</v>
      </c>
      <c r="G603" s="16" t="s">
        <v>4047</v>
      </c>
      <c r="H603" s="16"/>
      <c r="I603" s="16" t="s">
        <v>2731</v>
      </c>
      <c r="J603" s="16"/>
      <c r="K603" s="16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42" x14ac:dyDescent="0.15">
      <c r="A604" s="16">
        <v>77</v>
      </c>
      <c r="B604" s="16" t="s">
        <v>1253</v>
      </c>
      <c r="C604" s="17" t="s">
        <v>2822</v>
      </c>
      <c r="D604" s="16" t="s">
        <v>135</v>
      </c>
      <c r="E604" s="16" t="s">
        <v>2823</v>
      </c>
      <c r="F604" s="16" t="s">
        <v>2824</v>
      </c>
      <c r="G604" s="16" t="s">
        <v>4047</v>
      </c>
      <c r="H604" s="16"/>
      <c r="I604" s="16" t="s">
        <v>2825</v>
      </c>
      <c r="J604" s="16"/>
      <c r="K604" s="16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42" x14ac:dyDescent="0.15">
      <c r="A605" s="21">
        <v>90</v>
      </c>
      <c r="B605" s="21" t="s">
        <v>2826</v>
      </c>
      <c r="C605" s="32" t="s">
        <v>2827</v>
      </c>
      <c r="D605" s="21" t="s">
        <v>326</v>
      </c>
      <c r="E605" s="21" t="s">
        <v>4027</v>
      </c>
      <c r="F605" s="21" t="s">
        <v>2830</v>
      </c>
      <c r="G605" s="16" t="s">
        <v>4047</v>
      </c>
      <c r="H605" s="21"/>
      <c r="I605" s="16" t="s">
        <v>257</v>
      </c>
      <c r="J605" s="16"/>
      <c r="K605" s="16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42" x14ac:dyDescent="0.15">
      <c r="A606" s="16">
        <v>97</v>
      </c>
      <c r="B606" s="16" t="s">
        <v>2831</v>
      </c>
      <c r="C606" s="17" t="s">
        <v>2832</v>
      </c>
      <c r="D606" s="16" t="s">
        <v>559</v>
      </c>
      <c r="E606" s="16" t="s">
        <v>4026</v>
      </c>
      <c r="F606" s="16" t="s">
        <v>2835</v>
      </c>
      <c r="G606" s="16" t="s">
        <v>4047</v>
      </c>
      <c r="H606" s="16"/>
      <c r="I606" s="16" t="s">
        <v>2731</v>
      </c>
      <c r="J606" s="16"/>
      <c r="K606" s="16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56" x14ac:dyDescent="0.15">
      <c r="A607" s="16">
        <v>148</v>
      </c>
      <c r="B607" s="16" t="s">
        <v>2836</v>
      </c>
      <c r="C607" s="17" t="s">
        <v>2837</v>
      </c>
      <c r="D607" s="16" t="s">
        <v>62</v>
      </c>
      <c r="E607" s="16" t="s">
        <v>2838</v>
      </c>
      <c r="F607" s="16" t="s">
        <v>2839</v>
      </c>
      <c r="G607" s="16" t="s">
        <v>4047</v>
      </c>
      <c r="H607" s="16"/>
      <c r="I607" s="16" t="s">
        <v>257</v>
      </c>
      <c r="J607" s="16"/>
      <c r="K607" s="16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8" x14ac:dyDescent="0.15">
      <c r="A608" s="16">
        <v>307</v>
      </c>
      <c r="B608" s="16" t="s">
        <v>2510</v>
      </c>
      <c r="C608" s="17" t="s">
        <v>2511</v>
      </c>
      <c r="D608" s="16" t="s">
        <v>20</v>
      </c>
      <c r="E608" s="16" t="s">
        <v>2512</v>
      </c>
      <c r="F608" s="16" t="s">
        <v>2513</v>
      </c>
      <c r="G608" s="16" t="s">
        <v>4047</v>
      </c>
      <c r="H608" s="16"/>
      <c r="I608" s="16" t="s">
        <v>2764</v>
      </c>
      <c r="J608" s="16"/>
      <c r="K608" s="16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42" x14ac:dyDescent="0.15">
      <c r="A609" s="16">
        <v>332</v>
      </c>
      <c r="B609" s="16" t="s">
        <v>2477</v>
      </c>
      <c r="C609" s="17" t="s">
        <v>2478</v>
      </c>
      <c r="D609" s="16" t="s">
        <v>62</v>
      </c>
      <c r="E609" s="16" t="s">
        <v>2840</v>
      </c>
      <c r="F609" s="16" t="s">
        <v>2841</v>
      </c>
      <c r="G609" s="16" t="s">
        <v>4047</v>
      </c>
      <c r="H609" s="16" t="s">
        <v>2842</v>
      </c>
      <c r="I609" s="16" t="s">
        <v>2764</v>
      </c>
      <c r="J609" s="16"/>
      <c r="K609" s="16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56" x14ac:dyDescent="0.15">
      <c r="A610" s="16">
        <v>433</v>
      </c>
      <c r="B610" s="16" t="s">
        <v>2843</v>
      </c>
      <c r="C610" s="17" t="s">
        <v>2844</v>
      </c>
      <c r="D610" s="16" t="s">
        <v>62</v>
      </c>
      <c r="E610" s="16" t="s">
        <v>2845</v>
      </c>
      <c r="F610" s="16" t="s">
        <v>2846</v>
      </c>
      <c r="G610" s="16" t="s">
        <v>4047</v>
      </c>
      <c r="H610" s="16" t="s">
        <v>41</v>
      </c>
      <c r="I610" s="16" t="s">
        <v>2731</v>
      </c>
      <c r="J610" s="16"/>
      <c r="K610" s="16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15">
      <c r="A611" s="2"/>
      <c r="B611" s="2"/>
      <c r="C611" s="49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15">
      <c r="A612" s="2"/>
      <c r="B612" s="2"/>
      <c r="C612" s="49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15">
      <c r="A613" s="2"/>
      <c r="B613" s="2"/>
      <c r="C613" s="49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15">
      <c r="A614" s="2"/>
      <c r="B614" s="2"/>
      <c r="C614" s="49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15">
      <c r="A615" s="2"/>
      <c r="B615" s="2"/>
      <c r="C615" s="49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15">
      <c r="A616" s="2"/>
      <c r="B616" s="2"/>
      <c r="C616" s="49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15">
      <c r="A617" s="2"/>
      <c r="B617" s="2"/>
      <c r="C617" s="49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15">
      <c r="A618" s="2"/>
      <c r="B618" s="2"/>
      <c r="C618" s="49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15">
      <c r="A619" s="2"/>
      <c r="B619" s="2"/>
      <c r="C619" s="49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15">
      <c r="A620" s="2"/>
      <c r="B620" s="2"/>
      <c r="C620" s="49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15">
      <c r="A621" s="2"/>
      <c r="B621" s="2"/>
      <c r="C621" s="49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15">
      <c r="A622" s="2"/>
      <c r="B622" s="2"/>
      <c r="C622" s="49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15">
      <c r="A623" s="2"/>
      <c r="B623" s="2"/>
      <c r="C623" s="49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15">
      <c r="A624" s="2"/>
      <c r="B624" s="2"/>
      <c r="C624" s="49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15">
      <c r="A625" s="2"/>
      <c r="B625" s="2"/>
      <c r="C625" s="49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15">
      <c r="A626" s="2"/>
      <c r="B626" s="2"/>
      <c r="C626" s="49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15">
      <c r="A627" s="2"/>
      <c r="B627" s="2"/>
      <c r="C627" s="49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15">
      <c r="A628" s="2"/>
      <c r="B628" s="2"/>
      <c r="C628" s="49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15">
      <c r="A629" s="2"/>
      <c r="B629" s="2"/>
      <c r="C629" s="49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15">
      <c r="A630" s="2"/>
      <c r="B630" s="2"/>
      <c r="C630" s="49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15">
      <c r="A631" s="2"/>
      <c r="B631" s="2"/>
      <c r="C631" s="49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15">
      <c r="A632" s="2"/>
      <c r="B632" s="2"/>
      <c r="C632" s="49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15">
      <c r="A633" s="2"/>
      <c r="B633" s="2"/>
      <c r="C633" s="49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15">
      <c r="A634" s="2"/>
      <c r="B634" s="2"/>
      <c r="C634" s="49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15">
      <c r="A635" s="2"/>
      <c r="B635" s="2"/>
      <c r="C635" s="49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15">
      <c r="A636" s="2"/>
      <c r="B636" s="2"/>
      <c r="C636" s="49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15">
      <c r="A637" s="2"/>
      <c r="B637" s="2"/>
      <c r="C637" s="49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15">
      <c r="A638" s="2"/>
      <c r="B638" s="2"/>
      <c r="C638" s="49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15">
      <c r="A639" s="2"/>
      <c r="B639" s="2"/>
      <c r="C639" s="49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15">
      <c r="A640" s="2"/>
      <c r="B640" s="2"/>
      <c r="C640" s="49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15">
      <c r="A641" s="2"/>
      <c r="B641" s="2"/>
      <c r="C641" s="49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15">
      <c r="A642" s="2"/>
      <c r="B642" s="2"/>
      <c r="C642" s="49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15">
      <c r="A643" s="2"/>
      <c r="B643" s="2"/>
      <c r="C643" s="49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15">
      <c r="A644" s="2"/>
      <c r="B644" s="2"/>
      <c r="C644" s="49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15">
      <c r="A645" s="2"/>
      <c r="B645" s="2"/>
      <c r="C645" s="49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15">
      <c r="A646" s="2"/>
      <c r="B646" s="2"/>
      <c r="C646" s="49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15">
      <c r="A647" s="2"/>
      <c r="B647" s="2"/>
      <c r="C647" s="49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15">
      <c r="A648" s="2"/>
      <c r="B648" s="2"/>
      <c r="C648" s="49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15">
      <c r="A649" s="2"/>
      <c r="B649" s="2"/>
      <c r="C649" s="49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15">
      <c r="A650" s="2"/>
      <c r="B650" s="2"/>
      <c r="C650" s="49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15">
      <c r="A651" s="2"/>
      <c r="B651" s="2"/>
      <c r="C651" s="49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15">
      <c r="A652" s="2"/>
      <c r="B652" s="2"/>
      <c r="C652" s="49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15">
      <c r="A653" s="2"/>
      <c r="B653" s="2"/>
      <c r="C653" s="49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15">
      <c r="A654" s="2"/>
      <c r="B654" s="2"/>
      <c r="C654" s="49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15">
      <c r="A655" s="2"/>
      <c r="B655" s="2"/>
      <c r="C655" s="49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15">
      <c r="A656" s="2"/>
      <c r="B656" s="2"/>
      <c r="C656" s="49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15">
      <c r="A657" s="2"/>
      <c r="B657" s="2"/>
      <c r="C657" s="49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15">
      <c r="A658" s="2"/>
      <c r="B658" s="2"/>
      <c r="C658" s="49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15">
      <c r="A659" s="2"/>
      <c r="B659" s="2"/>
      <c r="C659" s="49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15">
      <c r="A660" s="2"/>
      <c r="B660" s="2"/>
      <c r="C660" s="49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15">
      <c r="A661" s="2"/>
      <c r="B661" s="2"/>
      <c r="C661" s="49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15">
      <c r="A662" s="2"/>
      <c r="B662" s="2"/>
      <c r="C662" s="49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15">
      <c r="A663" s="2"/>
      <c r="B663" s="2"/>
      <c r="C663" s="49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15">
      <c r="A664" s="2"/>
      <c r="B664" s="2"/>
      <c r="C664" s="49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15">
      <c r="A665" s="2"/>
      <c r="B665" s="2"/>
      <c r="C665" s="49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15">
      <c r="A666" s="2"/>
      <c r="B666" s="2"/>
      <c r="C666" s="49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15">
      <c r="A667" s="2"/>
      <c r="B667" s="2"/>
      <c r="C667" s="49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15">
      <c r="A668" s="2"/>
      <c r="B668" s="2"/>
      <c r="C668" s="49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15">
      <c r="A669" s="2"/>
      <c r="B669" s="2"/>
      <c r="C669" s="49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15">
      <c r="A670" s="2"/>
      <c r="B670" s="2"/>
      <c r="C670" s="49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15">
      <c r="A671" s="2"/>
      <c r="B671" s="2"/>
      <c r="C671" s="49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15">
      <c r="A672" s="2"/>
      <c r="B672" s="2"/>
      <c r="C672" s="49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15">
      <c r="A673" s="2"/>
      <c r="B673" s="2"/>
      <c r="C673" s="49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15">
      <c r="A674" s="2"/>
      <c r="B674" s="2"/>
      <c r="C674" s="49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15">
      <c r="A675" s="2"/>
      <c r="B675" s="2"/>
      <c r="C675" s="49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15">
      <c r="A676" s="2"/>
      <c r="B676" s="2"/>
      <c r="C676" s="49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15">
      <c r="A677" s="2"/>
      <c r="B677" s="2"/>
      <c r="C677" s="49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15">
      <c r="A678" s="2"/>
      <c r="B678" s="2"/>
      <c r="C678" s="49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15">
      <c r="A679" s="2"/>
      <c r="B679" s="2"/>
      <c r="C679" s="49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15">
      <c r="A680" s="2"/>
      <c r="B680" s="2"/>
      <c r="C680" s="49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15">
      <c r="A681" s="2"/>
      <c r="B681" s="2"/>
      <c r="C681" s="49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15">
      <c r="A682" s="2"/>
      <c r="B682" s="2"/>
      <c r="C682" s="49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15">
      <c r="A683" s="2"/>
      <c r="B683" s="2"/>
      <c r="C683" s="49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15">
      <c r="A684" s="2"/>
      <c r="B684" s="2"/>
      <c r="C684" s="49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15">
      <c r="A685" s="2"/>
      <c r="B685" s="2"/>
      <c r="C685" s="49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15">
      <c r="A686" s="2"/>
      <c r="B686" s="2"/>
      <c r="C686" s="49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15">
      <c r="A687" s="2"/>
      <c r="B687" s="2"/>
      <c r="C687" s="49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15">
      <c r="A688" s="2"/>
      <c r="B688" s="2"/>
      <c r="C688" s="49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15">
      <c r="A689" s="2"/>
      <c r="B689" s="2"/>
      <c r="C689" s="49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15">
      <c r="A690" s="2"/>
      <c r="B690" s="2"/>
      <c r="C690" s="49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15">
      <c r="A691" s="2"/>
      <c r="B691" s="2"/>
      <c r="C691" s="49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15">
      <c r="A692" s="2"/>
      <c r="B692" s="2"/>
      <c r="C692" s="49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15">
      <c r="A693" s="2"/>
      <c r="B693" s="2"/>
      <c r="C693" s="49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15">
      <c r="A694" s="2"/>
      <c r="B694" s="2"/>
      <c r="C694" s="49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15">
      <c r="A695" s="2"/>
      <c r="B695" s="2"/>
      <c r="C695" s="49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15">
      <c r="A696" s="2"/>
      <c r="B696" s="2"/>
      <c r="C696" s="49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15">
      <c r="A697" s="2"/>
      <c r="B697" s="2"/>
      <c r="C697" s="49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15">
      <c r="A698" s="2"/>
      <c r="B698" s="2"/>
      <c r="C698" s="49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15">
      <c r="A699" s="2"/>
      <c r="B699" s="2"/>
      <c r="C699" s="49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15">
      <c r="A700" s="2"/>
      <c r="B700" s="2"/>
      <c r="C700" s="49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15">
      <c r="A701" s="2"/>
      <c r="B701" s="2"/>
      <c r="C701" s="49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15">
      <c r="A702" s="2"/>
      <c r="B702" s="2"/>
      <c r="C702" s="49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15">
      <c r="A703" s="2"/>
      <c r="B703" s="2"/>
      <c r="C703" s="49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15">
      <c r="A704" s="2"/>
      <c r="B704" s="2"/>
      <c r="C704" s="49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15">
      <c r="A705" s="2"/>
      <c r="B705" s="2"/>
      <c r="C705" s="49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15">
      <c r="A706" s="2"/>
      <c r="B706" s="2"/>
      <c r="C706" s="49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15">
      <c r="A707" s="2"/>
      <c r="B707" s="2"/>
      <c r="C707" s="49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15">
      <c r="A708" s="2"/>
      <c r="B708" s="2"/>
      <c r="C708" s="49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15">
      <c r="A709" s="2"/>
      <c r="B709" s="2"/>
      <c r="C709" s="49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15">
      <c r="A710" s="2"/>
      <c r="B710" s="2"/>
      <c r="C710" s="49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15">
      <c r="A711" s="2"/>
      <c r="B711" s="2"/>
      <c r="C711" s="49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15">
      <c r="A712" s="2"/>
      <c r="B712" s="2"/>
      <c r="C712" s="49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15">
      <c r="A713" s="2"/>
      <c r="B713" s="2"/>
      <c r="C713" s="49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15">
      <c r="A714" s="2"/>
      <c r="B714" s="2"/>
      <c r="C714" s="49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15">
      <c r="A715" s="2"/>
      <c r="B715" s="2"/>
      <c r="C715" s="49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15">
      <c r="A716" s="2"/>
      <c r="B716" s="2"/>
      <c r="C716" s="49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15">
      <c r="A717" s="2"/>
      <c r="B717" s="2"/>
      <c r="C717" s="49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15">
      <c r="A718" s="2"/>
      <c r="B718" s="2"/>
      <c r="C718" s="49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15">
      <c r="A719" s="2"/>
      <c r="B719" s="2"/>
      <c r="C719" s="49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15">
      <c r="A720" s="2"/>
      <c r="B720" s="2"/>
      <c r="C720" s="49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15">
      <c r="A721" s="2"/>
      <c r="B721" s="2"/>
      <c r="C721" s="49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15">
      <c r="A722" s="2"/>
      <c r="B722" s="2"/>
      <c r="C722" s="49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15">
      <c r="A723" s="2"/>
      <c r="B723" s="2"/>
      <c r="C723" s="49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15">
      <c r="A724" s="2"/>
      <c r="B724" s="2"/>
      <c r="C724" s="49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15">
      <c r="A725" s="2"/>
      <c r="B725" s="2"/>
      <c r="C725" s="49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15">
      <c r="A726" s="2"/>
      <c r="B726" s="2"/>
      <c r="C726" s="49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15">
      <c r="A727" s="2"/>
      <c r="B727" s="2"/>
      <c r="C727" s="49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15">
      <c r="A728" s="2"/>
      <c r="B728" s="2"/>
      <c r="C728" s="49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15">
      <c r="A729" s="2"/>
      <c r="B729" s="2"/>
      <c r="C729" s="49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15">
      <c r="A730" s="2"/>
      <c r="B730" s="2"/>
      <c r="C730" s="49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15">
      <c r="A731" s="2"/>
      <c r="B731" s="2"/>
      <c r="C731" s="49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15">
      <c r="A732" s="2"/>
      <c r="B732" s="2"/>
      <c r="C732" s="49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15">
      <c r="A733" s="2"/>
      <c r="B733" s="2"/>
      <c r="C733" s="49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15">
      <c r="A734" s="2"/>
      <c r="B734" s="2"/>
      <c r="C734" s="49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15">
      <c r="A735" s="2"/>
      <c r="B735" s="2"/>
      <c r="C735" s="49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15">
      <c r="A736" s="2"/>
      <c r="B736" s="2"/>
      <c r="C736" s="49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15">
      <c r="A737" s="2"/>
      <c r="B737" s="2"/>
      <c r="C737" s="49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15">
      <c r="A738" s="2"/>
      <c r="B738" s="2"/>
      <c r="C738" s="49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15">
      <c r="A739" s="2"/>
      <c r="B739" s="2"/>
      <c r="C739" s="49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15">
      <c r="A740" s="2"/>
      <c r="B740" s="2"/>
      <c r="C740" s="49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15">
      <c r="A741" s="2"/>
      <c r="B741" s="2"/>
      <c r="C741" s="49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15">
      <c r="A742" s="2"/>
      <c r="B742" s="2"/>
      <c r="C742" s="49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15">
      <c r="A743" s="2"/>
      <c r="B743" s="2"/>
      <c r="C743" s="49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15">
      <c r="A744" s="2"/>
      <c r="B744" s="2"/>
      <c r="C744" s="49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15">
      <c r="A745" s="2"/>
      <c r="B745" s="2"/>
      <c r="C745" s="49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15">
      <c r="A746" s="2"/>
      <c r="B746" s="2"/>
      <c r="C746" s="49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15">
      <c r="A747" s="2"/>
      <c r="B747" s="2"/>
      <c r="C747" s="49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15">
      <c r="A748" s="2"/>
      <c r="B748" s="2"/>
      <c r="C748" s="49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15">
      <c r="A749" s="2"/>
      <c r="B749" s="2"/>
      <c r="C749" s="49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15">
      <c r="A750" s="2"/>
      <c r="B750" s="2"/>
      <c r="C750" s="49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15">
      <c r="A751" s="2"/>
      <c r="B751" s="2"/>
      <c r="C751" s="49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15">
      <c r="A752" s="2"/>
      <c r="B752" s="2"/>
      <c r="C752" s="49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15">
      <c r="A753" s="2"/>
      <c r="B753" s="2"/>
      <c r="C753" s="49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15">
      <c r="A754" s="2"/>
      <c r="B754" s="2"/>
      <c r="C754" s="49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15">
      <c r="A755" s="2"/>
      <c r="B755" s="2"/>
      <c r="C755" s="49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15">
      <c r="A756" s="2"/>
      <c r="B756" s="2"/>
      <c r="C756" s="49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15">
      <c r="A757" s="2"/>
      <c r="B757" s="2"/>
      <c r="C757" s="49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15">
      <c r="A758" s="2"/>
      <c r="B758" s="2"/>
      <c r="C758" s="49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15">
      <c r="A759" s="2"/>
      <c r="B759" s="2"/>
      <c r="C759" s="49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15">
      <c r="A760" s="2"/>
      <c r="B760" s="2"/>
      <c r="C760" s="49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15">
      <c r="A761" s="2"/>
      <c r="B761" s="2"/>
      <c r="C761" s="49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15">
      <c r="A762" s="2"/>
      <c r="B762" s="2"/>
      <c r="C762" s="49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15">
      <c r="A763" s="2"/>
      <c r="B763" s="2"/>
      <c r="C763" s="49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15">
      <c r="A764" s="2"/>
      <c r="B764" s="2"/>
      <c r="C764" s="49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15">
      <c r="A765" s="2"/>
      <c r="B765" s="2"/>
      <c r="C765" s="49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15">
      <c r="A766" s="2"/>
      <c r="B766" s="2"/>
      <c r="C766" s="49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15">
      <c r="A767" s="2"/>
      <c r="B767" s="2"/>
      <c r="C767" s="49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15">
      <c r="A768" s="2"/>
      <c r="B768" s="2"/>
      <c r="C768" s="49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15">
      <c r="A769" s="2"/>
      <c r="B769" s="2"/>
      <c r="C769" s="49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15">
      <c r="A770" s="2"/>
      <c r="B770" s="2"/>
      <c r="C770" s="49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15">
      <c r="A771" s="2"/>
      <c r="B771" s="2"/>
      <c r="C771" s="49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15">
      <c r="A772" s="2"/>
      <c r="B772" s="2"/>
      <c r="C772" s="49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15">
      <c r="A773" s="2"/>
      <c r="B773" s="2"/>
      <c r="C773" s="49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15">
      <c r="A774" s="2"/>
      <c r="B774" s="2"/>
      <c r="C774" s="49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15">
      <c r="A775" s="2"/>
      <c r="B775" s="2"/>
      <c r="C775" s="49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15">
      <c r="A776" s="2"/>
      <c r="B776" s="2"/>
      <c r="C776" s="49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15">
      <c r="A777" s="2"/>
      <c r="B777" s="2"/>
      <c r="C777" s="49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15">
      <c r="A778" s="2"/>
      <c r="B778" s="2"/>
      <c r="C778" s="49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15">
      <c r="A779" s="2"/>
      <c r="B779" s="2"/>
      <c r="C779" s="49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15">
      <c r="A780" s="2"/>
      <c r="B780" s="2"/>
      <c r="C780" s="49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15">
      <c r="A781" s="2"/>
      <c r="B781" s="2"/>
      <c r="C781" s="49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15">
      <c r="A782" s="2"/>
      <c r="B782" s="2"/>
      <c r="C782" s="49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15">
      <c r="A783" s="2"/>
      <c r="B783" s="2"/>
      <c r="C783" s="49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15">
      <c r="A784" s="2"/>
      <c r="B784" s="2"/>
      <c r="C784" s="49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15">
      <c r="A785" s="2"/>
      <c r="B785" s="2"/>
      <c r="C785" s="49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15">
      <c r="A786" s="2"/>
      <c r="B786" s="2"/>
      <c r="C786" s="49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15">
      <c r="A787" s="2"/>
      <c r="B787" s="2"/>
      <c r="C787" s="49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15">
      <c r="A788" s="2"/>
      <c r="B788" s="2"/>
      <c r="C788" s="49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15">
      <c r="A789" s="2"/>
      <c r="B789" s="2"/>
      <c r="C789" s="49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15">
      <c r="A790" s="2"/>
      <c r="B790" s="2"/>
      <c r="C790" s="49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15">
      <c r="A791" s="2"/>
      <c r="B791" s="2"/>
      <c r="C791" s="49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15">
      <c r="A792" s="2"/>
      <c r="B792" s="2"/>
      <c r="C792" s="49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15">
      <c r="A793" s="2"/>
      <c r="B793" s="2"/>
      <c r="C793" s="49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15">
      <c r="A794" s="2"/>
      <c r="B794" s="2"/>
      <c r="C794" s="49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15">
      <c r="A795" s="2"/>
      <c r="B795" s="2"/>
      <c r="C795" s="49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15">
      <c r="A796" s="2"/>
      <c r="B796" s="2"/>
      <c r="C796" s="49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15">
      <c r="A797" s="2"/>
      <c r="B797" s="2"/>
      <c r="C797" s="49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15">
      <c r="A798" s="2"/>
      <c r="B798" s="2"/>
      <c r="C798" s="49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15">
      <c r="A799" s="2"/>
      <c r="B799" s="2"/>
      <c r="C799" s="49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15">
      <c r="A800" s="2"/>
      <c r="B800" s="2"/>
      <c r="C800" s="49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15">
      <c r="A801" s="2"/>
      <c r="B801" s="2"/>
      <c r="C801" s="49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15">
      <c r="A802" s="2"/>
      <c r="B802" s="2"/>
      <c r="C802" s="49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15">
      <c r="A803" s="2"/>
      <c r="B803" s="2"/>
      <c r="C803" s="49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15">
      <c r="A804" s="2"/>
      <c r="B804" s="2"/>
      <c r="C804" s="49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15">
      <c r="A805" s="2"/>
      <c r="B805" s="2"/>
      <c r="C805" s="49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15">
      <c r="A806" s="2"/>
      <c r="B806" s="2"/>
      <c r="C806" s="49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15">
      <c r="A807" s="2"/>
      <c r="B807" s="2"/>
      <c r="C807" s="49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15">
      <c r="A808" s="2"/>
      <c r="B808" s="2"/>
      <c r="C808" s="49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15">
      <c r="A809" s="2"/>
      <c r="B809" s="2"/>
      <c r="C809" s="49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15">
      <c r="A810" s="2"/>
      <c r="B810" s="2"/>
      <c r="C810" s="49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15">
      <c r="A811" s="2"/>
      <c r="B811" s="2"/>
      <c r="C811" s="49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15">
      <c r="A812" s="2"/>
      <c r="B812" s="2"/>
      <c r="C812" s="49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15">
      <c r="A813" s="2"/>
      <c r="B813" s="2"/>
      <c r="C813" s="49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15">
      <c r="A814" s="2"/>
      <c r="B814" s="2"/>
      <c r="C814" s="49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15">
      <c r="A815" s="2"/>
      <c r="B815" s="2"/>
      <c r="C815" s="49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15">
      <c r="A816" s="2"/>
      <c r="B816" s="2"/>
      <c r="C816" s="49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15">
      <c r="A817" s="2"/>
      <c r="B817" s="2"/>
      <c r="C817" s="49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15">
      <c r="A818" s="2"/>
      <c r="B818" s="2"/>
      <c r="C818" s="49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15">
      <c r="A819" s="2"/>
      <c r="B819" s="2"/>
      <c r="C819" s="49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15">
      <c r="A820" s="2"/>
      <c r="B820" s="2"/>
      <c r="C820" s="49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15">
      <c r="A821" s="2"/>
      <c r="B821" s="2"/>
      <c r="C821" s="49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15">
      <c r="A822" s="2"/>
      <c r="B822" s="2"/>
      <c r="C822" s="49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15">
      <c r="A823" s="2"/>
      <c r="B823" s="2"/>
      <c r="C823" s="49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15">
      <c r="A824" s="2"/>
      <c r="B824" s="2"/>
      <c r="C824" s="49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15">
      <c r="A825" s="2"/>
      <c r="B825" s="2"/>
      <c r="C825" s="49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15">
      <c r="A826" s="2"/>
      <c r="B826" s="2"/>
      <c r="C826" s="49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15">
      <c r="A827" s="2"/>
      <c r="B827" s="2"/>
      <c r="C827" s="49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15">
      <c r="A828" s="2"/>
      <c r="B828" s="2"/>
      <c r="C828" s="49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15">
      <c r="A829" s="2"/>
      <c r="B829" s="2"/>
      <c r="C829" s="49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15">
      <c r="A830" s="2"/>
      <c r="B830" s="2"/>
      <c r="C830" s="49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15">
      <c r="A831" s="2"/>
      <c r="B831" s="2"/>
      <c r="C831" s="49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15">
      <c r="A832" s="2"/>
      <c r="B832" s="2"/>
      <c r="C832" s="49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15">
      <c r="A833" s="2"/>
      <c r="B833" s="2"/>
      <c r="C833" s="49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15">
      <c r="A834" s="2"/>
      <c r="B834" s="2"/>
      <c r="C834" s="49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15">
      <c r="A835" s="2"/>
      <c r="B835" s="2"/>
      <c r="C835" s="49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15">
      <c r="A836" s="2"/>
      <c r="B836" s="2"/>
      <c r="C836" s="49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15">
      <c r="A837" s="2"/>
      <c r="B837" s="2"/>
      <c r="C837" s="49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15">
      <c r="A838" s="2"/>
      <c r="B838" s="2"/>
      <c r="C838" s="49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15">
      <c r="A839" s="2"/>
      <c r="B839" s="2"/>
      <c r="C839" s="49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15">
      <c r="A840" s="2"/>
      <c r="B840" s="2"/>
      <c r="C840" s="49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15">
      <c r="A841" s="2"/>
      <c r="B841" s="2"/>
      <c r="C841" s="49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15">
      <c r="A842" s="2"/>
      <c r="B842" s="2"/>
      <c r="C842" s="49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15">
      <c r="A843" s="2"/>
      <c r="B843" s="2"/>
      <c r="C843" s="49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15">
      <c r="A844" s="2"/>
      <c r="B844" s="2"/>
      <c r="C844" s="49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15">
      <c r="A845" s="2"/>
      <c r="B845" s="2"/>
      <c r="C845" s="49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15">
      <c r="A846" s="2"/>
      <c r="B846" s="2"/>
      <c r="C846" s="49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15">
      <c r="A847" s="2"/>
      <c r="B847" s="2"/>
      <c r="C847" s="49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15">
      <c r="A848" s="2"/>
      <c r="B848" s="2"/>
      <c r="C848" s="49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15">
      <c r="A849" s="2"/>
      <c r="B849" s="2"/>
      <c r="C849" s="49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15">
      <c r="A850" s="2"/>
      <c r="B850" s="2"/>
      <c r="C850" s="49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15">
      <c r="A851" s="2"/>
      <c r="B851" s="2"/>
      <c r="C851" s="49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15">
      <c r="A852" s="2"/>
      <c r="B852" s="2"/>
      <c r="C852" s="49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15">
      <c r="A853" s="2"/>
      <c r="B853" s="2"/>
      <c r="C853" s="49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15">
      <c r="A854" s="2"/>
      <c r="B854" s="2"/>
      <c r="C854" s="49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15">
      <c r="A855" s="2"/>
      <c r="B855" s="2"/>
      <c r="C855" s="49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15">
      <c r="A856" s="2"/>
      <c r="B856" s="2"/>
      <c r="C856" s="49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15">
      <c r="A857" s="2"/>
      <c r="B857" s="2"/>
      <c r="C857" s="49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15">
      <c r="A858" s="2"/>
      <c r="B858" s="2"/>
      <c r="C858" s="49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15">
      <c r="A859" s="2"/>
      <c r="B859" s="2"/>
      <c r="C859" s="49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15">
      <c r="A860" s="2"/>
      <c r="B860" s="2"/>
      <c r="C860" s="49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15">
      <c r="A861" s="2"/>
      <c r="B861" s="2"/>
      <c r="C861" s="49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15">
      <c r="A862" s="2"/>
      <c r="B862" s="2"/>
      <c r="C862" s="49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15">
      <c r="A863" s="2"/>
      <c r="B863" s="2"/>
      <c r="C863" s="49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15">
      <c r="A864" s="2"/>
      <c r="B864" s="2"/>
      <c r="C864" s="49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15">
      <c r="A865" s="2"/>
      <c r="B865" s="2"/>
      <c r="C865" s="49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15">
      <c r="A866" s="2"/>
      <c r="B866" s="2"/>
      <c r="C866" s="49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15">
      <c r="A867" s="2"/>
      <c r="B867" s="2"/>
      <c r="C867" s="49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15">
      <c r="A868" s="2"/>
      <c r="B868" s="2"/>
      <c r="C868" s="49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15">
      <c r="A869" s="2"/>
      <c r="B869" s="2"/>
      <c r="C869" s="49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15">
      <c r="A870" s="2"/>
      <c r="B870" s="2"/>
      <c r="C870" s="49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15">
      <c r="A871" s="2"/>
      <c r="B871" s="2"/>
      <c r="C871" s="49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15">
      <c r="A872" s="2"/>
      <c r="B872" s="2"/>
      <c r="C872" s="49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15">
      <c r="A873" s="2"/>
      <c r="B873" s="2"/>
      <c r="C873" s="49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15">
      <c r="A874" s="2"/>
      <c r="B874" s="2"/>
      <c r="C874" s="49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15">
      <c r="A875" s="2"/>
      <c r="B875" s="2"/>
      <c r="C875" s="49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15">
      <c r="A876" s="2"/>
      <c r="B876" s="2"/>
      <c r="C876" s="49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15">
      <c r="A877" s="2"/>
      <c r="B877" s="2"/>
      <c r="C877" s="49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15">
      <c r="A878" s="2"/>
      <c r="B878" s="2"/>
      <c r="C878" s="49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15">
      <c r="A879" s="2"/>
      <c r="B879" s="2"/>
      <c r="C879" s="49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15">
      <c r="A880" s="2"/>
      <c r="B880" s="2"/>
      <c r="C880" s="49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15">
      <c r="A881" s="2"/>
      <c r="B881" s="2"/>
      <c r="C881" s="49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15">
      <c r="A882" s="2"/>
      <c r="B882" s="2"/>
      <c r="C882" s="49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15">
      <c r="A883" s="2"/>
      <c r="B883" s="2"/>
      <c r="C883" s="49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15">
      <c r="A884" s="2"/>
      <c r="B884" s="2"/>
      <c r="C884" s="49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15">
      <c r="A885" s="2"/>
      <c r="B885" s="2"/>
      <c r="C885" s="49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15">
      <c r="A886" s="2"/>
      <c r="B886" s="2"/>
      <c r="C886" s="49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15">
      <c r="A887" s="2"/>
      <c r="B887" s="2"/>
      <c r="C887" s="49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15">
      <c r="A888" s="2"/>
      <c r="B888" s="2"/>
      <c r="C888" s="49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15">
      <c r="A889" s="2"/>
      <c r="B889" s="2"/>
      <c r="C889" s="49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15">
      <c r="A890" s="2"/>
      <c r="B890" s="2"/>
      <c r="C890" s="49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15">
      <c r="A891" s="2"/>
      <c r="B891" s="2"/>
      <c r="C891" s="49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15">
      <c r="A892" s="2"/>
      <c r="B892" s="2"/>
      <c r="C892" s="49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15">
      <c r="A893" s="2"/>
      <c r="B893" s="2"/>
      <c r="C893" s="49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15">
      <c r="A894" s="2"/>
      <c r="B894" s="2"/>
      <c r="C894" s="49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15">
      <c r="A895" s="2"/>
      <c r="B895" s="2"/>
      <c r="C895" s="49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15">
      <c r="A896" s="2"/>
      <c r="B896" s="2"/>
      <c r="C896" s="49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15">
      <c r="A897" s="2"/>
      <c r="B897" s="2"/>
      <c r="C897" s="49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15">
      <c r="A898" s="2"/>
      <c r="B898" s="2"/>
      <c r="C898" s="49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15">
      <c r="A899" s="2"/>
      <c r="B899" s="2"/>
      <c r="C899" s="49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15">
      <c r="A900" s="2"/>
      <c r="B900" s="2"/>
      <c r="C900" s="49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15">
      <c r="A901" s="2"/>
      <c r="B901" s="2"/>
      <c r="C901" s="49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15">
      <c r="A902" s="2"/>
      <c r="B902" s="2"/>
      <c r="C902" s="49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15">
      <c r="A903" s="2"/>
      <c r="B903" s="2"/>
      <c r="C903" s="49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15">
      <c r="A904" s="2"/>
      <c r="B904" s="2"/>
      <c r="C904" s="49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15">
      <c r="A905" s="2"/>
      <c r="B905" s="2"/>
      <c r="C905" s="49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15">
      <c r="A906" s="2"/>
      <c r="B906" s="2"/>
      <c r="C906" s="49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15">
      <c r="A907" s="2"/>
      <c r="B907" s="2"/>
      <c r="C907" s="49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15">
      <c r="A908" s="2"/>
      <c r="B908" s="2"/>
      <c r="C908" s="49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15">
      <c r="A909" s="2"/>
      <c r="B909" s="2"/>
      <c r="C909" s="49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15">
      <c r="A910" s="2"/>
      <c r="B910" s="2"/>
      <c r="C910" s="49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15">
      <c r="A911" s="2"/>
      <c r="B911" s="2"/>
      <c r="C911" s="49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15">
      <c r="A912" s="2"/>
      <c r="B912" s="2"/>
      <c r="C912" s="49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15">
      <c r="A913" s="2"/>
      <c r="B913" s="2"/>
      <c r="C913" s="49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15">
      <c r="A914" s="2"/>
      <c r="B914" s="2"/>
      <c r="C914" s="49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15">
      <c r="A915" s="2"/>
      <c r="B915" s="2"/>
      <c r="C915" s="49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15">
      <c r="A916" s="2"/>
      <c r="B916" s="2"/>
      <c r="C916" s="49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15">
      <c r="A917" s="2"/>
      <c r="B917" s="2"/>
      <c r="C917" s="49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15">
      <c r="A918" s="2"/>
      <c r="B918" s="2"/>
      <c r="C918" s="49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15">
      <c r="A919" s="2"/>
      <c r="B919" s="2"/>
      <c r="C919" s="49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15">
      <c r="A920" s="2"/>
      <c r="B920" s="2"/>
      <c r="C920" s="49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15">
      <c r="A921" s="2"/>
      <c r="B921" s="2"/>
      <c r="C921" s="49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15">
      <c r="A922" s="2"/>
      <c r="B922" s="2"/>
      <c r="C922" s="49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15">
      <c r="A923" s="2"/>
      <c r="B923" s="2"/>
      <c r="C923" s="49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15">
      <c r="A924" s="2"/>
      <c r="B924" s="2"/>
      <c r="C924" s="49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15">
      <c r="A925" s="2"/>
      <c r="B925" s="2"/>
      <c r="C925" s="49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15">
      <c r="A926" s="2"/>
      <c r="B926" s="2"/>
      <c r="C926" s="49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15">
      <c r="A927" s="2"/>
      <c r="B927" s="2"/>
      <c r="C927" s="49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15">
      <c r="A928" s="2"/>
      <c r="B928" s="2"/>
      <c r="C928" s="49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15">
      <c r="A929" s="2"/>
      <c r="B929" s="2"/>
      <c r="C929" s="49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15">
      <c r="A930" s="2"/>
      <c r="B930" s="2"/>
      <c r="C930" s="49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15">
      <c r="A931" s="2"/>
      <c r="B931" s="2"/>
      <c r="C931" s="49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15">
      <c r="A932" s="2"/>
      <c r="B932" s="2"/>
      <c r="C932" s="49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15">
      <c r="A933" s="2"/>
      <c r="B933" s="2"/>
      <c r="C933" s="49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15">
      <c r="A934" s="2"/>
      <c r="B934" s="2"/>
      <c r="C934" s="49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15">
      <c r="A935" s="2"/>
      <c r="B935" s="2"/>
      <c r="C935" s="49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15">
      <c r="A936" s="2"/>
      <c r="B936" s="2"/>
      <c r="C936" s="49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15">
      <c r="A937" s="2"/>
      <c r="B937" s="2"/>
      <c r="C937" s="49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15">
      <c r="A938" s="2"/>
      <c r="B938" s="2"/>
      <c r="C938" s="49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15">
      <c r="A939" s="2"/>
      <c r="B939" s="2"/>
      <c r="C939" s="49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15">
      <c r="A940" s="2"/>
      <c r="B940" s="2"/>
      <c r="C940" s="49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15">
      <c r="A941" s="2"/>
      <c r="B941" s="2"/>
      <c r="C941" s="49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15">
      <c r="A942" s="2"/>
      <c r="B942" s="2"/>
      <c r="C942" s="49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15">
      <c r="A943" s="2"/>
      <c r="B943" s="2"/>
      <c r="C943" s="49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15">
      <c r="A944" s="2"/>
      <c r="B944" s="2"/>
      <c r="C944" s="49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15">
      <c r="A945" s="2"/>
      <c r="B945" s="2"/>
      <c r="C945" s="49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15">
      <c r="A946" s="2"/>
      <c r="B946" s="2"/>
      <c r="C946" s="49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15">
      <c r="A947" s="2"/>
      <c r="B947" s="2"/>
      <c r="C947" s="49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15">
      <c r="A948" s="2"/>
      <c r="B948" s="2"/>
      <c r="C948" s="49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15">
      <c r="A949" s="2"/>
      <c r="B949" s="2"/>
      <c r="C949" s="49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15">
      <c r="A950" s="2"/>
      <c r="B950" s="2"/>
      <c r="C950" s="49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15">
      <c r="A951" s="2"/>
      <c r="B951" s="2"/>
      <c r="C951" s="49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15">
      <c r="A952" s="2"/>
      <c r="B952" s="2"/>
      <c r="C952" s="49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15">
      <c r="A953" s="2"/>
      <c r="B953" s="2"/>
      <c r="C953" s="49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15">
      <c r="A954" s="2"/>
      <c r="B954" s="2"/>
      <c r="C954" s="49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15">
      <c r="A955" s="2"/>
      <c r="B955" s="2"/>
      <c r="C955" s="49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15">
      <c r="A956" s="2"/>
      <c r="B956" s="2"/>
      <c r="C956" s="49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15">
      <c r="A957" s="2"/>
      <c r="B957" s="2"/>
      <c r="C957" s="49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15">
      <c r="A958" s="2"/>
      <c r="B958" s="2"/>
      <c r="C958" s="49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15">
      <c r="A959" s="2"/>
      <c r="B959" s="2"/>
      <c r="C959" s="49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15">
      <c r="A960" s="2"/>
      <c r="B960" s="2"/>
      <c r="C960" s="49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15">
      <c r="A961" s="2"/>
      <c r="B961" s="2"/>
      <c r="C961" s="49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15">
      <c r="A962" s="2"/>
      <c r="B962" s="2"/>
      <c r="C962" s="49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15">
      <c r="A963" s="2"/>
      <c r="B963" s="2"/>
      <c r="C963" s="49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15">
      <c r="A964" s="2"/>
      <c r="B964" s="2"/>
      <c r="C964" s="49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15">
      <c r="A965" s="2"/>
      <c r="B965" s="2"/>
      <c r="C965" s="49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15">
      <c r="A966" s="2"/>
      <c r="B966" s="2"/>
      <c r="C966" s="49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15">
      <c r="A967" s="2"/>
      <c r="B967" s="2"/>
      <c r="C967" s="49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15">
      <c r="A968" s="2"/>
      <c r="B968" s="2"/>
      <c r="C968" s="49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15">
      <c r="A969" s="2"/>
      <c r="B969" s="2"/>
      <c r="C969" s="49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15">
      <c r="A970" s="2"/>
      <c r="B970" s="2"/>
      <c r="C970" s="49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15">
      <c r="A971" s="2"/>
      <c r="B971" s="2"/>
      <c r="C971" s="49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15">
      <c r="A972" s="2"/>
      <c r="B972" s="2"/>
      <c r="C972" s="49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15">
      <c r="A973" s="2"/>
      <c r="B973" s="2"/>
      <c r="C973" s="49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15">
      <c r="A974" s="2"/>
      <c r="B974" s="2"/>
      <c r="C974" s="49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15">
      <c r="A975" s="2"/>
      <c r="B975" s="2"/>
      <c r="C975" s="49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15">
      <c r="A976" s="2"/>
      <c r="B976" s="2"/>
      <c r="C976" s="49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15">
      <c r="A977" s="2"/>
      <c r="B977" s="2"/>
      <c r="C977" s="49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15">
      <c r="A978" s="2"/>
      <c r="B978" s="2"/>
      <c r="C978" s="49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15">
      <c r="A979" s="2"/>
      <c r="B979" s="2"/>
      <c r="C979" s="49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15">
      <c r="A980" s="2"/>
      <c r="B980" s="2"/>
      <c r="C980" s="49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15">
      <c r="A981" s="2"/>
      <c r="B981" s="2"/>
      <c r="C981" s="49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15">
      <c r="A982" s="2"/>
      <c r="B982" s="2"/>
      <c r="C982" s="49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15">
      <c r="A983" s="2"/>
      <c r="B983" s="2"/>
      <c r="C983" s="49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15">
      <c r="A984" s="2"/>
      <c r="B984" s="2"/>
      <c r="C984" s="49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15">
      <c r="A985" s="2"/>
      <c r="B985" s="2"/>
      <c r="C985" s="49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15">
      <c r="A986" s="2"/>
      <c r="B986" s="2"/>
      <c r="C986" s="49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15">
      <c r="A987" s="2"/>
      <c r="B987" s="2"/>
      <c r="C987" s="49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15">
      <c r="A988" s="2"/>
      <c r="B988" s="2"/>
      <c r="C988" s="49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15">
      <c r="A989" s="2"/>
      <c r="B989" s="2"/>
      <c r="C989" s="49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15">
      <c r="A990" s="2"/>
      <c r="B990" s="2"/>
      <c r="C990" s="49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15">
      <c r="A991" s="2"/>
      <c r="B991" s="2"/>
      <c r="C991" s="49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15">
      <c r="A992" s="2"/>
      <c r="B992" s="2"/>
      <c r="C992" s="49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15">
      <c r="A993" s="2"/>
      <c r="B993" s="2"/>
      <c r="C993" s="49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15">
      <c r="A994" s="2"/>
      <c r="B994" s="2"/>
      <c r="C994" s="49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15">
      <c r="A995" s="2"/>
      <c r="B995" s="2"/>
      <c r="C995" s="49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15">
      <c r="A996" s="2"/>
      <c r="B996" s="2"/>
      <c r="C996" s="49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15">
      <c r="A997" s="2"/>
      <c r="B997" s="2"/>
      <c r="C997" s="49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15">
      <c r="A998" s="2"/>
      <c r="B998" s="2"/>
      <c r="C998" s="49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15">
      <c r="C999" s="50"/>
    </row>
  </sheetData>
  <autoFilter ref="A5:N580" xr:uid="{00000000-0009-0000-0000-000000000000}">
    <sortState xmlns:xlrd2="http://schemas.microsoft.com/office/spreadsheetml/2017/richdata2" ref="A6:N580">
      <sortCondition ref="A5:A580"/>
    </sortState>
  </autoFilter>
  <mergeCells count="6">
    <mergeCell ref="S3:T3"/>
    <mergeCell ref="A1:F2"/>
    <mergeCell ref="M3:N3"/>
    <mergeCell ref="P3:Q3"/>
    <mergeCell ref="D4:E4"/>
    <mergeCell ref="G4:I4"/>
  </mergeCells>
  <pageMargins left="0.70866141732283472" right="0.70866141732283472" top="0.74803149606299213" bottom="0.74803149606299213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B050"/>
    <pageSetUpPr fitToPage="1"/>
  </sheetPr>
  <dimension ref="A1:Z897"/>
  <sheetViews>
    <sheetView workbookViewId="0">
      <pane ySplit="4" topLeftCell="A5" activePane="bottomLeft" state="frozen"/>
      <selection pane="bottomLeft" activeCell="F121" sqref="F121"/>
    </sheetView>
  </sheetViews>
  <sheetFormatPr baseColWidth="10" defaultColWidth="12.6640625" defaultRowHeight="15" customHeight="1" x14ac:dyDescent="0.15"/>
  <cols>
    <col min="1" max="1" width="6.33203125" style="89" customWidth="1"/>
    <col min="2" max="2" width="5.6640625" style="89" customWidth="1"/>
    <col min="3" max="3" width="11.5" style="89" customWidth="1"/>
    <col min="4" max="4" width="19.1640625" style="89" customWidth="1"/>
    <col min="5" max="5" width="16.83203125" style="89" customWidth="1"/>
    <col min="6" max="6" width="29.1640625" style="89" customWidth="1"/>
    <col min="7" max="7" width="20" style="89" customWidth="1"/>
    <col min="8" max="8" width="14" style="89" customWidth="1"/>
    <col min="9" max="9" width="13.83203125" style="356" customWidth="1"/>
    <col min="10" max="10" width="9.1640625" style="364" customWidth="1"/>
    <col min="11" max="11" width="20" style="89" customWidth="1"/>
    <col min="12" max="12" width="15.1640625" style="89" customWidth="1"/>
    <col min="13" max="13" width="9.1640625" style="89" customWidth="1"/>
    <col min="14" max="14" width="11.33203125" style="89" customWidth="1"/>
    <col min="15" max="26" width="1.1640625" style="89" customWidth="1"/>
    <col min="27" max="16384" width="12.6640625" style="89"/>
  </cols>
  <sheetData>
    <row r="1" spans="1:26" ht="12.75" customHeight="1" x14ac:dyDescent="0.15">
      <c r="A1" s="558" t="s">
        <v>3752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559"/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  <c r="N2" s="559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51"/>
      <c r="C3" s="51"/>
      <c r="D3" s="51"/>
      <c r="E3" s="51"/>
      <c r="F3" s="51"/>
      <c r="G3" s="51"/>
      <c r="H3" s="28"/>
      <c r="I3" s="355"/>
      <c r="J3" s="359"/>
      <c r="K3" s="52"/>
      <c r="L3" s="51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8" x14ac:dyDescent="0.15">
      <c r="A4" s="5" t="s">
        <v>2300</v>
      </c>
      <c r="B4" s="8" t="s">
        <v>3</v>
      </c>
      <c r="C4" s="8" t="s">
        <v>4</v>
      </c>
      <c r="D4" s="53" t="s">
        <v>5</v>
      </c>
      <c r="E4" s="553" t="s">
        <v>6</v>
      </c>
      <c r="F4" s="560"/>
      <c r="G4" s="8" t="s">
        <v>7</v>
      </c>
      <c r="H4" s="8" t="s">
        <v>8</v>
      </c>
      <c r="I4" s="54" t="s">
        <v>2301</v>
      </c>
      <c r="J4" s="360" t="s">
        <v>2302</v>
      </c>
      <c r="K4" s="56" t="s">
        <v>17</v>
      </c>
      <c r="L4" s="57" t="s">
        <v>2303</v>
      </c>
      <c r="M4" s="9" t="s">
        <v>2304</v>
      </c>
      <c r="N4" s="9" t="s">
        <v>2305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" hidden="1" x14ac:dyDescent="0.15">
      <c r="A5" s="21">
        <v>1</v>
      </c>
      <c r="B5" s="16">
        <v>517</v>
      </c>
      <c r="C5" s="16" t="s">
        <v>2089</v>
      </c>
      <c r="D5" s="17" t="s">
        <v>2090</v>
      </c>
      <c r="E5" s="16" t="s">
        <v>20</v>
      </c>
      <c r="F5" s="16" t="s">
        <v>3754</v>
      </c>
      <c r="G5" s="16"/>
      <c r="H5" s="21" t="s">
        <v>1455</v>
      </c>
      <c r="I5" s="35">
        <v>44919</v>
      </c>
      <c r="J5" s="361">
        <v>0.5</v>
      </c>
      <c r="K5" s="16" t="s">
        <v>3755</v>
      </c>
      <c r="L5" s="65">
        <v>2500</v>
      </c>
      <c r="M5" s="16">
        <v>1</v>
      </c>
      <c r="N5" s="35">
        <v>44879</v>
      </c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spans="1:26" ht="28" hidden="1" x14ac:dyDescent="0.15">
      <c r="A6" s="16">
        <v>2</v>
      </c>
      <c r="B6" s="16">
        <v>574</v>
      </c>
      <c r="C6" s="16" t="s">
        <v>3756</v>
      </c>
      <c r="D6" s="17" t="s">
        <v>3757</v>
      </c>
      <c r="E6" s="16" t="s">
        <v>51</v>
      </c>
      <c r="F6" s="16" t="s">
        <v>3948</v>
      </c>
      <c r="G6" s="16" t="s">
        <v>3760</v>
      </c>
      <c r="H6" s="16" t="s">
        <v>1455</v>
      </c>
      <c r="I6" s="35">
        <v>44919</v>
      </c>
      <c r="J6" s="361">
        <v>0.72916666666666663</v>
      </c>
      <c r="K6" s="16" t="s">
        <v>3759</v>
      </c>
      <c r="L6" s="65">
        <v>1600</v>
      </c>
      <c r="M6" s="21">
        <v>1</v>
      </c>
      <c r="N6" s="58">
        <v>44868</v>
      </c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42" hidden="1" x14ac:dyDescent="0.15">
      <c r="A7" s="21">
        <v>3</v>
      </c>
      <c r="B7" s="16">
        <v>537</v>
      </c>
      <c r="C7" s="16" t="s">
        <v>2173</v>
      </c>
      <c r="D7" s="17" t="s">
        <v>2174</v>
      </c>
      <c r="E7" s="16" t="s">
        <v>20</v>
      </c>
      <c r="F7" s="16" t="s">
        <v>2175</v>
      </c>
      <c r="G7" s="16"/>
      <c r="H7" s="16" t="s">
        <v>1455</v>
      </c>
      <c r="I7" s="35">
        <v>44906</v>
      </c>
      <c r="J7" s="361">
        <v>0.52083333333333337</v>
      </c>
      <c r="K7" s="16" t="s">
        <v>2317</v>
      </c>
      <c r="L7" s="65">
        <v>1500</v>
      </c>
      <c r="M7" s="21">
        <v>1</v>
      </c>
      <c r="N7" s="58">
        <v>44881</v>
      </c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spans="1:26" ht="28" hidden="1" x14ac:dyDescent="0.15">
      <c r="A8" s="16">
        <v>4</v>
      </c>
      <c r="B8" s="16">
        <v>176</v>
      </c>
      <c r="C8" s="16" t="s">
        <v>643</v>
      </c>
      <c r="D8" s="17" t="s">
        <v>644</v>
      </c>
      <c r="E8" s="16" t="s">
        <v>20</v>
      </c>
      <c r="F8" s="16" t="s">
        <v>3762</v>
      </c>
      <c r="G8" s="16" t="s">
        <v>3761</v>
      </c>
      <c r="H8" s="16" t="s">
        <v>23</v>
      </c>
      <c r="I8" s="35">
        <v>44926</v>
      </c>
      <c r="J8" s="361">
        <v>0.72916666666666663</v>
      </c>
      <c r="K8" s="32"/>
      <c r="L8" s="65">
        <v>2700</v>
      </c>
      <c r="M8" s="21">
        <v>1</v>
      </c>
      <c r="N8" s="58">
        <v>44869</v>
      </c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spans="1:26" ht="28" hidden="1" x14ac:dyDescent="0.15">
      <c r="A9" s="21">
        <v>5</v>
      </c>
      <c r="B9" s="16">
        <v>544</v>
      </c>
      <c r="C9" s="16" t="s">
        <v>2196</v>
      </c>
      <c r="D9" s="17" t="s">
        <v>2197</v>
      </c>
      <c r="E9" s="16" t="s">
        <v>62</v>
      </c>
      <c r="F9" s="16" t="s">
        <v>2198</v>
      </c>
      <c r="G9" s="16" t="s">
        <v>4025</v>
      </c>
      <c r="H9" s="16" t="s">
        <v>1455</v>
      </c>
      <c r="I9" s="35">
        <v>44926</v>
      </c>
      <c r="J9" s="361">
        <v>0.90277777777777779</v>
      </c>
      <c r="K9" s="32"/>
      <c r="L9" s="65">
        <v>5800</v>
      </c>
      <c r="M9" s="21">
        <v>3</v>
      </c>
      <c r="N9" s="58">
        <v>44926</v>
      </c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spans="1:26" ht="14" hidden="1" x14ac:dyDescent="0.15">
      <c r="A10" s="392">
        <v>6</v>
      </c>
      <c r="B10" s="517">
        <v>591</v>
      </c>
      <c r="C10" s="370" t="s">
        <v>3901</v>
      </c>
      <c r="D10" s="518" t="s">
        <v>3902</v>
      </c>
      <c r="E10" s="370" t="s">
        <v>20</v>
      </c>
      <c r="F10" s="370" t="s">
        <v>3903</v>
      </c>
      <c r="G10" s="370" t="s">
        <v>3904</v>
      </c>
      <c r="H10" s="370" t="s">
        <v>1455</v>
      </c>
      <c r="I10" s="520">
        <v>44922</v>
      </c>
      <c r="J10" s="521">
        <v>0.83333333333333337</v>
      </c>
      <c r="K10" s="32"/>
      <c r="L10" s="65">
        <v>1700</v>
      </c>
      <c r="M10" s="21">
        <v>3</v>
      </c>
      <c r="N10" s="58">
        <v>44917</v>
      </c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 spans="1:26" ht="14" x14ac:dyDescent="0.15">
      <c r="A11" s="21">
        <v>7</v>
      </c>
      <c r="B11" s="392">
        <v>298</v>
      </c>
      <c r="C11" s="392" t="s">
        <v>1136</v>
      </c>
      <c r="D11" s="507" t="s">
        <v>1137</v>
      </c>
      <c r="E11" s="392" t="s">
        <v>20</v>
      </c>
      <c r="F11" s="392" t="s">
        <v>1138</v>
      </c>
      <c r="G11" s="392" t="s">
        <v>3768</v>
      </c>
      <c r="H11" s="392" t="s">
        <v>23</v>
      </c>
      <c r="I11" s="520">
        <v>44926</v>
      </c>
      <c r="J11" s="521">
        <v>0.41666666666666669</v>
      </c>
      <c r="K11" s="32"/>
      <c r="L11" s="65">
        <v>2600</v>
      </c>
      <c r="M11" s="21">
        <v>2</v>
      </c>
      <c r="N11" s="58">
        <v>44877</v>
      </c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 spans="1:26" ht="28" hidden="1" x14ac:dyDescent="0.15">
      <c r="A12" s="16">
        <v>8</v>
      </c>
      <c r="B12" s="16">
        <v>576</v>
      </c>
      <c r="C12" s="16" t="s">
        <v>3769</v>
      </c>
      <c r="D12" s="17" t="s">
        <v>3770</v>
      </c>
      <c r="E12" s="16" t="s">
        <v>20</v>
      </c>
      <c r="F12" s="16" t="s">
        <v>3771</v>
      </c>
      <c r="G12" s="16" t="s">
        <v>1068</v>
      </c>
      <c r="H12" s="16" t="s">
        <v>1455</v>
      </c>
      <c r="I12" s="35">
        <v>44925</v>
      </c>
      <c r="J12" s="361">
        <v>0.91666666666666663</v>
      </c>
      <c r="K12" s="32"/>
      <c r="L12" s="81">
        <v>2000</v>
      </c>
      <c r="M12" s="21">
        <v>3</v>
      </c>
      <c r="N12" s="58">
        <v>44866</v>
      </c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ht="28" hidden="1" x14ac:dyDescent="0.15">
      <c r="A13" s="21">
        <v>9</v>
      </c>
      <c r="B13" s="16">
        <v>319</v>
      </c>
      <c r="C13" s="16" t="s">
        <v>1220</v>
      </c>
      <c r="D13" s="17" t="s">
        <v>1221</v>
      </c>
      <c r="E13" s="16" t="s">
        <v>20</v>
      </c>
      <c r="F13" s="16" t="s">
        <v>3997</v>
      </c>
      <c r="G13" s="16" t="s">
        <v>53</v>
      </c>
      <c r="H13" s="16" t="s">
        <v>23</v>
      </c>
      <c r="I13" s="58">
        <v>44924</v>
      </c>
      <c r="J13" s="361">
        <v>0.79166666666666663</v>
      </c>
      <c r="K13" s="36"/>
      <c r="L13" s="65">
        <v>1900</v>
      </c>
      <c r="M13" s="21">
        <v>2</v>
      </c>
      <c r="N13" s="58">
        <v>44888</v>
      </c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 spans="1:26" ht="14" x14ac:dyDescent="0.15">
      <c r="A14" s="392">
        <v>14</v>
      </c>
      <c r="B14" s="392">
        <v>570</v>
      </c>
      <c r="C14" s="392" t="s">
        <v>2295</v>
      </c>
      <c r="D14" s="507" t="s">
        <v>2296</v>
      </c>
      <c r="E14" s="392" t="s">
        <v>20</v>
      </c>
      <c r="F14" s="392" t="s">
        <v>2297</v>
      </c>
      <c r="G14" s="392" t="s">
        <v>3803</v>
      </c>
      <c r="H14" s="392" t="s">
        <v>1455</v>
      </c>
      <c r="I14" s="58">
        <v>44926</v>
      </c>
      <c r="J14" s="362">
        <v>0.45833333333333331</v>
      </c>
      <c r="K14" s="82" t="s">
        <v>2590</v>
      </c>
      <c r="L14" s="65">
        <v>2600</v>
      </c>
      <c r="M14" s="21">
        <v>2</v>
      </c>
      <c r="N14" s="58">
        <v>44901</v>
      </c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 spans="1:26" ht="56" hidden="1" x14ac:dyDescent="0.15">
      <c r="A15" s="21">
        <v>11</v>
      </c>
      <c r="B15" s="16">
        <v>75</v>
      </c>
      <c r="C15" s="16" t="s">
        <v>281</v>
      </c>
      <c r="D15" s="17" t="s">
        <v>282</v>
      </c>
      <c r="E15" s="16" t="s">
        <v>62</v>
      </c>
      <c r="F15" s="16" t="s">
        <v>283</v>
      </c>
      <c r="G15" s="16" t="s">
        <v>3797</v>
      </c>
      <c r="H15" s="16" t="s">
        <v>23</v>
      </c>
      <c r="I15" s="58">
        <v>44925</v>
      </c>
      <c r="J15" s="362">
        <v>0.83333333333333337</v>
      </c>
      <c r="K15" s="21" t="s">
        <v>3839</v>
      </c>
      <c r="L15" s="65">
        <v>2700</v>
      </c>
      <c r="M15" s="21">
        <v>3</v>
      </c>
      <c r="N15" s="58">
        <v>44923</v>
      </c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 spans="1:26" ht="28" hidden="1" x14ac:dyDescent="0.15">
      <c r="A16" s="16">
        <v>12</v>
      </c>
      <c r="B16" s="16">
        <v>489</v>
      </c>
      <c r="C16" s="16" t="s">
        <v>1982</v>
      </c>
      <c r="D16" s="17" t="s">
        <v>1983</v>
      </c>
      <c r="E16" s="16" t="s">
        <v>20</v>
      </c>
      <c r="F16" s="16" t="s">
        <v>1984</v>
      </c>
      <c r="G16" s="16" t="s">
        <v>3798</v>
      </c>
      <c r="H16" s="16" t="s">
        <v>23</v>
      </c>
      <c r="I16" s="58">
        <v>44925</v>
      </c>
      <c r="J16" s="362">
        <v>0.8125</v>
      </c>
      <c r="K16" s="32" t="s">
        <v>4002</v>
      </c>
      <c r="L16" s="65">
        <v>2000</v>
      </c>
      <c r="M16" s="21">
        <v>2</v>
      </c>
      <c r="N16" s="58">
        <v>44896</v>
      </c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spans="1:26" ht="14" hidden="1" x14ac:dyDescent="0.15">
      <c r="A17" s="21">
        <v>13</v>
      </c>
      <c r="B17" s="16">
        <v>578</v>
      </c>
      <c r="C17" s="16" t="s">
        <v>3799</v>
      </c>
      <c r="D17" s="17" t="s">
        <v>3800</v>
      </c>
      <c r="E17" s="16" t="s">
        <v>20</v>
      </c>
      <c r="F17" s="16" t="s">
        <v>3801</v>
      </c>
      <c r="G17" s="16" t="s">
        <v>3802</v>
      </c>
      <c r="H17" s="16" t="s">
        <v>1455</v>
      </c>
      <c r="I17" s="58">
        <v>44926</v>
      </c>
      <c r="J17" s="362">
        <v>0.85416666666666663</v>
      </c>
      <c r="K17" s="32"/>
      <c r="L17" s="65">
        <v>4100</v>
      </c>
      <c r="M17" s="21">
        <v>1</v>
      </c>
      <c r="N17" s="58">
        <v>44898</v>
      </c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spans="1:26" ht="42" x14ac:dyDescent="0.15">
      <c r="A18" s="21">
        <v>39</v>
      </c>
      <c r="B18" s="392">
        <v>417</v>
      </c>
      <c r="C18" s="392" t="s">
        <v>1683</v>
      </c>
      <c r="D18" s="507" t="s">
        <v>1684</v>
      </c>
      <c r="E18" s="392" t="s">
        <v>20</v>
      </c>
      <c r="F18" s="392" t="s">
        <v>1685</v>
      </c>
      <c r="G18" s="392" t="s">
        <v>3707</v>
      </c>
      <c r="H18" s="392" t="s">
        <v>23</v>
      </c>
      <c r="I18" s="520">
        <v>44926</v>
      </c>
      <c r="J18" s="521">
        <v>0.47916666666666669</v>
      </c>
      <c r="K18" s="36"/>
      <c r="L18" s="65">
        <v>2600</v>
      </c>
      <c r="M18" s="21">
        <v>2</v>
      </c>
      <c r="N18" s="58">
        <v>44910</v>
      </c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spans="1:26" ht="28" x14ac:dyDescent="0.15">
      <c r="A19" s="392">
        <v>48</v>
      </c>
      <c r="B19" s="392">
        <v>490</v>
      </c>
      <c r="C19" s="392" t="s">
        <v>1986</v>
      </c>
      <c r="D19" s="507" t="s">
        <v>1987</v>
      </c>
      <c r="E19" s="392" t="s">
        <v>1988</v>
      </c>
      <c r="F19" s="392" t="s">
        <v>4009</v>
      </c>
      <c r="G19" s="392" t="s">
        <v>3895</v>
      </c>
      <c r="H19" s="392" t="s">
        <v>23</v>
      </c>
      <c r="I19" s="520">
        <v>44926</v>
      </c>
      <c r="J19" s="521">
        <v>0.625</v>
      </c>
      <c r="K19" s="36"/>
      <c r="L19" s="65">
        <v>3500</v>
      </c>
      <c r="M19" s="21">
        <v>2</v>
      </c>
      <c r="N19" s="58">
        <v>44916</v>
      </c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 spans="1:26" ht="28" hidden="1" x14ac:dyDescent="0.15">
      <c r="A20" s="16">
        <v>16</v>
      </c>
      <c r="B20" s="392">
        <v>542</v>
      </c>
      <c r="C20" s="16" t="s">
        <v>2188</v>
      </c>
      <c r="D20" s="17" t="s">
        <v>2189</v>
      </c>
      <c r="E20" s="16" t="s">
        <v>62</v>
      </c>
      <c r="F20" s="16" t="s">
        <v>2190</v>
      </c>
      <c r="G20" s="16" t="s">
        <v>2191</v>
      </c>
      <c r="H20" s="16" t="s">
        <v>1455</v>
      </c>
      <c r="I20" s="35">
        <v>44925</v>
      </c>
      <c r="J20" s="362">
        <v>0.875</v>
      </c>
      <c r="K20" s="36"/>
      <c r="L20" s="65">
        <v>2500</v>
      </c>
      <c r="M20" s="21">
        <v>3</v>
      </c>
      <c r="N20" s="58">
        <v>44901</v>
      </c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6" ht="56" hidden="1" x14ac:dyDescent="0.15">
      <c r="A21" s="21">
        <v>17</v>
      </c>
      <c r="B21" s="16">
        <v>288</v>
      </c>
      <c r="C21" s="16" t="s">
        <v>143</v>
      </c>
      <c r="D21" s="17" t="s">
        <v>144</v>
      </c>
      <c r="E21" s="16" t="s">
        <v>51</v>
      </c>
      <c r="F21" s="16" t="s">
        <v>145</v>
      </c>
      <c r="G21" s="16" t="s">
        <v>3806</v>
      </c>
      <c r="H21" s="16" t="s">
        <v>23</v>
      </c>
      <c r="I21" s="58">
        <v>44919</v>
      </c>
      <c r="J21" s="362">
        <v>0.70833333333333337</v>
      </c>
      <c r="K21" s="32"/>
      <c r="L21" s="65">
        <v>1700</v>
      </c>
      <c r="M21" s="21">
        <v>1</v>
      </c>
      <c r="N21" s="58">
        <v>44902</v>
      </c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1:26" ht="28" hidden="1" x14ac:dyDescent="0.15">
      <c r="A22" s="16">
        <v>18</v>
      </c>
      <c r="B22" s="16">
        <v>481</v>
      </c>
      <c r="C22" s="16" t="s">
        <v>1949</v>
      </c>
      <c r="D22" s="17" t="s">
        <v>1950</v>
      </c>
      <c r="E22" s="16" t="s">
        <v>62</v>
      </c>
      <c r="F22" s="16" t="s">
        <v>1951</v>
      </c>
      <c r="G22" s="16" t="s">
        <v>3820</v>
      </c>
      <c r="H22" s="16" t="s">
        <v>23</v>
      </c>
      <c r="I22" s="35">
        <v>44925</v>
      </c>
      <c r="J22" s="361">
        <v>0.8125</v>
      </c>
      <c r="K22" s="36"/>
      <c r="L22" s="65">
        <v>2500</v>
      </c>
      <c r="M22" s="21">
        <v>3</v>
      </c>
      <c r="N22" s="58">
        <v>44902</v>
      </c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 spans="1:26" ht="28" hidden="1" x14ac:dyDescent="0.15">
      <c r="A23" s="21">
        <v>19</v>
      </c>
      <c r="B23" s="16">
        <v>579</v>
      </c>
      <c r="C23" s="16" t="s">
        <v>3808</v>
      </c>
      <c r="D23" s="17" t="s">
        <v>3809</v>
      </c>
      <c r="E23" s="16" t="s">
        <v>20</v>
      </c>
      <c r="F23" s="519" t="s">
        <v>3810</v>
      </c>
      <c r="G23" s="16" t="s">
        <v>3811</v>
      </c>
      <c r="H23" s="16" t="s">
        <v>1455</v>
      </c>
      <c r="I23" s="35">
        <v>44922</v>
      </c>
      <c r="J23" s="361">
        <v>0.79166666666666663</v>
      </c>
      <c r="K23" s="32"/>
      <c r="L23" s="65">
        <v>1700</v>
      </c>
      <c r="M23" s="21">
        <v>2</v>
      </c>
      <c r="N23" s="58">
        <v>44902</v>
      </c>
      <c r="O23" s="74"/>
      <c r="P23" s="74"/>
      <c r="Q23" s="74"/>
      <c r="R23" s="74">
        <v>11</v>
      </c>
      <c r="S23" s="74"/>
      <c r="T23" s="74"/>
      <c r="U23" s="74"/>
      <c r="V23" s="74"/>
      <c r="W23" s="74"/>
      <c r="X23" s="74"/>
      <c r="Y23" s="74"/>
      <c r="Z23" s="74"/>
    </row>
    <row r="24" spans="1:26" ht="28" hidden="1" x14ac:dyDescent="0.15">
      <c r="A24" s="16">
        <v>20</v>
      </c>
      <c r="B24" s="369">
        <v>580</v>
      </c>
      <c r="C24" s="369" t="s">
        <v>3813</v>
      </c>
      <c r="D24" s="416" t="s">
        <v>3812</v>
      </c>
      <c r="E24" s="369" t="s">
        <v>20</v>
      </c>
      <c r="F24" s="369" t="s">
        <v>3814</v>
      </c>
      <c r="G24" s="369" t="s">
        <v>3815</v>
      </c>
      <c r="H24" s="369" t="s">
        <v>1455</v>
      </c>
      <c r="I24" s="35">
        <v>44924</v>
      </c>
      <c r="J24" s="361">
        <v>0.54166666666666663</v>
      </c>
      <c r="K24" s="36"/>
      <c r="L24" s="65">
        <v>1900</v>
      </c>
      <c r="M24" s="21">
        <v>1</v>
      </c>
      <c r="N24" s="58">
        <v>44902</v>
      </c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6" ht="14" hidden="1" x14ac:dyDescent="0.15">
      <c r="A25" s="21">
        <v>21</v>
      </c>
      <c r="B25" s="16">
        <v>581</v>
      </c>
      <c r="C25" s="369" t="s">
        <v>3816</v>
      </c>
      <c r="D25" s="416" t="s">
        <v>3817</v>
      </c>
      <c r="E25" s="369" t="s">
        <v>20</v>
      </c>
      <c r="F25" s="369" t="s">
        <v>3818</v>
      </c>
      <c r="G25" s="369" t="s">
        <v>3819</v>
      </c>
      <c r="H25" s="369" t="s">
        <v>1455</v>
      </c>
      <c r="I25" s="58">
        <v>44926</v>
      </c>
      <c r="J25" s="362">
        <v>0.91666666666666663</v>
      </c>
      <c r="K25" s="32"/>
      <c r="L25" s="65">
        <v>4800</v>
      </c>
      <c r="M25" s="21">
        <v>1</v>
      </c>
      <c r="N25" s="58">
        <v>44903</v>
      </c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 spans="1:26" ht="56" hidden="1" x14ac:dyDescent="0.15">
      <c r="A26" s="16">
        <v>22</v>
      </c>
      <c r="B26" s="16">
        <v>102</v>
      </c>
      <c r="C26" s="16" t="s">
        <v>385</v>
      </c>
      <c r="D26" s="17" t="s">
        <v>386</v>
      </c>
      <c r="E26" s="16" t="s">
        <v>89</v>
      </c>
      <c r="F26" s="16" t="s">
        <v>387</v>
      </c>
      <c r="G26" s="16" t="s">
        <v>388</v>
      </c>
      <c r="H26" s="16" t="s">
        <v>23</v>
      </c>
      <c r="I26" s="35">
        <v>44913</v>
      </c>
      <c r="J26" s="361">
        <v>0.45833333333333331</v>
      </c>
      <c r="K26" s="36" t="s">
        <v>2443</v>
      </c>
      <c r="L26" s="65">
        <v>3700</v>
      </c>
      <c r="M26" s="21">
        <v>1</v>
      </c>
      <c r="N26" s="58">
        <v>44903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42" hidden="1" x14ac:dyDescent="0.15">
      <c r="A27" s="21">
        <v>23</v>
      </c>
      <c r="B27" s="16">
        <v>99</v>
      </c>
      <c r="C27" s="16" t="s">
        <v>370</v>
      </c>
      <c r="D27" s="17" t="s">
        <v>371</v>
      </c>
      <c r="E27" s="16" t="s">
        <v>20</v>
      </c>
      <c r="F27" s="16" t="s">
        <v>372</v>
      </c>
      <c r="G27" s="16" t="s">
        <v>373</v>
      </c>
      <c r="H27" s="16" t="s">
        <v>23</v>
      </c>
      <c r="I27" s="58">
        <v>44919</v>
      </c>
      <c r="J27" s="361">
        <v>0.47916666666666669</v>
      </c>
      <c r="K27" s="32"/>
      <c r="L27" s="65">
        <v>1600</v>
      </c>
      <c r="M27" s="21">
        <v>1</v>
      </c>
      <c r="N27" s="58">
        <v>44903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70" hidden="1" x14ac:dyDescent="0.15">
      <c r="A28" s="16">
        <v>24</v>
      </c>
      <c r="B28" s="16">
        <v>257</v>
      </c>
      <c r="C28" s="16" t="s">
        <v>972</v>
      </c>
      <c r="D28" s="17" t="s">
        <v>973</v>
      </c>
      <c r="E28" s="16" t="s">
        <v>974</v>
      </c>
      <c r="F28" s="16" t="s">
        <v>975</v>
      </c>
      <c r="G28" s="16" t="s">
        <v>53</v>
      </c>
      <c r="H28" s="16" t="s">
        <v>23</v>
      </c>
      <c r="I28" s="35">
        <v>44927</v>
      </c>
      <c r="J28" s="361">
        <v>4.1666666666666664E-2</v>
      </c>
      <c r="K28" s="36"/>
      <c r="L28" s="65">
        <v>7000</v>
      </c>
      <c r="M28" s="21">
        <v>3</v>
      </c>
      <c r="N28" s="58">
        <v>44903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70" hidden="1" x14ac:dyDescent="0.15">
      <c r="A29" s="21">
        <v>25</v>
      </c>
      <c r="B29" s="16">
        <v>33</v>
      </c>
      <c r="C29" s="16" t="s">
        <v>160</v>
      </c>
      <c r="D29" s="17" t="s">
        <v>161</v>
      </c>
      <c r="E29" s="16" t="s">
        <v>20</v>
      </c>
      <c r="F29" s="16" t="s">
        <v>162</v>
      </c>
      <c r="G29" s="22" t="s">
        <v>4006</v>
      </c>
      <c r="H29" s="16" t="s">
        <v>23</v>
      </c>
      <c r="I29" s="58">
        <v>44926</v>
      </c>
      <c r="J29" s="361">
        <v>0.5</v>
      </c>
      <c r="K29" s="32"/>
      <c r="L29" s="65">
        <v>2900</v>
      </c>
      <c r="M29" s="21">
        <v>1</v>
      </c>
      <c r="N29" s="58">
        <v>44903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42" hidden="1" x14ac:dyDescent="0.15">
      <c r="A30" s="16">
        <v>26</v>
      </c>
      <c r="B30" s="22">
        <v>407</v>
      </c>
      <c r="C30" s="22" t="s">
        <v>1638</v>
      </c>
      <c r="D30" s="23" t="s">
        <v>1639</v>
      </c>
      <c r="E30" s="22" t="s">
        <v>20</v>
      </c>
      <c r="F30" s="417" t="s">
        <v>1640</v>
      </c>
      <c r="G30" s="418" t="s">
        <v>3998</v>
      </c>
      <c r="H30" s="419" t="s">
        <v>23</v>
      </c>
      <c r="I30" s="420">
        <v>44924</v>
      </c>
      <c r="J30" s="421">
        <v>0.8125</v>
      </c>
      <c r="K30" s="422"/>
      <c r="L30" s="430">
        <v>1800</v>
      </c>
      <c r="M30" s="21">
        <v>2</v>
      </c>
      <c r="N30" s="58">
        <v>44903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8" hidden="1" x14ac:dyDescent="0.15">
      <c r="A31" s="394">
        <v>27</v>
      </c>
      <c r="B31" s="16">
        <v>459</v>
      </c>
      <c r="C31" s="16" t="s">
        <v>1854</v>
      </c>
      <c r="D31" s="17" t="s">
        <v>1855</v>
      </c>
      <c r="E31" s="16" t="s">
        <v>62</v>
      </c>
      <c r="F31" s="16" t="s">
        <v>4000</v>
      </c>
      <c r="G31" s="16" t="s">
        <v>3999</v>
      </c>
      <c r="H31" s="16" t="s">
        <v>23</v>
      </c>
      <c r="I31" s="420">
        <v>44924</v>
      </c>
      <c r="J31" s="421">
        <v>0.8125</v>
      </c>
      <c r="K31" s="425" t="s">
        <v>3860</v>
      </c>
      <c r="L31" s="496">
        <v>2500</v>
      </c>
      <c r="M31" s="429">
        <v>3</v>
      </c>
      <c r="N31" s="58">
        <v>44914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42" hidden="1" x14ac:dyDescent="0.15">
      <c r="A32" s="215">
        <v>28</v>
      </c>
      <c r="B32" s="369">
        <v>583</v>
      </c>
      <c r="C32" s="369" t="s">
        <v>3824</v>
      </c>
      <c r="D32" s="416" t="s">
        <v>3825</v>
      </c>
      <c r="E32" s="16" t="s">
        <v>62</v>
      </c>
      <c r="F32" s="369" t="s">
        <v>3826</v>
      </c>
      <c r="G32" s="369" t="s">
        <v>3827</v>
      </c>
      <c r="H32" s="369" t="s">
        <v>1455</v>
      </c>
      <c r="I32" s="426">
        <v>44920</v>
      </c>
      <c r="J32" s="427">
        <v>0.625</v>
      </c>
      <c r="K32" s="428"/>
      <c r="L32" s="435">
        <v>1800</v>
      </c>
      <c r="M32" s="429">
        <v>3</v>
      </c>
      <c r="N32" s="58">
        <v>44907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8" hidden="1" x14ac:dyDescent="0.15">
      <c r="A33" s="394">
        <v>29</v>
      </c>
      <c r="B33" s="16">
        <v>584</v>
      </c>
      <c r="C33" s="369" t="s">
        <v>3828</v>
      </c>
      <c r="D33" s="416" t="s">
        <v>3829</v>
      </c>
      <c r="E33" s="369" t="s">
        <v>20</v>
      </c>
      <c r="F33" s="369" t="s">
        <v>3830</v>
      </c>
      <c r="G33" s="369" t="s">
        <v>3831</v>
      </c>
      <c r="H33" s="369" t="s">
        <v>1455</v>
      </c>
      <c r="I33" s="423">
        <v>44920</v>
      </c>
      <c r="J33" s="424">
        <v>0.75</v>
      </c>
      <c r="K33" s="425" t="s">
        <v>1981</v>
      </c>
      <c r="L33" s="435">
        <v>800</v>
      </c>
      <c r="M33" s="429">
        <v>2</v>
      </c>
      <c r="N33" s="58">
        <v>44906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" hidden="1" x14ac:dyDescent="0.15">
      <c r="A34" s="215">
        <v>30</v>
      </c>
      <c r="B34" s="22">
        <v>585</v>
      </c>
      <c r="C34" s="369" t="s">
        <v>3834</v>
      </c>
      <c r="D34" s="416" t="s">
        <v>3832</v>
      </c>
      <c r="E34" s="369" t="s">
        <v>20</v>
      </c>
      <c r="F34" s="369" t="s">
        <v>4007</v>
      </c>
      <c r="G34" s="369" t="s">
        <v>4008</v>
      </c>
      <c r="H34" s="369" t="s">
        <v>1455</v>
      </c>
      <c r="I34" s="426">
        <v>44926</v>
      </c>
      <c r="J34" s="427">
        <v>0.52083333333333337</v>
      </c>
      <c r="K34" s="428"/>
      <c r="L34" s="435">
        <v>2600</v>
      </c>
      <c r="M34" s="429">
        <v>1</v>
      </c>
      <c r="N34" s="58">
        <v>44906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8" hidden="1" x14ac:dyDescent="0.15">
      <c r="A35" s="394">
        <v>31</v>
      </c>
      <c r="B35" s="16">
        <v>340</v>
      </c>
      <c r="C35" s="16" t="s">
        <v>1319</v>
      </c>
      <c r="D35" s="17" t="s">
        <v>1320</v>
      </c>
      <c r="E35" s="17" t="s">
        <v>20</v>
      </c>
      <c r="F35" s="17" t="s">
        <v>1321</v>
      </c>
      <c r="G35" s="16" t="s">
        <v>3835</v>
      </c>
      <c r="H35" s="16" t="s">
        <v>23</v>
      </c>
      <c r="I35" s="423">
        <v>44920</v>
      </c>
      <c r="J35" s="424">
        <v>0.70833333333333337</v>
      </c>
      <c r="K35" s="425"/>
      <c r="L35" s="435">
        <v>1600</v>
      </c>
      <c r="M35" s="429">
        <v>2</v>
      </c>
      <c r="N35" s="58">
        <v>44907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8" hidden="1" x14ac:dyDescent="0.15">
      <c r="A36" s="215">
        <v>32</v>
      </c>
      <c r="B36" s="16">
        <v>552</v>
      </c>
      <c r="C36" s="16" t="s">
        <v>2228</v>
      </c>
      <c r="D36" s="17" t="s">
        <v>2229</v>
      </c>
      <c r="E36" s="16" t="s">
        <v>2230</v>
      </c>
      <c r="F36" s="16" t="s">
        <v>2231</v>
      </c>
      <c r="G36" s="16" t="s">
        <v>4001</v>
      </c>
      <c r="H36" s="16" t="s">
        <v>1455</v>
      </c>
      <c r="I36" s="426">
        <v>44924</v>
      </c>
      <c r="J36" s="427">
        <v>0.58333333333333337</v>
      </c>
      <c r="K36" s="428"/>
      <c r="L36" s="435">
        <v>1800</v>
      </c>
      <c r="M36" s="21">
        <v>1</v>
      </c>
      <c r="N36" s="58">
        <v>44907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8" hidden="1" x14ac:dyDescent="0.15">
      <c r="A37" s="394">
        <v>33</v>
      </c>
      <c r="B37" s="16">
        <v>553</v>
      </c>
      <c r="C37" s="16" t="s">
        <v>2236</v>
      </c>
      <c r="D37" s="17" t="s">
        <v>2237</v>
      </c>
      <c r="E37" s="16" t="s">
        <v>62</v>
      </c>
      <c r="F37" s="16" t="s">
        <v>3838</v>
      </c>
      <c r="G37" s="16" t="s">
        <v>3837</v>
      </c>
      <c r="H37" s="16" t="s">
        <v>1455</v>
      </c>
      <c r="I37" s="426">
        <v>44926</v>
      </c>
      <c r="J37" s="361">
        <v>0.5</v>
      </c>
      <c r="K37" s="425" t="s">
        <v>2954</v>
      </c>
      <c r="L37" s="435">
        <v>3000</v>
      </c>
      <c r="M37" s="429">
        <v>3</v>
      </c>
      <c r="N37" s="58">
        <v>44908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hidden="1" customHeight="1" x14ac:dyDescent="0.15">
      <c r="A38" s="215">
        <v>34</v>
      </c>
      <c r="B38" s="369">
        <v>586</v>
      </c>
      <c r="C38" s="369" t="s">
        <v>3848</v>
      </c>
      <c r="D38" s="416" t="s">
        <v>3849</v>
      </c>
      <c r="E38" s="369" t="s">
        <v>20</v>
      </c>
      <c r="F38" s="369" t="s">
        <v>3850</v>
      </c>
      <c r="G38" s="369" t="s">
        <v>3851</v>
      </c>
      <c r="H38" s="369" t="s">
        <v>1455</v>
      </c>
      <c r="I38" s="426">
        <v>44925</v>
      </c>
      <c r="J38" s="427">
        <v>0.79166666666666663</v>
      </c>
      <c r="K38" s="428" t="s">
        <v>3852</v>
      </c>
      <c r="L38" s="435">
        <v>2000</v>
      </c>
      <c r="M38" s="429">
        <v>1</v>
      </c>
      <c r="N38" s="58">
        <v>44909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394">
        <v>35</v>
      </c>
      <c r="B39" s="392">
        <v>62</v>
      </c>
      <c r="C39" s="392" t="s">
        <v>258</v>
      </c>
      <c r="D39" s="507" t="s">
        <v>259</v>
      </c>
      <c r="E39" s="392" t="s">
        <v>51</v>
      </c>
      <c r="F39" s="392" t="s">
        <v>260</v>
      </c>
      <c r="G39" s="392" t="s">
        <v>4016</v>
      </c>
      <c r="H39" s="392" t="s">
        <v>23</v>
      </c>
      <c r="I39" s="423">
        <v>44926</v>
      </c>
      <c r="J39" s="424">
        <v>0.66666666666666663</v>
      </c>
      <c r="K39" s="425"/>
      <c r="L39" s="435">
        <v>2900</v>
      </c>
      <c r="M39" s="429">
        <v>2</v>
      </c>
      <c r="N39" s="58">
        <v>44926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8" hidden="1" x14ac:dyDescent="0.15">
      <c r="A40" s="395">
        <v>36</v>
      </c>
      <c r="B40" s="392">
        <v>340</v>
      </c>
      <c r="C40" s="392" t="s">
        <v>1323</v>
      </c>
      <c r="D40" s="507" t="s">
        <v>1324</v>
      </c>
      <c r="E40" s="392" t="s">
        <v>20</v>
      </c>
      <c r="F40" s="392" t="s">
        <v>1325</v>
      </c>
      <c r="G40" s="392" t="s">
        <v>3861</v>
      </c>
      <c r="H40" s="392" t="s">
        <v>23</v>
      </c>
      <c r="I40" s="498">
        <v>44920</v>
      </c>
      <c r="J40" s="499">
        <v>0.5625</v>
      </c>
      <c r="K40" s="428" t="s">
        <v>2594</v>
      </c>
      <c r="L40" s="435">
        <v>1600</v>
      </c>
      <c r="M40" s="429">
        <v>3</v>
      </c>
      <c r="N40" s="58">
        <v>44914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8" hidden="1" x14ac:dyDescent="0.15">
      <c r="A41" s="394">
        <v>37</v>
      </c>
      <c r="B41" s="16">
        <v>508</v>
      </c>
      <c r="C41" s="16" t="s">
        <v>2056</v>
      </c>
      <c r="D41" s="17" t="s">
        <v>2057</v>
      </c>
      <c r="E41" s="16" t="s">
        <v>20</v>
      </c>
      <c r="F41" s="16" t="s">
        <v>2058</v>
      </c>
      <c r="G41" s="16" t="s">
        <v>2059</v>
      </c>
      <c r="H41" s="21" t="s">
        <v>1455</v>
      </c>
      <c r="I41" s="423">
        <v>44922</v>
      </c>
      <c r="J41" s="424">
        <v>0.8125</v>
      </c>
      <c r="K41" s="428" t="s">
        <v>3852</v>
      </c>
      <c r="L41" s="435">
        <v>935</v>
      </c>
      <c r="M41" s="429">
        <v>2</v>
      </c>
      <c r="N41" s="58">
        <v>44910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8" hidden="1" x14ac:dyDescent="0.15">
      <c r="A42" s="215">
        <v>38</v>
      </c>
      <c r="B42" s="16">
        <v>463</v>
      </c>
      <c r="C42" s="16" t="s">
        <v>1872</v>
      </c>
      <c r="D42" s="17" t="s">
        <v>1873</v>
      </c>
      <c r="E42" s="16" t="s">
        <v>20</v>
      </c>
      <c r="F42" s="16" t="s">
        <v>1874</v>
      </c>
      <c r="G42" s="16" t="s">
        <v>3858</v>
      </c>
      <c r="H42" s="16" t="s">
        <v>23</v>
      </c>
      <c r="I42" s="426">
        <v>44926</v>
      </c>
      <c r="J42" s="427">
        <v>0.45833333333333331</v>
      </c>
      <c r="K42" s="428"/>
      <c r="L42" s="435">
        <v>2600</v>
      </c>
      <c r="M42" s="429">
        <v>1</v>
      </c>
      <c r="N42" s="58">
        <v>44910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" x14ac:dyDescent="0.15">
      <c r="A43" s="394">
        <v>59</v>
      </c>
      <c r="B43" s="392">
        <v>359</v>
      </c>
      <c r="C43" s="392" t="s">
        <v>1442</v>
      </c>
      <c r="D43" s="507" t="s">
        <v>1443</v>
      </c>
      <c r="E43" s="507" t="s">
        <v>569</v>
      </c>
      <c r="F43" s="392" t="s">
        <v>1444</v>
      </c>
      <c r="G43" s="392" t="s">
        <v>3939</v>
      </c>
      <c r="H43" s="392" t="s">
        <v>23</v>
      </c>
      <c r="I43" s="423">
        <v>44926</v>
      </c>
      <c r="J43" s="424">
        <v>0.6875</v>
      </c>
      <c r="K43" s="425"/>
      <c r="L43" s="435">
        <v>2900</v>
      </c>
      <c r="M43" s="429">
        <v>2</v>
      </c>
      <c r="N43" s="58">
        <v>44918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395">
        <v>40</v>
      </c>
      <c r="B44" s="392">
        <v>504</v>
      </c>
      <c r="C44" s="392" t="s">
        <v>2040</v>
      </c>
      <c r="D44" s="507" t="s">
        <v>2041</v>
      </c>
      <c r="E44" s="392" t="s">
        <v>569</v>
      </c>
      <c r="F44" s="392" t="s">
        <v>2042</v>
      </c>
      <c r="G44" s="392" t="s">
        <v>3862</v>
      </c>
      <c r="H44" s="21" t="s">
        <v>1455</v>
      </c>
      <c r="I44" s="498">
        <v>44926</v>
      </c>
      <c r="J44" s="499">
        <v>0.70833333333333337</v>
      </c>
      <c r="K44" s="428"/>
      <c r="L44" s="435">
        <v>2900</v>
      </c>
      <c r="M44" s="429">
        <v>2</v>
      </c>
      <c r="N44" s="58">
        <v>44914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8" hidden="1" x14ac:dyDescent="0.15">
      <c r="A45" s="394">
        <v>41</v>
      </c>
      <c r="B45" s="16">
        <v>569</v>
      </c>
      <c r="C45" s="16" t="s">
        <v>2291</v>
      </c>
      <c r="D45" s="17" t="s">
        <v>2292</v>
      </c>
      <c r="E45" s="16" t="s">
        <v>20</v>
      </c>
      <c r="F45" s="16" t="s">
        <v>2293</v>
      </c>
      <c r="G45" s="16" t="s">
        <v>3949</v>
      </c>
      <c r="H45" s="16" t="s">
        <v>1455</v>
      </c>
      <c r="I45" s="423">
        <v>44923</v>
      </c>
      <c r="J45" s="424">
        <v>0.79166666666666663</v>
      </c>
      <c r="K45" s="425"/>
      <c r="L45" s="435">
        <v>1700</v>
      </c>
      <c r="M45" s="429">
        <v>1</v>
      </c>
      <c r="N45" s="58">
        <v>44914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hidden="1" customHeight="1" x14ac:dyDescent="0.15">
      <c r="A46" s="395">
        <v>42</v>
      </c>
      <c r="B46" s="215">
        <v>602</v>
      </c>
      <c r="C46" s="369" t="s">
        <v>4017</v>
      </c>
      <c r="D46" s="416" t="s">
        <v>4020</v>
      </c>
      <c r="E46" s="369" t="s">
        <v>4018</v>
      </c>
      <c r="F46" s="369" t="s">
        <v>4019</v>
      </c>
      <c r="G46" s="369"/>
      <c r="H46" s="369" t="s">
        <v>1455</v>
      </c>
      <c r="I46" s="498">
        <v>44927</v>
      </c>
      <c r="J46" s="499">
        <v>2.0833333333333332E-2</v>
      </c>
      <c r="K46" s="428"/>
      <c r="L46" s="435">
        <v>7000</v>
      </c>
      <c r="M46" s="429">
        <v>3</v>
      </c>
      <c r="N46" s="58">
        <v>44926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8" hidden="1" x14ac:dyDescent="0.15">
      <c r="A47" s="394">
        <v>43</v>
      </c>
      <c r="B47" s="16">
        <v>353</v>
      </c>
      <c r="C47" s="16" t="s">
        <v>1417</v>
      </c>
      <c r="D47" s="17" t="s">
        <v>1418</v>
      </c>
      <c r="E47" s="17" t="s">
        <v>62</v>
      </c>
      <c r="F47" s="16" t="s">
        <v>1419</v>
      </c>
      <c r="G47" s="16" t="s">
        <v>3735</v>
      </c>
      <c r="H47" s="16" t="s">
        <v>23</v>
      </c>
      <c r="I47" s="426">
        <v>44926</v>
      </c>
      <c r="J47" s="427">
        <v>0.5625</v>
      </c>
      <c r="K47" s="425"/>
      <c r="L47" s="435">
        <v>3800</v>
      </c>
      <c r="M47" s="429">
        <v>3</v>
      </c>
      <c r="N47" s="58">
        <v>44915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8" hidden="1" x14ac:dyDescent="0.15">
      <c r="A48" s="215">
        <v>44</v>
      </c>
      <c r="B48" s="22">
        <v>588</v>
      </c>
      <c r="C48" s="369" t="s">
        <v>3881</v>
      </c>
      <c r="D48" s="416" t="s">
        <v>3882</v>
      </c>
      <c r="E48" s="16" t="s">
        <v>89</v>
      </c>
      <c r="F48" s="369" t="s">
        <v>3953</v>
      </c>
      <c r="G48" s="369" t="s">
        <v>3884</v>
      </c>
      <c r="H48" s="369" t="s">
        <v>1455</v>
      </c>
      <c r="I48" s="426">
        <v>44920</v>
      </c>
      <c r="J48" s="427">
        <v>0.58333333333333337</v>
      </c>
      <c r="K48" s="428" t="s">
        <v>2443</v>
      </c>
      <c r="L48" s="435">
        <v>2100</v>
      </c>
      <c r="M48" s="429">
        <v>2</v>
      </c>
      <c r="N48" s="58">
        <v>44915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" x14ac:dyDescent="0.15">
      <c r="A49" s="395">
        <v>10</v>
      </c>
      <c r="B49" s="392">
        <v>577</v>
      </c>
      <c r="C49" s="392" t="s">
        <v>3773</v>
      </c>
      <c r="D49" s="507" t="s">
        <v>3774</v>
      </c>
      <c r="E49" s="392" t="s">
        <v>20</v>
      </c>
      <c r="F49" s="392" t="s">
        <v>4012</v>
      </c>
      <c r="G49" s="392" t="s">
        <v>4013</v>
      </c>
      <c r="H49" s="392" t="s">
        <v>1455</v>
      </c>
      <c r="I49" s="423">
        <v>44926</v>
      </c>
      <c r="J49" s="499">
        <v>0.79166666666666663</v>
      </c>
      <c r="K49" s="425"/>
      <c r="L49" s="435">
        <v>4100</v>
      </c>
      <c r="M49" s="429">
        <v>2</v>
      </c>
      <c r="N49" s="58">
        <v>44891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" hidden="1" x14ac:dyDescent="0.15">
      <c r="A50" s="215">
        <v>46</v>
      </c>
      <c r="B50" s="16">
        <v>539</v>
      </c>
      <c r="C50" s="16" t="s">
        <v>3966</v>
      </c>
      <c r="D50" s="17" t="s">
        <v>3965</v>
      </c>
      <c r="E50" s="16" t="s">
        <v>20</v>
      </c>
      <c r="F50" s="16" t="s">
        <v>3888</v>
      </c>
      <c r="G50" s="16" t="s">
        <v>3889</v>
      </c>
      <c r="H50" s="16" t="s">
        <v>1455</v>
      </c>
      <c r="I50" s="426">
        <v>44920</v>
      </c>
      <c r="J50" s="427">
        <v>0.72916666666666663</v>
      </c>
      <c r="K50" s="428"/>
      <c r="L50" s="435">
        <v>1600</v>
      </c>
      <c r="M50" s="429">
        <v>2</v>
      </c>
      <c r="N50" s="58">
        <v>44915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" hidden="1" x14ac:dyDescent="0.15">
      <c r="A51" s="394">
        <v>47</v>
      </c>
      <c r="B51" s="369">
        <v>589</v>
      </c>
      <c r="C51" s="369" t="s">
        <v>3891</v>
      </c>
      <c r="D51" s="416" t="s">
        <v>3892</v>
      </c>
      <c r="E51" s="369" t="s">
        <v>128</v>
      </c>
      <c r="F51" s="369" t="s">
        <v>3894</v>
      </c>
      <c r="G51" s="369"/>
      <c r="H51" s="16" t="s">
        <v>1455</v>
      </c>
      <c r="I51" s="423">
        <v>44919</v>
      </c>
      <c r="J51" s="424">
        <v>0.45833333333333331</v>
      </c>
      <c r="K51" s="425" t="s">
        <v>3893</v>
      </c>
      <c r="L51" s="435">
        <v>3000</v>
      </c>
      <c r="M51" s="429">
        <v>6</v>
      </c>
      <c r="N51" s="58">
        <v>44915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8" x14ac:dyDescent="0.15">
      <c r="A52" s="394">
        <v>45</v>
      </c>
      <c r="B52" s="392">
        <v>466</v>
      </c>
      <c r="C52" s="392" t="s">
        <v>1886</v>
      </c>
      <c r="D52" s="507" t="s">
        <v>1887</v>
      </c>
      <c r="E52" s="392" t="s">
        <v>20</v>
      </c>
      <c r="F52" s="392" t="s">
        <v>4014</v>
      </c>
      <c r="G52" s="548" t="s">
        <v>3886</v>
      </c>
      <c r="H52" s="392" t="s">
        <v>23</v>
      </c>
      <c r="I52" s="423">
        <v>44926</v>
      </c>
      <c r="J52" s="424">
        <v>0.8125</v>
      </c>
      <c r="K52" s="425"/>
      <c r="L52" s="435">
        <v>4100</v>
      </c>
      <c r="M52" s="429">
        <v>2</v>
      </c>
      <c r="N52" s="58">
        <v>44915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8" hidden="1" x14ac:dyDescent="0.15">
      <c r="A53" s="394">
        <v>49</v>
      </c>
      <c r="B53" s="16">
        <v>549</v>
      </c>
      <c r="C53" s="16" t="s">
        <v>2216</v>
      </c>
      <c r="D53" s="17" t="s">
        <v>1249</v>
      </c>
      <c r="E53" s="16" t="s">
        <v>2217</v>
      </c>
      <c r="F53" s="16" t="s">
        <v>2218</v>
      </c>
      <c r="G53" s="16" t="s">
        <v>2219</v>
      </c>
      <c r="H53" s="16" t="s">
        <v>1455</v>
      </c>
      <c r="I53" s="423">
        <v>44926</v>
      </c>
      <c r="J53" s="427">
        <v>0.625</v>
      </c>
      <c r="K53" s="425"/>
      <c r="L53" s="435">
        <v>4000</v>
      </c>
      <c r="M53" s="429">
        <v>3</v>
      </c>
      <c r="N53" s="58">
        <v>44916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" hidden="1" x14ac:dyDescent="0.15">
      <c r="A54" s="215">
        <v>50</v>
      </c>
      <c r="B54" s="16">
        <v>590</v>
      </c>
      <c r="C54" s="369" t="s">
        <v>3896</v>
      </c>
      <c r="D54" s="416" t="s">
        <v>3897</v>
      </c>
      <c r="E54" s="369" t="s">
        <v>20</v>
      </c>
      <c r="F54" s="369" t="s">
        <v>3898</v>
      </c>
      <c r="G54" s="369" t="s">
        <v>3899</v>
      </c>
      <c r="H54" s="369" t="s">
        <v>1455</v>
      </c>
      <c r="I54" s="423">
        <v>44926</v>
      </c>
      <c r="J54" s="427">
        <v>0.47916666666666669</v>
      </c>
      <c r="K54" s="428"/>
      <c r="L54" s="435">
        <v>2600</v>
      </c>
      <c r="M54" s="429">
        <v>1</v>
      </c>
      <c r="N54" s="58">
        <v>44916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8" hidden="1" x14ac:dyDescent="0.15">
      <c r="A55" s="394">
        <v>51</v>
      </c>
      <c r="B55" s="16">
        <v>94</v>
      </c>
      <c r="C55" s="16" t="s">
        <v>3958</v>
      </c>
      <c r="D55" s="17" t="s">
        <v>3959</v>
      </c>
      <c r="E55" s="16" t="s">
        <v>352</v>
      </c>
      <c r="F55" s="16" t="s">
        <v>353</v>
      </c>
      <c r="G55" s="16" t="s">
        <v>3957</v>
      </c>
      <c r="H55" s="16" t="s">
        <v>23</v>
      </c>
      <c r="I55" s="426">
        <v>44920</v>
      </c>
      <c r="J55" s="424">
        <v>0.70833333333333337</v>
      </c>
      <c r="K55" s="425"/>
      <c r="L55" s="435">
        <v>1900</v>
      </c>
      <c r="M55" s="429">
        <v>3</v>
      </c>
      <c r="N55" s="58">
        <v>44917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" hidden="1" x14ac:dyDescent="0.15">
      <c r="A56" s="215">
        <v>52</v>
      </c>
      <c r="B56" s="369">
        <v>592</v>
      </c>
      <c r="C56" s="369" t="s">
        <v>3907</v>
      </c>
      <c r="D56" s="416" t="s">
        <v>3908</v>
      </c>
      <c r="E56" s="369" t="s">
        <v>38</v>
      </c>
      <c r="F56" s="369" t="s">
        <v>3909</v>
      </c>
      <c r="G56" s="369" t="s">
        <v>3910</v>
      </c>
      <c r="H56" s="369" t="s">
        <v>1455</v>
      </c>
      <c r="I56" s="426">
        <v>44926</v>
      </c>
      <c r="J56" s="424">
        <v>0.83333333333333337</v>
      </c>
      <c r="K56" s="428"/>
      <c r="L56" s="435">
        <v>5000</v>
      </c>
      <c r="M56" s="429">
        <v>3</v>
      </c>
      <c r="N56" s="58">
        <v>44917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hidden="1" customHeight="1" x14ac:dyDescent="0.15">
      <c r="A57" s="394">
        <v>53</v>
      </c>
      <c r="B57" s="16">
        <v>593</v>
      </c>
      <c r="C57" s="369" t="s">
        <v>3911</v>
      </c>
      <c r="D57" s="416" t="s">
        <v>3912</v>
      </c>
      <c r="E57" s="369" t="s">
        <v>20</v>
      </c>
      <c r="F57" s="369" t="s">
        <v>3913</v>
      </c>
      <c r="G57" s="369" t="s">
        <v>3914</v>
      </c>
      <c r="H57" s="369" t="s">
        <v>1455</v>
      </c>
      <c r="I57" s="423">
        <v>44923</v>
      </c>
      <c r="J57" s="424">
        <v>0.52083333333333337</v>
      </c>
      <c r="K57" s="425"/>
      <c r="L57" s="435">
        <v>3000</v>
      </c>
      <c r="M57" s="429">
        <v>1</v>
      </c>
      <c r="N57" s="58">
        <v>44917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hidden="1" customHeight="1" x14ac:dyDescent="0.15">
      <c r="A58" s="215">
        <v>54</v>
      </c>
      <c r="B58" s="22">
        <v>594</v>
      </c>
      <c r="C58" s="369" t="s">
        <v>3915</v>
      </c>
      <c r="D58" s="416" t="s">
        <v>3916</v>
      </c>
      <c r="E58" s="369" t="s">
        <v>20</v>
      </c>
      <c r="F58" s="369" t="s">
        <v>3918</v>
      </c>
      <c r="G58" s="369" t="s">
        <v>3917</v>
      </c>
      <c r="H58" s="369" t="s">
        <v>1455</v>
      </c>
      <c r="I58" s="426">
        <v>44919</v>
      </c>
      <c r="J58" s="427">
        <v>0.6875</v>
      </c>
      <c r="K58" s="428"/>
      <c r="L58" s="435">
        <v>1600</v>
      </c>
      <c r="M58" s="429">
        <v>1</v>
      </c>
      <c r="N58" s="58">
        <v>44918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8" hidden="1" x14ac:dyDescent="0.15">
      <c r="A59" s="394">
        <v>55</v>
      </c>
      <c r="B59" s="369">
        <v>595</v>
      </c>
      <c r="C59" s="369" t="s">
        <v>3919</v>
      </c>
      <c r="D59" s="416" t="s">
        <v>3922</v>
      </c>
      <c r="E59" s="369" t="s">
        <v>20</v>
      </c>
      <c r="F59" s="369" t="s">
        <v>3920</v>
      </c>
      <c r="G59" s="369" t="s">
        <v>3921</v>
      </c>
      <c r="H59" s="369" t="s">
        <v>1455</v>
      </c>
      <c r="I59" s="423">
        <v>44925</v>
      </c>
      <c r="J59" s="424">
        <v>0.8125</v>
      </c>
      <c r="K59" s="425" t="s">
        <v>4003</v>
      </c>
      <c r="L59" s="435">
        <v>2000</v>
      </c>
      <c r="M59" s="429">
        <v>1</v>
      </c>
      <c r="N59" s="58">
        <v>44918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8" hidden="1" x14ac:dyDescent="0.15">
      <c r="A60" s="215">
        <v>56</v>
      </c>
      <c r="B60" s="16">
        <v>509</v>
      </c>
      <c r="C60" s="16" t="s">
        <v>2060</v>
      </c>
      <c r="D60" s="17" t="s">
        <v>2061</v>
      </c>
      <c r="E60" s="16" t="s">
        <v>20</v>
      </c>
      <c r="F60" s="16" t="s">
        <v>2062</v>
      </c>
      <c r="G60" s="16" t="s">
        <v>3923</v>
      </c>
      <c r="H60" s="21" t="s">
        <v>1455</v>
      </c>
      <c r="I60" s="426">
        <v>44922</v>
      </c>
      <c r="J60" s="424">
        <v>0.85416666666666663</v>
      </c>
      <c r="K60" s="428"/>
      <c r="L60" s="435">
        <v>1700</v>
      </c>
      <c r="M60" s="429">
        <v>2</v>
      </c>
      <c r="N60" s="58">
        <v>44918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hidden="1" customHeight="1" x14ac:dyDescent="0.15">
      <c r="A61" s="394">
        <v>57</v>
      </c>
      <c r="B61" s="16">
        <v>28</v>
      </c>
      <c r="C61" s="16" t="s">
        <v>138</v>
      </c>
      <c r="D61" s="17" t="s">
        <v>139</v>
      </c>
      <c r="E61" s="16" t="s">
        <v>62</v>
      </c>
      <c r="F61" s="16" t="s">
        <v>140</v>
      </c>
      <c r="G61" s="16" t="s">
        <v>3924</v>
      </c>
      <c r="H61" s="16" t="s">
        <v>23</v>
      </c>
      <c r="I61" s="423">
        <v>44927</v>
      </c>
      <c r="J61" s="424">
        <v>4.1666666666666664E-2</v>
      </c>
      <c r="K61" s="425"/>
      <c r="L61" s="435">
        <v>8000</v>
      </c>
      <c r="M61" s="429">
        <v>1</v>
      </c>
      <c r="N61" s="58">
        <v>44918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hidden="1" customHeight="1" x14ac:dyDescent="0.15">
      <c r="A62" s="395">
        <v>58</v>
      </c>
      <c r="B62" s="417">
        <v>603</v>
      </c>
      <c r="C62" s="369" t="s">
        <v>4021</v>
      </c>
      <c r="D62" s="416" t="s">
        <v>4022</v>
      </c>
      <c r="E62" s="369" t="s">
        <v>569</v>
      </c>
      <c r="F62" s="369" t="s">
        <v>4023</v>
      </c>
      <c r="G62" s="369" t="s">
        <v>4024</v>
      </c>
      <c r="H62" s="369" t="s">
        <v>1455</v>
      </c>
      <c r="I62" s="423">
        <v>44926</v>
      </c>
      <c r="J62" s="424">
        <v>0.80555555555555547</v>
      </c>
      <c r="K62" s="428"/>
      <c r="L62" s="435">
        <v>5400</v>
      </c>
      <c r="M62" s="429">
        <v>1</v>
      </c>
      <c r="N62" s="423">
        <v>44926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8" x14ac:dyDescent="0.15">
      <c r="A63" s="394">
        <v>15</v>
      </c>
      <c r="B63" s="392">
        <v>53</v>
      </c>
      <c r="C63" s="392" t="s">
        <v>217</v>
      </c>
      <c r="D63" s="507" t="s">
        <v>3805</v>
      </c>
      <c r="E63" s="392" t="s">
        <v>219</v>
      </c>
      <c r="F63" s="392" t="s">
        <v>220</v>
      </c>
      <c r="G63" s="392" t="s">
        <v>3804</v>
      </c>
      <c r="H63" s="392" t="s">
        <v>23</v>
      </c>
      <c r="I63" s="423">
        <v>44926</v>
      </c>
      <c r="J63" s="424">
        <v>0.875</v>
      </c>
      <c r="K63" s="425"/>
      <c r="L63" s="435">
        <v>4800</v>
      </c>
      <c r="M63" s="429">
        <v>2</v>
      </c>
      <c r="N63" s="58">
        <v>44901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8" hidden="1" x14ac:dyDescent="0.15">
      <c r="A64" s="215">
        <v>60</v>
      </c>
      <c r="B64" s="16">
        <v>354</v>
      </c>
      <c r="C64" s="16" t="s">
        <v>1421</v>
      </c>
      <c r="D64" s="17" t="s">
        <v>1422</v>
      </c>
      <c r="E64" s="17" t="s">
        <v>471</v>
      </c>
      <c r="F64" s="17" t="s">
        <v>1423</v>
      </c>
      <c r="G64" s="16" t="s">
        <v>4011</v>
      </c>
      <c r="H64" s="16" t="s">
        <v>23</v>
      </c>
      <c r="I64" s="423">
        <v>44926</v>
      </c>
      <c r="J64" s="424">
        <v>0.75</v>
      </c>
      <c r="K64" s="428"/>
      <c r="L64" s="435">
        <v>4200</v>
      </c>
      <c r="M64" s="429">
        <v>1</v>
      </c>
      <c r="N64" s="58">
        <v>44918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" hidden="1" x14ac:dyDescent="0.15">
      <c r="A65" s="394">
        <v>61</v>
      </c>
      <c r="B65" s="369">
        <v>0</v>
      </c>
      <c r="C65" s="369" t="s">
        <v>549</v>
      </c>
      <c r="D65" s="416" t="s">
        <v>3954</v>
      </c>
      <c r="E65" s="16" t="s">
        <v>20</v>
      </c>
      <c r="F65" s="369" t="s">
        <v>3955</v>
      </c>
      <c r="G65" s="369" t="s">
        <v>3956</v>
      </c>
      <c r="H65" s="16"/>
      <c r="I65" s="423">
        <v>44920</v>
      </c>
      <c r="J65" s="424">
        <v>0.6875</v>
      </c>
      <c r="K65" s="425"/>
      <c r="L65" s="435">
        <v>1000</v>
      </c>
      <c r="M65" s="429">
        <v>2</v>
      </c>
      <c r="N65" s="58">
        <v>44919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" hidden="1" x14ac:dyDescent="0.15">
      <c r="A66" s="215">
        <v>62</v>
      </c>
      <c r="B66" s="16">
        <v>596</v>
      </c>
      <c r="C66" s="369" t="s">
        <v>3961</v>
      </c>
      <c r="D66" s="416" t="s">
        <v>3962</v>
      </c>
      <c r="E66" s="16" t="s">
        <v>62</v>
      </c>
      <c r="F66" s="369" t="s">
        <v>3963</v>
      </c>
      <c r="G66" s="369" t="s">
        <v>3964</v>
      </c>
      <c r="H66" s="369" t="s">
        <v>1455</v>
      </c>
      <c r="I66" s="426">
        <v>44926</v>
      </c>
      <c r="J66" s="427">
        <v>0.45833333333333331</v>
      </c>
      <c r="K66" s="428"/>
      <c r="L66" s="435">
        <v>3000</v>
      </c>
      <c r="M66" s="429">
        <v>3</v>
      </c>
      <c r="N66" s="58">
        <v>44920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56" hidden="1" x14ac:dyDescent="0.15">
      <c r="A67" s="394">
        <v>63</v>
      </c>
      <c r="B67" s="16">
        <v>507</v>
      </c>
      <c r="C67" s="16" t="s">
        <v>2052</v>
      </c>
      <c r="D67" s="17" t="s">
        <v>2053</v>
      </c>
      <c r="E67" s="16" t="s">
        <v>352</v>
      </c>
      <c r="F67" s="16" t="s">
        <v>2346</v>
      </c>
      <c r="G67" s="16" t="s">
        <v>4015</v>
      </c>
      <c r="H67" s="21" t="s">
        <v>1455</v>
      </c>
      <c r="I67" s="426">
        <v>44926</v>
      </c>
      <c r="J67" s="427">
        <v>0.875</v>
      </c>
      <c r="K67" s="425" t="s">
        <v>3971</v>
      </c>
      <c r="L67" s="435">
        <v>6300</v>
      </c>
      <c r="M67" s="429">
        <v>3</v>
      </c>
      <c r="N67" s="58">
        <v>44921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" hidden="1" x14ac:dyDescent="0.15">
      <c r="A68" s="215">
        <v>64</v>
      </c>
      <c r="B68" s="22">
        <v>597</v>
      </c>
      <c r="C68" s="369" t="s">
        <v>3973</v>
      </c>
      <c r="D68" s="416" t="s">
        <v>3974</v>
      </c>
      <c r="E68" s="369" t="s">
        <v>20</v>
      </c>
      <c r="F68" s="369" t="s">
        <v>3975</v>
      </c>
      <c r="G68" s="369" t="s">
        <v>672</v>
      </c>
      <c r="H68" s="369" t="s">
        <v>1455</v>
      </c>
      <c r="I68" s="426">
        <v>44925</v>
      </c>
      <c r="J68" s="427">
        <v>0.79166666666666663</v>
      </c>
      <c r="K68" s="428"/>
      <c r="L68" s="435">
        <v>2000</v>
      </c>
      <c r="M68" s="429">
        <v>2</v>
      </c>
      <c r="N68" s="58">
        <v>44922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" hidden="1" x14ac:dyDescent="0.15">
      <c r="A69" s="531">
        <v>65</v>
      </c>
      <c r="B69" s="532"/>
      <c r="C69" s="532"/>
      <c r="D69" s="533"/>
      <c r="E69" s="532"/>
      <c r="F69" s="532"/>
      <c r="G69" s="532"/>
      <c r="H69" s="532"/>
      <c r="I69" s="526"/>
      <c r="J69" s="527"/>
      <c r="K69" s="534"/>
      <c r="L69" s="528"/>
      <c r="M69" s="529"/>
      <c r="N69" s="530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" x14ac:dyDescent="0.15">
      <c r="A70" s="215">
        <v>66</v>
      </c>
      <c r="B70" s="215">
        <v>599</v>
      </c>
      <c r="C70" s="369" t="s">
        <v>3980</v>
      </c>
      <c r="D70" s="416" t="s">
        <v>3981</v>
      </c>
      <c r="E70" s="369" t="s">
        <v>20</v>
      </c>
      <c r="F70" s="369" t="s">
        <v>3982</v>
      </c>
      <c r="G70" s="369" t="s">
        <v>3983</v>
      </c>
      <c r="H70" s="369" t="s">
        <v>1455</v>
      </c>
      <c r="I70" s="426">
        <v>44926</v>
      </c>
      <c r="J70" s="427">
        <v>0.9375</v>
      </c>
      <c r="K70" s="428"/>
      <c r="L70" s="435">
        <v>4700</v>
      </c>
      <c r="M70" s="429">
        <v>2</v>
      </c>
      <c r="N70" s="58">
        <v>44922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8" hidden="1" x14ac:dyDescent="0.15">
      <c r="A71" s="394">
        <v>67</v>
      </c>
      <c r="B71" s="417">
        <v>600</v>
      </c>
      <c r="C71" s="369" t="s">
        <v>3984</v>
      </c>
      <c r="D71" s="416" t="s">
        <v>3985</v>
      </c>
      <c r="E71" s="369" t="s">
        <v>128</v>
      </c>
      <c r="F71" s="369" t="s">
        <v>3986</v>
      </c>
      <c r="G71" s="369" t="s">
        <v>3987</v>
      </c>
      <c r="H71" s="369" t="s">
        <v>1455</v>
      </c>
      <c r="I71" s="426">
        <v>44926</v>
      </c>
      <c r="J71" s="427">
        <v>0.875</v>
      </c>
      <c r="K71" s="425"/>
      <c r="L71" s="435">
        <v>4800</v>
      </c>
      <c r="M71" s="429">
        <v>1</v>
      </c>
      <c r="N71" s="58">
        <v>44922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hidden="1" customHeight="1" x14ac:dyDescent="0.15">
      <c r="A72" s="215">
        <v>68</v>
      </c>
      <c r="B72" s="16">
        <v>523</v>
      </c>
      <c r="C72" s="16" t="s">
        <v>2113</v>
      </c>
      <c r="D72" s="17" t="s">
        <v>2114</v>
      </c>
      <c r="E72" s="16" t="s">
        <v>833</v>
      </c>
      <c r="F72" s="16" t="s">
        <v>3988</v>
      </c>
      <c r="G72" s="16" t="s">
        <v>3989</v>
      </c>
      <c r="H72" s="21" t="s">
        <v>1455</v>
      </c>
      <c r="I72" s="426">
        <v>44925</v>
      </c>
      <c r="J72" s="427">
        <v>0.83333333333333337</v>
      </c>
      <c r="K72" s="428"/>
      <c r="L72" s="435">
        <v>2100</v>
      </c>
      <c r="M72" s="429">
        <v>1</v>
      </c>
      <c r="N72" s="58">
        <v>44922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" hidden="1" x14ac:dyDescent="0.15">
      <c r="A73" s="394">
        <v>69</v>
      </c>
      <c r="B73" s="16">
        <v>278</v>
      </c>
      <c r="C73" s="16" t="s">
        <v>1061</v>
      </c>
      <c r="D73" s="17" t="s">
        <v>1062</v>
      </c>
      <c r="E73" s="16" t="s">
        <v>155</v>
      </c>
      <c r="F73" s="16" t="s">
        <v>1063</v>
      </c>
      <c r="G73" s="16" t="s">
        <v>1064</v>
      </c>
      <c r="H73" s="16" t="s">
        <v>23</v>
      </c>
      <c r="I73" s="423">
        <v>44924</v>
      </c>
      <c r="J73" s="424">
        <v>0.84027777777777779</v>
      </c>
      <c r="K73" s="425"/>
      <c r="L73" s="435">
        <v>1900</v>
      </c>
      <c r="M73" s="429">
        <v>2</v>
      </c>
      <c r="N73" s="58">
        <v>44922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hidden="1" customHeight="1" x14ac:dyDescent="0.15">
      <c r="A74" s="215">
        <v>70</v>
      </c>
      <c r="B74" s="47">
        <v>560</v>
      </c>
      <c r="C74" s="545" t="s">
        <v>2257</v>
      </c>
      <c r="D74" s="546" t="s">
        <v>2258</v>
      </c>
      <c r="E74" s="545" t="s">
        <v>89</v>
      </c>
      <c r="F74" s="545" t="s">
        <v>4010</v>
      </c>
      <c r="G74" s="545" t="s">
        <v>3990</v>
      </c>
      <c r="H74" s="545" t="s">
        <v>1455</v>
      </c>
      <c r="I74" s="426">
        <v>44926</v>
      </c>
      <c r="J74" s="427">
        <v>0.6875</v>
      </c>
      <c r="K74" s="428"/>
      <c r="L74" s="435">
        <v>2900</v>
      </c>
      <c r="M74" s="429">
        <v>1</v>
      </c>
      <c r="N74" s="58">
        <v>44923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8" hidden="1" x14ac:dyDescent="0.15">
      <c r="A75" s="394">
        <v>71</v>
      </c>
      <c r="B75" s="522">
        <v>601</v>
      </c>
      <c r="C75" s="369" t="s">
        <v>3992</v>
      </c>
      <c r="D75" s="416" t="s">
        <v>3993</v>
      </c>
      <c r="E75" s="369" t="s">
        <v>569</v>
      </c>
      <c r="F75" s="369" t="s">
        <v>3994</v>
      </c>
      <c r="G75" s="369" t="s">
        <v>2527</v>
      </c>
      <c r="H75" s="369" t="s">
        <v>1455</v>
      </c>
      <c r="I75" s="426">
        <v>44925</v>
      </c>
      <c r="J75" s="427">
        <v>0.85416666666666663</v>
      </c>
      <c r="K75" s="425"/>
      <c r="L75" s="435">
        <v>2100</v>
      </c>
      <c r="M75" s="429">
        <v>1</v>
      </c>
      <c r="N75" s="58">
        <v>44923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" hidden="1" x14ac:dyDescent="0.15">
      <c r="A76" s="215">
        <v>72</v>
      </c>
      <c r="B76" s="16">
        <v>566</v>
      </c>
      <c r="C76" s="16" t="s">
        <v>2279</v>
      </c>
      <c r="D76" s="17" t="s">
        <v>2280</v>
      </c>
      <c r="E76" s="16" t="s">
        <v>89</v>
      </c>
      <c r="F76" s="16" t="s">
        <v>2281</v>
      </c>
      <c r="G76" s="16" t="s">
        <v>3996</v>
      </c>
      <c r="H76" s="16" t="s">
        <v>1455</v>
      </c>
      <c r="I76" s="426">
        <v>44925</v>
      </c>
      <c r="J76" s="427">
        <v>0.85416666666666663</v>
      </c>
      <c r="K76" s="428"/>
      <c r="L76" s="435">
        <v>2100</v>
      </c>
      <c r="M76" s="429">
        <v>2</v>
      </c>
      <c r="N76" s="58">
        <v>44923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hidden="1" customHeight="1" x14ac:dyDescent="0.15">
      <c r="A77" s="394">
        <v>73</v>
      </c>
      <c r="B77" s="16">
        <v>322</v>
      </c>
      <c r="C77" s="16" t="s">
        <v>1231</v>
      </c>
      <c r="D77" s="17" t="s">
        <v>1232</v>
      </c>
      <c r="E77" s="16" t="s">
        <v>89</v>
      </c>
      <c r="F77" s="16" t="s">
        <v>1233</v>
      </c>
      <c r="G77" s="16" t="s">
        <v>4004</v>
      </c>
      <c r="H77" s="16" t="s">
        <v>23</v>
      </c>
      <c r="I77" s="426">
        <v>44925</v>
      </c>
      <c r="J77" s="427">
        <v>0.875</v>
      </c>
      <c r="K77" s="425"/>
      <c r="L77" s="435">
        <v>2100</v>
      </c>
      <c r="M77" s="429">
        <v>2</v>
      </c>
      <c r="N77" s="58">
        <v>44924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hidden="1" customHeight="1" x14ac:dyDescent="0.15">
      <c r="A78" s="215">
        <v>74</v>
      </c>
      <c r="B78" s="369"/>
      <c r="C78" s="369"/>
      <c r="D78" s="416"/>
      <c r="E78" s="369"/>
      <c r="F78" s="369"/>
      <c r="G78" s="369"/>
      <c r="H78" s="369"/>
      <c r="I78" s="426"/>
      <c r="J78" s="427"/>
      <c r="K78" s="428"/>
      <c r="L78" s="435"/>
      <c r="M78" s="429"/>
      <c r="N78" s="5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hidden="1" customHeight="1" x14ac:dyDescent="0.15">
      <c r="A79" s="394">
        <v>75</v>
      </c>
      <c r="B79" s="369"/>
      <c r="C79" s="369"/>
      <c r="D79" s="416"/>
      <c r="E79" s="369"/>
      <c r="F79" s="369"/>
      <c r="G79" s="369"/>
      <c r="H79" s="369"/>
      <c r="I79" s="423"/>
      <c r="J79" s="424"/>
      <c r="K79" s="425"/>
      <c r="L79" s="435"/>
      <c r="M79" s="429"/>
      <c r="N79" s="5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hidden="1" customHeight="1" x14ac:dyDescent="0.15">
      <c r="A80" s="215">
        <v>76</v>
      </c>
      <c r="B80" s="369"/>
      <c r="C80" s="369"/>
      <c r="D80" s="416"/>
      <c r="E80" s="369"/>
      <c r="F80" s="369"/>
      <c r="G80" s="369"/>
      <c r="H80" s="369"/>
      <c r="I80" s="426"/>
      <c r="J80" s="427"/>
      <c r="K80" s="428"/>
      <c r="L80" s="435"/>
      <c r="M80" s="429"/>
      <c r="N80" s="5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hidden="1" customHeight="1" x14ac:dyDescent="0.15">
      <c r="A81" s="394">
        <v>77</v>
      </c>
      <c r="B81" s="369"/>
      <c r="C81" s="369"/>
      <c r="D81" s="416"/>
      <c r="E81" s="369"/>
      <c r="F81" s="369"/>
      <c r="G81" s="369"/>
      <c r="H81" s="369"/>
      <c r="I81" s="423"/>
      <c r="J81" s="424"/>
      <c r="K81" s="425"/>
      <c r="L81" s="435"/>
      <c r="M81" s="429"/>
      <c r="N81" s="5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hidden="1" customHeight="1" x14ac:dyDescent="0.15">
      <c r="A82" s="16">
        <v>78</v>
      </c>
      <c r="B82" s="25"/>
      <c r="C82" s="25"/>
      <c r="D82" s="45"/>
      <c r="E82" s="25"/>
      <c r="F82" s="25"/>
      <c r="G82" s="25"/>
      <c r="H82" s="25"/>
      <c r="I82" s="431"/>
      <c r="J82" s="432"/>
      <c r="K82" s="433"/>
      <c r="L82" s="434"/>
      <c r="M82" s="21"/>
      <c r="N82" s="5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hidden="1" customHeight="1" x14ac:dyDescent="0.15">
      <c r="A83" s="21">
        <v>79</v>
      </c>
      <c r="B83" s="16"/>
      <c r="C83" s="16"/>
      <c r="D83" s="17"/>
      <c r="E83" s="16"/>
      <c r="F83" s="2"/>
      <c r="G83" s="2"/>
      <c r="H83" s="16"/>
      <c r="I83" s="58"/>
      <c r="J83" s="362"/>
      <c r="K83" s="32"/>
      <c r="L83" s="65"/>
      <c r="M83" s="21"/>
      <c r="N83" s="5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hidden="1" customHeight="1" x14ac:dyDescent="0.15">
      <c r="A84" s="16">
        <v>80</v>
      </c>
      <c r="B84" s="16"/>
      <c r="C84" s="16"/>
      <c r="D84" s="17"/>
      <c r="E84" s="16"/>
      <c r="F84" s="16"/>
      <c r="G84" s="16"/>
      <c r="H84" s="16"/>
      <c r="I84" s="35"/>
      <c r="J84" s="361"/>
      <c r="K84" s="36"/>
      <c r="L84" s="65"/>
      <c r="M84" s="21"/>
      <c r="N84" s="5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hidden="1" customHeight="1" x14ac:dyDescent="0.15">
      <c r="A85" s="21">
        <v>81</v>
      </c>
      <c r="B85" s="16"/>
      <c r="C85" s="16"/>
      <c r="D85" s="17"/>
      <c r="E85" s="16"/>
      <c r="F85" s="2"/>
      <c r="G85" s="2"/>
      <c r="H85" s="16"/>
      <c r="I85" s="58"/>
      <c r="J85" s="362"/>
      <c r="K85" s="32"/>
      <c r="L85" s="65"/>
      <c r="M85" s="21"/>
      <c r="N85" s="5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hidden="1" customHeight="1" x14ac:dyDescent="0.15">
      <c r="A86" s="16">
        <v>82</v>
      </c>
      <c r="B86" s="16"/>
      <c r="C86" s="16"/>
      <c r="D86" s="17"/>
      <c r="E86" s="16"/>
      <c r="F86" s="16"/>
      <c r="G86" s="16"/>
      <c r="H86" s="16"/>
      <c r="I86" s="35"/>
      <c r="J86" s="361"/>
      <c r="K86" s="36"/>
      <c r="L86" s="65"/>
      <c r="M86" s="21"/>
      <c r="N86" s="5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hidden="1" customHeight="1" x14ac:dyDescent="0.15">
      <c r="A87" s="21">
        <v>83</v>
      </c>
      <c r="B87" s="16"/>
      <c r="C87" s="16"/>
      <c r="D87" s="17"/>
      <c r="E87" s="16"/>
      <c r="F87" s="2"/>
      <c r="G87" s="2"/>
      <c r="H87" s="16"/>
      <c r="I87" s="58"/>
      <c r="J87" s="362"/>
      <c r="K87" s="32"/>
      <c r="L87" s="65"/>
      <c r="M87" s="21"/>
      <c r="N87" s="5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hidden="1" customHeight="1" x14ac:dyDescent="0.15">
      <c r="A88" s="16">
        <v>84</v>
      </c>
      <c r="B88" s="16"/>
      <c r="C88" s="16"/>
      <c r="D88" s="17"/>
      <c r="E88" s="16"/>
      <c r="F88" s="16"/>
      <c r="G88" s="16"/>
      <c r="H88" s="16"/>
      <c r="I88" s="35"/>
      <c r="J88" s="361"/>
      <c r="K88" s="36"/>
      <c r="L88" s="65"/>
      <c r="M88" s="21"/>
      <c r="N88" s="5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hidden="1" customHeight="1" x14ac:dyDescent="0.15">
      <c r="A89" s="21">
        <v>85</v>
      </c>
      <c r="B89" s="16"/>
      <c r="C89" s="16"/>
      <c r="D89" s="17"/>
      <c r="E89" s="16"/>
      <c r="F89" s="2"/>
      <c r="G89" s="2"/>
      <c r="H89" s="16"/>
      <c r="I89" s="58"/>
      <c r="J89" s="362"/>
      <c r="K89" s="32"/>
      <c r="L89" s="65"/>
      <c r="M89" s="21"/>
      <c r="N89" s="5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hidden="1" customHeight="1" x14ac:dyDescent="0.15">
      <c r="A90" s="16">
        <v>86</v>
      </c>
      <c r="B90" s="16"/>
      <c r="C90" s="16"/>
      <c r="D90" s="17"/>
      <c r="E90" s="16"/>
      <c r="F90" s="16"/>
      <c r="G90" s="16"/>
      <c r="H90" s="16"/>
      <c r="I90" s="35"/>
      <c r="J90" s="361"/>
      <c r="K90" s="36"/>
      <c r="L90" s="65"/>
      <c r="M90" s="21"/>
      <c r="N90" s="5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hidden="1" customHeight="1" x14ac:dyDescent="0.15">
      <c r="A91" s="21">
        <v>87</v>
      </c>
      <c r="B91" s="16"/>
      <c r="C91" s="16"/>
      <c r="D91" s="17"/>
      <c r="E91" s="16"/>
      <c r="F91" s="2"/>
      <c r="G91" s="2"/>
      <c r="H91" s="16"/>
      <c r="I91" s="58"/>
      <c r="J91" s="362"/>
      <c r="K91" s="32"/>
      <c r="L91" s="65"/>
      <c r="M91" s="21"/>
      <c r="N91" s="5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hidden="1" customHeight="1" x14ac:dyDescent="0.15">
      <c r="A92" s="16">
        <v>88</v>
      </c>
      <c r="B92" s="16"/>
      <c r="C92" s="16"/>
      <c r="D92" s="17"/>
      <c r="E92" s="16"/>
      <c r="F92" s="16"/>
      <c r="G92" s="16"/>
      <c r="H92" s="16"/>
      <c r="I92" s="35"/>
      <c r="J92" s="361"/>
      <c r="K92" s="36"/>
      <c r="L92" s="65"/>
      <c r="M92" s="21"/>
      <c r="N92" s="5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hidden="1" customHeight="1" x14ac:dyDescent="0.15">
      <c r="A93" s="21">
        <v>89</v>
      </c>
      <c r="B93" s="16"/>
      <c r="C93" s="16"/>
      <c r="D93" s="17"/>
      <c r="E93" s="16"/>
      <c r="F93" s="2"/>
      <c r="G93" s="2"/>
      <c r="H93" s="16"/>
      <c r="I93" s="58"/>
      <c r="J93" s="362"/>
      <c r="K93" s="32"/>
      <c r="L93" s="65"/>
      <c r="M93" s="21"/>
      <c r="N93" s="5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hidden="1" customHeight="1" x14ac:dyDescent="0.15">
      <c r="A94" s="16">
        <v>90</v>
      </c>
      <c r="B94" s="16"/>
      <c r="C94" s="16"/>
      <c r="D94" s="17"/>
      <c r="E94" s="16"/>
      <c r="F94" s="16"/>
      <c r="G94" s="16"/>
      <c r="H94" s="16"/>
      <c r="I94" s="35"/>
      <c r="J94" s="361"/>
      <c r="K94" s="36"/>
      <c r="L94" s="65"/>
      <c r="M94" s="21"/>
      <c r="N94" s="5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hidden="1" customHeight="1" x14ac:dyDescent="0.15">
      <c r="A95" s="21">
        <v>91</v>
      </c>
      <c r="B95" s="16"/>
      <c r="C95" s="16"/>
      <c r="D95" s="17"/>
      <c r="E95" s="16"/>
      <c r="F95" s="2"/>
      <c r="G95" s="2"/>
      <c r="H95" s="16"/>
      <c r="I95" s="58"/>
      <c r="J95" s="362"/>
      <c r="K95" s="32"/>
      <c r="L95" s="65"/>
      <c r="M95" s="21"/>
      <c r="N95" s="5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hidden="1" customHeight="1" x14ac:dyDescent="0.15">
      <c r="A96" s="16">
        <v>92</v>
      </c>
      <c r="B96" s="16"/>
      <c r="C96" s="16"/>
      <c r="D96" s="17"/>
      <c r="E96" s="16"/>
      <c r="F96" s="16"/>
      <c r="G96" s="16"/>
      <c r="H96" s="16"/>
      <c r="I96" s="35"/>
      <c r="J96" s="361"/>
      <c r="K96" s="36"/>
      <c r="L96" s="65"/>
      <c r="M96" s="21"/>
      <c r="N96" s="5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hidden="1" customHeight="1" x14ac:dyDescent="0.15">
      <c r="A97" s="21">
        <v>93</v>
      </c>
      <c r="B97" s="16"/>
      <c r="C97" s="16"/>
      <c r="D97" s="17"/>
      <c r="E97" s="16"/>
      <c r="F97" s="2"/>
      <c r="G97" s="2"/>
      <c r="H97" s="16"/>
      <c r="I97" s="58"/>
      <c r="J97" s="362"/>
      <c r="K97" s="32"/>
      <c r="L97" s="65"/>
      <c r="M97" s="21"/>
      <c r="N97" s="5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hidden="1" customHeight="1" x14ac:dyDescent="0.15">
      <c r="A98" s="16">
        <v>94</v>
      </c>
      <c r="B98" s="16"/>
      <c r="C98" s="16"/>
      <c r="D98" s="17"/>
      <c r="E98" s="16"/>
      <c r="F98" s="16"/>
      <c r="G98" s="16"/>
      <c r="H98" s="16"/>
      <c r="I98" s="35"/>
      <c r="J98" s="361"/>
      <c r="K98" s="36"/>
      <c r="L98" s="65"/>
      <c r="M98" s="21"/>
      <c r="N98" s="5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hidden="1" customHeight="1" x14ac:dyDescent="0.15">
      <c r="A99" s="21">
        <v>95</v>
      </c>
      <c r="B99" s="16"/>
      <c r="C99" s="16"/>
      <c r="D99" s="17"/>
      <c r="E99" s="16"/>
      <c r="F99" s="2"/>
      <c r="G99" s="2"/>
      <c r="H99" s="16"/>
      <c r="I99" s="58"/>
      <c r="J99" s="362"/>
      <c r="K99" s="32"/>
      <c r="L99" s="65"/>
      <c r="M99" s="21"/>
      <c r="N99" s="5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hidden="1" customHeight="1" x14ac:dyDescent="0.15">
      <c r="A100" s="16">
        <v>96</v>
      </c>
      <c r="B100" s="16"/>
      <c r="C100" s="16"/>
      <c r="D100" s="17"/>
      <c r="E100" s="16"/>
      <c r="F100" s="16"/>
      <c r="G100" s="16"/>
      <c r="H100" s="16"/>
      <c r="I100" s="35"/>
      <c r="J100" s="361"/>
      <c r="K100" s="36"/>
      <c r="L100" s="65"/>
      <c r="M100" s="21"/>
      <c r="N100" s="5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hidden="1" customHeight="1" x14ac:dyDescent="0.15">
      <c r="A101" s="21">
        <v>97</v>
      </c>
      <c r="B101" s="16"/>
      <c r="C101" s="16"/>
      <c r="D101" s="17"/>
      <c r="E101" s="16"/>
      <c r="F101" s="2"/>
      <c r="G101" s="2"/>
      <c r="H101" s="16"/>
      <c r="I101" s="58"/>
      <c r="J101" s="362"/>
      <c r="K101" s="32"/>
      <c r="L101" s="65"/>
      <c r="M101" s="21"/>
      <c r="N101" s="5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hidden="1" customHeight="1" x14ac:dyDescent="0.15">
      <c r="A102" s="16">
        <v>98</v>
      </c>
      <c r="B102" s="16"/>
      <c r="C102" s="16"/>
      <c r="D102" s="17"/>
      <c r="E102" s="16"/>
      <c r="F102" s="16"/>
      <c r="G102" s="16"/>
      <c r="H102" s="16"/>
      <c r="I102" s="35"/>
      <c r="J102" s="361"/>
      <c r="K102" s="36"/>
      <c r="L102" s="65"/>
      <c r="M102" s="21"/>
      <c r="N102" s="5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hidden="1" customHeight="1" x14ac:dyDescent="0.15">
      <c r="A103" s="21">
        <v>99</v>
      </c>
      <c r="B103" s="16"/>
      <c r="C103" s="16"/>
      <c r="D103" s="17"/>
      <c r="E103" s="16"/>
      <c r="F103" s="2"/>
      <c r="G103" s="2"/>
      <c r="H103" s="16"/>
      <c r="I103" s="58"/>
      <c r="J103" s="362"/>
      <c r="K103" s="32"/>
      <c r="L103" s="65"/>
      <c r="M103" s="21"/>
      <c r="N103" s="5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hidden="1" customHeight="1" x14ac:dyDescent="0.15">
      <c r="A104" s="16">
        <v>100</v>
      </c>
      <c r="B104" s="16"/>
      <c r="C104" s="16"/>
      <c r="D104" s="17"/>
      <c r="E104" s="16"/>
      <c r="F104" s="16"/>
      <c r="G104" s="16"/>
      <c r="H104" s="16"/>
      <c r="I104" s="35"/>
      <c r="J104" s="361"/>
      <c r="K104" s="36"/>
      <c r="L104" s="65"/>
      <c r="M104" s="21"/>
      <c r="N104" s="5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hidden="1" customHeight="1" x14ac:dyDescent="0.15">
      <c r="A105" s="21">
        <v>101</v>
      </c>
      <c r="B105" s="16"/>
      <c r="C105" s="16"/>
      <c r="D105" s="17"/>
      <c r="E105" s="16"/>
      <c r="F105" s="2"/>
      <c r="G105" s="2"/>
      <c r="H105" s="16"/>
      <c r="I105" s="58"/>
      <c r="J105" s="362"/>
      <c r="K105" s="32"/>
      <c r="L105" s="65"/>
      <c r="M105" s="21"/>
      <c r="N105" s="5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hidden="1" customHeight="1" x14ac:dyDescent="0.15">
      <c r="A106" s="16">
        <v>102</v>
      </c>
      <c r="B106" s="16"/>
      <c r="C106" s="16"/>
      <c r="D106" s="17"/>
      <c r="E106" s="16"/>
      <c r="F106" s="16"/>
      <c r="G106" s="16"/>
      <c r="H106" s="16"/>
      <c r="I106" s="35"/>
      <c r="J106" s="361"/>
      <c r="K106" s="36"/>
      <c r="L106" s="65"/>
      <c r="M106" s="21"/>
      <c r="N106" s="5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hidden="1" customHeight="1" x14ac:dyDescent="0.15">
      <c r="A107" s="21">
        <v>103</v>
      </c>
      <c r="B107" s="16"/>
      <c r="C107" s="16"/>
      <c r="D107" s="17"/>
      <c r="E107" s="16"/>
      <c r="F107" s="2"/>
      <c r="G107" s="2"/>
      <c r="H107" s="16"/>
      <c r="I107" s="58"/>
      <c r="J107" s="362"/>
      <c r="K107" s="32"/>
      <c r="L107" s="65"/>
      <c r="M107" s="21"/>
      <c r="N107" s="5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hidden="1" customHeight="1" x14ac:dyDescent="0.15">
      <c r="A108" s="16">
        <v>104</v>
      </c>
      <c r="B108" s="16"/>
      <c r="C108" s="16"/>
      <c r="D108" s="17"/>
      <c r="E108" s="16"/>
      <c r="F108" s="16"/>
      <c r="G108" s="16"/>
      <c r="H108" s="16"/>
      <c r="I108" s="35"/>
      <c r="J108" s="361"/>
      <c r="K108" s="36"/>
      <c r="L108" s="65"/>
      <c r="M108" s="21"/>
      <c r="N108" s="5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hidden="1" customHeight="1" x14ac:dyDescent="0.15">
      <c r="A109" s="21">
        <v>105</v>
      </c>
      <c r="B109" s="16"/>
      <c r="C109" s="16"/>
      <c r="D109" s="17"/>
      <c r="E109" s="16"/>
      <c r="F109" s="2"/>
      <c r="G109" s="2"/>
      <c r="H109" s="16"/>
      <c r="I109" s="58"/>
      <c r="J109" s="362"/>
      <c r="K109" s="32"/>
      <c r="L109" s="65"/>
      <c r="M109" s="21"/>
      <c r="N109" s="5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hidden="1" customHeight="1" x14ac:dyDescent="0.15">
      <c r="A110" s="16">
        <v>106</v>
      </c>
      <c r="B110" s="16"/>
      <c r="C110" s="16"/>
      <c r="D110" s="17"/>
      <c r="E110" s="16"/>
      <c r="F110" s="16"/>
      <c r="G110" s="16"/>
      <c r="H110" s="16"/>
      <c r="I110" s="35"/>
      <c r="J110" s="361"/>
      <c r="K110" s="36"/>
      <c r="L110" s="65"/>
      <c r="M110" s="21"/>
      <c r="N110" s="5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hidden="1" customHeight="1" x14ac:dyDescent="0.15">
      <c r="A111" s="21">
        <v>107</v>
      </c>
      <c r="B111" s="16"/>
      <c r="C111" s="16"/>
      <c r="D111" s="17"/>
      <c r="E111" s="16"/>
      <c r="F111" s="2"/>
      <c r="G111" s="2"/>
      <c r="H111" s="16"/>
      <c r="I111" s="58"/>
      <c r="J111" s="362"/>
      <c r="K111" s="32"/>
      <c r="L111" s="65"/>
      <c r="M111" s="21"/>
      <c r="N111" s="5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hidden="1" customHeight="1" x14ac:dyDescent="0.15">
      <c r="A112" s="16">
        <v>108</v>
      </c>
      <c r="B112" s="16"/>
      <c r="C112" s="16"/>
      <c r="D112" s="17"/>
      <c r="E112" s="16"/>
      <c r="F112" s="16"/>
      <c r="G112" s="16"/>
      <c r="H112" s="16"/>
      <c r="I112" s="35"/>
      <c r="J112" s="361"/>
      <c r="K112" s="36"/>
      <c r="L112" s="65"/>
      <c r="M112" s="21"/>
      <c r="N112" s="5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hidden="1" customHeight="1" x14ac:dyDescent="0.15">
      <c r="A113" s="21">
        <v>109</v>
      </c>
      <c r="B113" s="16"/>
      <c r="C113" s="16"/>
      <c r="D113" s="17"/>
      <c r="E113" s="16"/>
      <c r="F113" s="2"/>
      <c r="G113" s="2"/>
      <c r="H113" s="16"/>
      <c r="I113" s="58"/>
      <c r="J113" s="362"/>
      <c r="K113" s="32"/>
      <c r="L113" s="65"/>
      <c r="M113" s="21"/>
      <c r="N113" s="5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hidden="1" customHeight="1" x14ac:dyDescent="0.15">
      <c r="A114" s="16">
        <v>110</v>
      </c>
      <c r="B114" s="16"/>
      <c r="C114" s="16"/>
      <c r="D114" s="17"/>
      <c r="E114" s="16"/>
      <c r="F114" s="16"/>
      <c r="G114" s="16"/>
      <c r="H114" s="16"/>
      <c r="I114" s="35"/>
      <c r="J114" s="361"/>
      <c r="K114" s="36"/>
      <c r="L114" s="65"/>
      <c r="M114" s="21"/>
      <c r="N114" s="5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hidden="1" customHeight="1" x14ac:dyDescent="0.15">
      <c r="A115" s="21">
        <v>111</v>
      </c>
      <c r="B115" s="16"/>
      <c r="C115" s="16"/>
      <c r="D115" s="17"/>
      <c r="E115" s="16"/>
      <c r="F115" s="2"/>
      <c r="G115" s="2"/>
      <c r="H115" s="16"/>
      <c r="I115" s="58"/>
      <c r="J115" s="362"/>
      <c r="K115" s="32"/>
      <c r="L115" s="65"/>
      <c r="M115" s="21"/>
      <c r="N115" s="5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hidden="1" customHeight="1" x14ac:dyDescent="0.15">
      <c r="A116" s="16">
        <v>112</v>
      </c>
      <c r="B116" s="16"/>
      <c r="C116" s="16"/>
      <c r="D116" s="17"/>
      <c r="E116" s="16"/>
      <c r="F116" s="16"/>
      <c r="G116" s="16"/>
      <c r="H116" s="16"/>
      <c r="I116" s="35"/>
      <c r="J116" s="361"/>
      <c r="K116" s="36"/>
      <c r="L116" s="65"/>
      <c r="M116" s="21"/>
      <c r="N116" s="5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15">
      <c r="A117" s="2"/>
      <c r="B117" s="2"/>
      <c r="C117" s="2"/>
      <c r="D117" s="49"/>
      <c r="E117" s="2"/>
      <c r="F117" s="2"/>
      <c r="G117" s="2"/>
      <c r="H117" s="2"/>
      <c r="I117" s="91"/>
      <c r="J117" s="363"/>
      <c r="K117" s="49"/>
      <c r="L117" s="90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15">
      <c r="A118" s="2"/>
      <c r="B118" s="2"/>
      <c r="C118" s="2"/>
      <c r="D118" s="49"/>
      <c r="E118" s="2"/>
      <c r="F118" s="2"/>
      <c r="G118" s="2"/>
      <c r="H118" s="2"/>
      <c r="I118" s="91"/>
      <c r="J118" s="363"/>
      <c r="K118" s="49"/>
      <c r="L118" s="90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15">
      <c r="A119" s="2"/>
      <c r="B119" s="2"/>
      <c r="C119" s="2"/>
      <c r="D119" s="49"/>
      <c r="E119" s="2"/>
      <c r="F119" s="2"/>
      <c r="G119" s="2"/>
      <c r="H119" s="2"/>
      <c r="I119" s="91"/>
      <c r="J119" s="363"/>
      <c r="K119" s="49"/>
      <c r="L119" s="90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15">
      <c r="A120" s="2"/>
      <c r="B120" s="2"/>
      <c r="C120" s="2"/>
      <c r="D120" s="49"/>
      <c r="E120" s="2"/>
      <c r="F120" s="2"/>
      <c r="G120" s="2"/>
      <c r="H120" s="2"/>
      <c r="I120" s="91"/>
      <c r="J120" s="363"/>
      <c r="K120" s="49"/>
      <c r="L120" s="90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15">
      <c r="A121" s="2"/>
      <c r="B121" s="2"/>
      <c r="C121" s="2"/>
      <c r="D121" s="49"/>
      <c r="E121" s="2"/>
      <c r="F121" s="2"/>
      <c r="G121" s="2"/>
      <c r="H121" s="2"/>
      <c r="I121" s="91"/>
      <c r="J121" s="363"/>
      <c r="K121" s="49"/>
      <c r="L121" s="90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15">
      <c r="A122" s="2"/>
      <c r="B122" s="2"/>
      <c r="C122" s="2"/>
      <c r="D122" s="49"/>
      <c r="E122" s="2"/>
      <c r="F122" s="2"/>
      <c r="G122" s="2"/>
      <c r="H122" s="2"/>
      <c r="I122" s="91"/>
      <c r="J122" s="363"/>
      <c r="K122" s="49"/>
      <c r="L122" s="90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15">
      <c r="A123" s="2"/>
      <c r="B123" s="2"/>
      <c r="C123" s="2"/>
      <c r="D123" s="49"/>
      <c r="E123" s="2"/>
      <c r="F123" s="2"/>
      <c r="G123" s="2"/>
      <c r="H123" s="2"/>
      <c r="I123" s="91"/>
      <c r="J123" s="363"/>
      <c r="K123" s="49"/>
      <c r="L123" s="9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15">
      <c r="A124" s="2"/>
      <c r="B124" s="2"/>
      <c r="C124" s="2"/>
      <c r="D124" s="49"/>
      <c r="E124" s="2"/>
      <c r="F124" s="2"/>
      <c r="G124" s="2"/>
      <c r="H124" s="2"/>
      <c r="I124" s="91"/>
      <c r="J124" s="363"/>
      <c r="K124" s="49"/>
      <c r="L124" s="90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15">
      <c r="A125" s="2"/>
      <c r="B125" s="2"/>
      <c r="C125" s="2"/>
      <c r="D125" s="49"/>
      <c r="E125" s="2"/>
      <c r="F125" s="2"/>
      <c r="G125" s="2"/>
      <c r="H125" s="2"/>
      <c r="I125" s="91"/>
      <c r="J125" s="363"/>
      <c r="K125" s="49"/>
      <c r="L125" s="90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15">
      <c r="A126" s="2"/>
      <c r="B126" s="2"/>
      <c r="C126" s="2"/>
      <c r="D126" s="49"/>
      <c r="E126" s="2"/>
      <c r="F126" s="2"/>
      <c r="G126" s="2"/>
      <c r="H126" s="2"/>
      <c r="I126" s="91"/>
      <c r="J126" s="363"/>
      <c r="K126" s="49"/>
      <c r="L126" s="9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15">
      <c r="A127" s="2"/>
      <c r="B127" s="2"/>
      <c r="C127" s="2"/>
      <c r="D127" s="49"/>
      <c r="E127" s="2"/>
      <c r="F127" s="2"/>
      <c r="G127" s="2"/>
      <c r="H127" s="2"/>
      <c r="I127" s="91"/>
      <c r="J127" s="363"/>
      <c r="K127" s="49"/>
      <c r="L127" s="90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15">
      <c r="A128" s="2"/>
      <c r="B128" s="2"/>
      <c r="C128" s="2"/>
      <c r="D128" s="49"/>
      <c r="E128" s="2"/>
      <c r="F128" s="2"/>
      <c r="G128" s="2"/>
      <c r="H128" s="2"/>
      <c r="I128" s="91"/>
      <c r="J128" s="363"/>
      <c r="K128" s="49"/>
      <c r="L128" s="90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15">
      <c r="A129" s="2"/>
      <c r="B129" s="2"/>
      <c r="C129" s="2"/>
      <c r="D129" s="49"/>
      <c r="E129" s="2"/>
      <c r="F129" s="2"/>
      <c r="G129" s="2"/>
      <c r="H129" s="2"/>
      <c r="I129" s="91"/>
      <c r="J129" s="363"/>
      <c r="K129" s="49"/>
      <c r="L129" s="9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49"/>
      <c r="E130" s="2"/>
      <c r="F130" s="2"/>
      <c r="G130" s="2"/>
      <c r="H130" s="2"/>
      <c r="I130" s="91"/>
      <c r="J130" s="363"/>
      <c r="K130" s="49"/>
      <c r="L130" s="9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49"/>
      <c r="E131" s="2"/>
      <c r="F131" s="2"/>
      <c r="G131" s="2"/>
      <c r="H131" s="2"/>
      <c r="I131" s="91"/>
      <c r="J131" s="363"/>
      <c r="K131" s="49"/>
      <c r="L131" s="9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49"/>
      <c r="E132" s="2"/>
      <c r="F132" s="2"/>
      <c r="G132" s="2"/>
      <c r="H132" s="2"/>
      <c r="I132" s="91"/>
      <c r="J132" s="363"/>
      <c r="K132" s="49"/>
      <c r="L132" s="9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49"/>
      <c r="E133" s="2"/>
      <c r="F133" s="2"/>
      <c r="G133" s="2"/>
      <c r="H133" s="2"/>
      <c r="I133" s="91"/>
      <c r="J133" s="363"/>
      <c r="K133" s="49"/>
      <c r="L133" s="9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49"/>
      <c r="E134" s="2"/>
      <c r="F134" s="2"/>
      <c r="G134" s="2"/>
      <c r="H134" s="2"/>
      <c r="I134" s="91"/>
      <c r="J134" s="363"/>
      <c r="K134" s="49"/>
      <c r="L134" s="9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49"/>
      <c r="E135" s="2"/>
      <c r="F135" s="2"/>
      <c r="G135" s="2"/>
      <c r="H135" s="2"/>
      <c r="I135" s="91"/>
      <c r="J135" s="363"/>
      <c r="K135" s="49"/>
      <c r="L135" s="9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49"/>
      <c r="E136" s="2"/>
      <c r="F136" s="2"/>
      <c r="G136" s="2"/>
      <c r="H136" s="2"/>
      <c r="I136" s="91"/>
      <c r="J136" s="363"/>
      <c r="K136" s="49"/>
      <c r="L136" s="9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49"/>
      <c r="E137" s="2"/>
      <c r="F137" s="2"/>
      <c r="G137" s="2"/>
      <c r="H137" s="2"/>
      <c r="I137" s="91"/>
      <c r="J137" s="363"/>
      <c r="K137" s="49"/>
      <c r="L137" s="9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49"/>
      <c r="E138" s="2"/>
      <c r="F138" s="2"/>
      <c r="G138" s="2"/>
      <c r="H138" s="2"/>
      <c r="I138" s="91"/>
      <c r="J138" s="363"/>
      <c r="K138" s="49"/>
      <c r="L138" s="9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49"/>
      <c r="E139" s="2"/>
      <c r="F139" s="2"/>
      <c r="G139" s="2"/>
      <c r="H139" s="2"/>
      <c r="I139" s="91"/>
      <c r="J139" s="363"/>
      <c r="K139" s="49"/>
      <c r="L139" s="9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49"/>
      <c r="E140" s="2"/>
      <c r="F140" s="2"/>
      <c r="G140" s="2"/>
      <c r="H140" s="2"/>
      <c r="I140" s="91"/>
      <c r="J140" s="363"/>
      <c r="K140" s="49"/>
      <c r="L140" s="9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49"/>
      <c r="E141" s="2"/>
      <c r="F141" s="2"/>
      <c r="G141" s="2"/>
      <c r="H141" s="2"/>
      <c r="I141" s="91"/>
      <c r="J141" s="363"/>
      <c r="K141" s="49"/>
      <c r="L141" s="9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49"/>
      <c r="E142" s="2"/>
      <c r="F142" s="2"/>
      <c r="G142" s="2"/>
      <c r="H142" s="2"/>
      <c r="I142" s="91"/>
      <c r="J142" s="363"/>
      <c r="K142" s="49"/>
      <c r="L142" s="9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49"/>
      <c r="E143" s="2"/>
      <c r="F143" s="2"/>
      <c r="G143" s="2"/>
      <c r="H143" s="2"/>
      <c r="I143" s="91"/>
      <c r="J143" s="363"/>
      <c r="K143" s="49"/>
      <c r="L143" s="9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49"/>
      <c r="E144" s="2"/>
      <c r="F144" s="2"/>
      <c r="G144" s="2"/>
      <c r="H144" s="2"/>
      <c r="I144" s="91"/>
      <c r="J144" s="363"/>
      <c r="K144" s="49"/>
      <c r="L144" s="9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49"/>
      <c r="E145" s="2"/>
      <c r="F145" s="2"/>
      <c r="G145" s="2"/>
      <c r="H145" s="2"/>
      <c r="I145" s="91"/>
      <c r="J145" s="363"/>
      <c r="K145" s="49"/>
      <c r="L145" s="9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49"/>
      <c r="E146" s="2"/>
      <c r="F146" s="2"/>
      <c r="G146" s="2"/>
      <c r="H146" s="2"/>
      <c r="I146" s="91"/>
      <c r="J146" s="363"/>
      <c r="K146" s="49"/>
      <c r="L146" s="9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49"/>
      <c r="E147" s="2"/>
      <c r="F147" s="2"/>
      <c r="G147" s="2"/>
      <c r="H147" s="2"/>
      <c r="I147" s="91"/>
      <c r="J147" s="363"/>
      <c r="K147" s="49"/>
      <c r="L147" s="9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49"/>
      <c r="E148" s="2"/>
      <c r="F148" s="2"/>
      <c r="G148" s="2"/>
      <c r="H148" s="2"/>
      <c r="I148" s="91"/>
      <c r="J148" s="363"/>
      <c r="K148" s="49"/>
      <c r="L148" s="9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49"/>
      <c r="E149" s="2"/>
      <c r="F149" s="2"/>
      <c r="G149" s="2"/>
      <c r="H149" s="2"/>
      <c r="I149" s="91"/>
      <c r="J149" s="363"/>
      <c r="K149" s="49"/>
      <c r="L149" s="9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49"/>
      <c r="E150" s="2"/>
      <c r="F150" s="2"/>
      <c r="G150" s="2"/>
      <c r="H150" s="2"/>
      <c r="I150" s="91"/>
      <c r="J150" s="363"/>
      <c r="K150" s="49"/>
      <c r="L150" s="9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49"/>
      <c r="E151" s="2"/>
      <c r="F151" s="2"/>
      <c r="G151" s="2"/>
      <c r="H151" s="2"/>
      <c r="I151" s="91"/>
      <c r="J151" s="363"/>
      <c r="K151" s="49"/>
      <c r="L151" s="9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49"/>
      <c r="E152" s="2"/>
      <c r="F152" s="2"/>
      <c r="G152" s="2"/>
      <c r="H152" s="2"/>
      <c r="I152" s="91"/>
      <c r="J152" s="363"/>
      <c r="K152" s="49"/>
      <c r="L152" s="9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49"/>
      <c r="E153" s="2"/>
      <c r="F153" s="2"/>
      <c r="G153" s="2"/>
      <c r="H153" s="2"/>
      <c r="I153" s="91"/>
      <c r="J153" s="363"/>
      <c r="K153" s="49"/>
      <c r="L153" s="9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49"/>
      <c r="E154" s="2"/>
      <c r="F154" s="2"/>
      <c r="G154" s="2"/>
      <c r="H154" s="2"/>
      <c r="I154" s="91"/>
      <c r="J154" s="363"/>
      <c r="K154" s="49"/>
      <c r="L154" s="9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49"/>
      <c r="E155" s="2"/>
      <c r="F155" s="2"/>
      <c r="G155" s="2"/>
      <c r="H155" s="2"/>
      <c r="I155" s="91"/>
      <c r="J155" s="363"/>
      <c r="K155" s="49"/>
      <c r="L155" s="9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49"/>
      <c r="E156" s="2"/>
      <c r="F156" s="2"/>
      <c r="G156" s="2"/>
      <c r="H156" s="2"/>
      <c r="I156" s="91"/>
      <c r="J156" s="363"/>
      <c r="K156" s="49"/>
      <c r="L156" s="9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49"/>
      <c r="E157" s="2"/>
      <c r="F157" s="2"/>
      <c r="G157" s="2"/>
      <c r="H157" s="2"/>
      <c r="I157" s="91"/>
      <c r="J157" s="363"/>
      <c r="K157" s="49"/>
      <c r="L157" s="9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49"/>
      <c r="E158" s="2"/>
      <c r="F158" s="2"/>
      <c r="G158" s="2"/>
      <c r="H158" s="2"/>
      <c r="I158" s="91"/>
      <c r="J158" s="363"/>
      <c r="K158" s="49"/>
      <c r="L158" s="9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49"/>
      <c r="E159" s="2"/>
      <c r="F159" s="2"/>
      <c r="G159" s="2"/>
      <c r="H159" s="2"/>
      <c r="I159" s="91"/>
      <c r="J159" s="363"/>
      <c r="K159" s="49"/>
      <c r="L159" s="9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49"/>
      <c r="E160" s="2"/>
      <c r="F160" s="2"/>
      <c r="G160" s="2"/>
      <c r="H160" s="2"/>
      <c r="I160" s="91"/>
      <c r="J160" s="363"/>
      <c r="K160" s="49"/>
      <c r="L160" s="9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49"/>
      <c r="E161" s="2"/>
      <c r="F161" s="2"/>
      <c r="G161" s="2"/>
      <c r="H161" s="2"/>
      <c r="I161" s="91"/>
      <c r="J161" s="363"/>
      <c r="K161" s="49"/>
      <c r="L161" s="9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49"/>
      <c r="E162" s="2"/>
      <c r="F162" s="2"/>
      <c r="G162" s="2"/>
      <c r="H162" s="2"/>
      <c r="I162" s="91"/>
      <c r="J162" s="363"/>
      <c r="K162" s="49"/>
      <c r="L162" s="9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49"/>
      <c r="E163" s="2"/>
      <c r="F163" s="2"/>
      <c r="G163" s="2"/>
      <c r="H163" s="2"/>
      <c r="I163" s="91"/>
      <c r="J163" s="363"/>
      <c r="K163" s="49"/>
      <c r="L163" s="9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49"/>
      <c r="E164" s="2"/>
      <c r="F164" s="2"/>
      <c r="G164" s="2"/>
      <c r="H164" s="2"/>
      <c r="I164" s="91"/>
      <c r="J164" s="363"/>
      <c r="K164" s="49"/>
      <c r="L164" s="9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49"/>
      <c r="E165" s="2"/>
      <c r="F165" s="2"/>
      <c r="G165" s="2"/>
      <c r="H165" s="2"/>
      <c r="I165" s="91"/>
      <c r="J165" s="363"/>
      <c r="K165" s="49"/>
      <c r="L165" s="9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49"/>
      <c r="E166" s="2"/>
      <c r="F166" s="2"/>
      <c r="G166" s="2"/>
      <c r="H166" s="2"/>
      <c r="I166" s="91"/>
      <c r="J166" s="363"/>
      <c r="K166" s="49"/>
      <c r="L166" s="9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49"/>
      <c r="E167" s="2"/>
      <c r="F167" s="2"/>
      <c r="G167" s="2"/>
      <c r="H167" s="2"/>
      <c r="I167" s="91"/>
      <c r="J167" s="363"/>
      <c r="K167" s="49"/>
      <c r="L167" s="9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49"/>
      <c r="E168" s="2"/>
      <c r="F168" s="2"/>
      <c r="G168" s="2"/>
      <c r="H168" s="2"/>
      <c r="I168" s="91"/>
      <c r="J168" s="363"/>
      <c r="K168" s="49"/>
      <c r="L168" s="9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49"/>
      <c r="E169" s="2"/>
      <c r="F169" s="2"/>
      <c r="G169" s="2"/>
      <c r="H169" s="2"/>
      <c r="I169" s="91"/>
      <c r="J169" s="363"/>
      <c r="K169" s="49"/>
      <c r="L169" s="9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49"/>
      <c r="E170" s="2"/>
      <c r="F170" s="2"/>
      <c r="G170" s="2"/>
      <c r="H170" s="2"/>
      <c r="I170" s="91"/>
      <c r="J170" s="363"/>
      <c r="K170" s="49"/>
      <c r="L170" s="9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49"/>
      <c r="E171" s="2"/>
      <c r="F171" s="2"/>
      <c r="G171" s="2"/>
      <c r="H171" s="2"/>
      <c r="I171" s="91"/>
      <c r="J171" s="363"/>
      <c r="K171" s="49"/>
      <c r="L171" s="9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49"/>
      <c r="E172" s="2"/>
      <c r="F172" s="2"/>
      <c r="G172" s="2"/>
      <c r="H172" s="2"/>
      <c r="I172" s="91"/>
      <c r="J172" s="363"/>
      <c r="K172" s="49"/>
      <c r="L172" s="9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49"/>
      <c r="E173" s="2"/>
      <c r="F173" s="2"/>
      <c r="G173" s="2"/>
      <c r="H173" s="2"/>
      <c r="I173" s="91"/>
      <c r="J173" s="363"/>
      <c r="K173" s="49"/>
      <c r="L173" s="9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49"/>
      <c r="E174" s="2"/>
      <c r="F174" s="2"/>
      <c r="G174" s="2"/>
      <c r="H174" s="2"/>
      <c r="I174" s="91"/>
      <c r="J174" s="363"/>
      <c r="K174" s="49"/>
      <c r="L174" s="9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49"/>
      <c r="E175" s="2"/>
      <c r="F175" s="2"/>
      <c r="G175" s="2"/>
      <c r="H175" s="2"/>
      <c r="I175" s="91"/>
      <c r="J175" s="363"/>
      <c r="K175" s="49"/>
      <c r="L175" s="9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49"/>
      <c r="E176" s="2"/>
      <c r="F176" s="2"/>
      <c r="G176" s="2"/>
      <c r="H176" s="2"/>
      <c r="I176" s="91"/>
      <c r="J176" s="363"/>
      <c r="K176" s="49"/>
      <c r="L176" s="90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49"/>
      <c r="E177" s="2"/>
      <c r="F177" s="2"/>
      <c r="G177" s="2"/>
      <c r="H177" s="2"/>
      <c r="I177" s="91"/>
      <c r="J177" s="363"/>
      <c r="K177" s="49"/>
      <c r="L177" s="9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49"/>
      <c r="E178" s="2"/>
      <c r="F178" s="2"/>
      <c r="G178" s="2"/>
      <c r="H178" s="2"/>
      <c r="I178" s="91"/>
      <c r="J178" s="363"/>
      <c r="K178" s="49"/>
      <c r="L178" s="9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49"/>
      <c r="E179" s="2"/>
      <c r="F179" s="2"/>
      <c r="G179" s="2"/>
      <c r="H179" s="2"/>
      <c r="I179" s="91"/>
      <c r="J179" s="363"/>
      <c r="K179" s="49"/>
      <c r="L179" s="9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49"/>
      <c r="E180" s="2"/>
      <c r="F180" s="2"/>
      <c r="G180" s="2"/>
      <c r="H180" s="2"/>
      <c r="I180" s="91"/>
      <c r="J180" s="363"/>
      <c r="K180" s="49"/>
      <c r="L180" s="9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49"/>
      <c r="E181" s="2"/>
      <c r="F181" s="2"/>
      <c r="G181" s="2"/>
      <c r="H181" s="2"/>
      <c r="I181" s="91"/>
      <c r="J181" s="363"/>
      <c r="K181" s="49"/>
      <c r="L181" s="9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49"/>
      <c r="E182" s="2"/>
      <c r="F182" s="2"/>
      <c r="G182" s="2"/>
      <c r="H182" s="2"/>
      <c r="I182" s="91"/>
      <c r="J182" s="363"/>
      <c r="K182" s="49"/>
      <c r="L182" s="9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49"/>
      <c r="E183" s="2"/>
      <c r="F183" s="2"/>
      <c r="G183" s="2"/>
      <c r="H183" s="2"/>
      <c r="I183" s="91"/>
      <c r="J183" s="363"/>
      <c r="K183" s="49"/>
      <c r="L183" s="9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49"/>
      <c r="E184" s="2"/>
      <c r="F184" s="2"/>
      <c r="G184" s="2"/>
      <c r="H184" s="2"/>
      <c r="I184" s="91"/>
      <c r="J184" s="363"/>
      <c r="K184" s="49"/>
      <c r="L184" s="9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49"/>
      <c r="E185" s="2"/>
      <c r="F185" s="2"/>
      <c r="G185" s="2"/>
      <c r="H185" s="2"/>
      <c r="I185" s="91"/>
      <c r="J185" s="363"/>
      <c r="K185" s="49"/>
      <c r="L185" s="9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49"/>
      <c r="E186" s="2"/>
      <c r="F186" s="2"/>
      <c r="G186" s="2"/>
      <c r="H186" s="2"/>
      <c r="I186" s="91"/>
      <c r="J186" s="363"/>
      <c r="K186" s="49"/>
      <c r="L186" s="9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49"/>
      <c r="E187" s="2"/>
      <c r="F187" s="2"/>
      <c r="G187" s="2"/>
      <c r="H187" s="2"/>
      <c r="I187" s="91"/>
      <c r="J187" s="363"/>
      <c r="K187" s="49"/>
      <c r="L187" s="9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49"/>
      <c r="E188" s="2"/>
      <c r="F188" s="2"/>
      <c r="G188" s="2"/>
      <c r="H188" s="2"/>
      <c r="I188" s="91"/>
      <c r="J188" s="363"/>
      <c r="K188" s="49"/>
      <c r="L188" s="9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49"/>
      <c r="E189" s="2"/>
      <c r="F189" s="2"/>
      <c r="G189" s="2"/>
      <c r="H189" s="2"/>
      <c r="I189" s="91"/>
      <c r="J189" s="363"/>
      <c r="K189" s="49"/>
      <c r="L189" s="9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49"/>
      <c r="E190" s="2"/>
      <c r="F190" s="2"/>
      <c r="G190" s="2"/>
      <c r="H190" s="2"/>
      <c r="I190" s="91"/>
      <c r="J190" s="363"/>
      <c r="K190" s="49"/>
      <c r="L190" s="9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49"/>
      <c r="E191" s="2"/>
      <c r="F191" s="2"/>
      <c r="G191" s="2"/>
      <c r="H191" s="2"/>
      <c r="I191" s="91"/>
      <c r="J191" s="363"/>
      <c r="K191" s="49"/>
      <c r="L191" s="9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49"/>
      <c r="E192" s="2"/>
      <c r="F192" s="2"/>
      <c r="G192" s="2"/>
      <c r="H192" s="2"/>
      <c r="I192" s="91"/>
      <c r="J192" s="363"/>
      <c r="K192" s="49"/>
      <c r="L192" s="9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49"/>
      <c r="E193" s="2"/>
      <c r="F193" s="2"/>
      <c r="G193" s="2"/>
      <c r="H193" s="2"/>
      <c r="I193" s="91"/>
      <c r="J193" s="363"/>
      <c r="K193" s="49"/>
      <c r="L193" s="9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49"/>
      <c r="E194" s="2"/>
      <c r="F194" s="2"/>
      <c r="G194" s="2"/>
      <c r="H194" s="2"/>
      <c r="I194" s="91"/>
      <c r="J194" s="363"/>
      <c r="K194" s="49"/>
      <c r="L194" s="9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49"/>
      <c r="E195" s="2"/>
      <c r="F195" s="2"/>
      <c r="G195" s="2"/>
      <c r="H195" s="2"/>
      <c r="I195" s="91"/>
      <c r="J195" s="363"/>
      <c r="K195" s="49"/>
      <c r="L195" s="9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49"/>
      <c r="E196" s="2"/>
      <c r="F196" s="2"/>
      <c r="G196" s="2"/>
      <c r="H196" s="2"/>
      <c r="I196" s="91"/>
      <c r="J196" s="363"/>
      <c r="K196" s="49"/>
      <c r="L196" s="9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49"/>
      <c r="E197" s="2"/>
      <c r="F197" s="2"/>
      <c r="G197" s="2"/>
      <c r="H197" s="2"/>
      <c r="I197" s="91"/>
      <c r="J197" s="363"/>
      <c r="K197" s="49"/>
      <c r="L197" s="9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49"/>
      <c r="E198" s="2"/>
      <c r="F198" s="2"/>
      <c r="G198" s="2"/>
      <c r="H198" s="2"/>
      <c r="I198" s="91"/>
      <c r="J198" s="363"/>
      <c r="K198" s="49"/>
      <c r="L198" s="9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49"/>
      <c r="E199" s="2"/>
      <c r="F199" s="2"/>
      <c r="G199" s="2"/>
      <c r="H199" s="2"/>
      <c r="I199" s="91"/>
      <c r="J199" s="363"/>
      <c r="K199" s="49"/>
      <c r="L199" s="9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49"/>
      <c r="E200" s="2"/>
      <c r="F200" s="2"/>
      <c r="G200" s="2"/>
      <c r="H200" s="2"/>
      <c r="I200" s="91"/>
      <c r="J200" s="363"/>
      <c r="K200" s="49"/>
      <c r="L200" s="9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49"/>
      <c r="E201" s="2"/>
      <c r="F201" s="2"/>
      <c r="G201" s="2"/>
      <c r="H201" s="2"/>
      <c r="I201" s="91"/>
      <c r="J201" s="363"/>
      <c r="K201" s="49"/>
      <c r="L201" s="9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49"/>
      <c r="E202" s="2"/>
      <c r="F202" s="2"/>
      <c r="G202" s="2"/>
      <c r="H202" s="2"/>
      <c r="I202" s="91"/>
      <c r="J202" s="363"/>
      <c r="K202" s="49"/>
      <c r="L202" s="9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49"/>
      <c r="E203" s="2"/>
      <c r="F203" s="2"/>
      <c r="G203" s="2"/>
      <c r="H203" s="2"/>
      <c r="I203" s="91"/>
      <c r="J203" s="363"/>
      <c r="K203" s="49"/>
      <c r="L203" s="9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49"/>
      <c r="E204" s="2"/>
      <c r="F204" s="2"/>
      <c r="G204" s="2"/>
      <c r="H204" s="2"/>
      <c r="I204" s="91"/>
      <c r="J204" s="363"/>
      <c r="K204" s="49"/>
      <c r="L204" s="9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49"/>
      <c r="E205" s="2"/>
      <c r="F205" s="2"/>
      <c r="G205" s="2"/>
      <c r="H205" s="2"/>
      <c r="I205" s="91"/>
      <c r="J205" s="363"/>
      <c r="K205" s="49"/>
      <c r="L205" s="9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49"/>
      <c r="E206" s="2"/>
      <c r="F206" s="2"/>
      <c r="G206" s="2"/>
      <c r="H206" s="2"/>
      <c r="I206" s="91"/>
      <c r="J206" s="363"/>
      <c r="K206" s="49"/>
      <c r="L206" s="9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49"/>
      <c r="E207" s="2"/>
      <c r="F207" s="2"/>
      <c r="G207" s="2"/>
      <c r="H207" s="2"/>
      <c r="I207" s="91"/>
      <c r="J207" s="363"/>
      <c r="K207" s="49"/>
      <c r="L207" s="9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49"/>
      <c r="E208" s="2"/>
      <c r="F208" s="2"/>
      <c r="G208" s="2"/>
      <c r="H208" s="2"/>
      <c r="I208" s="91"/>
      <c r="J208" s="363"/>
      <c r="K208" s="49"/>
      <c r="L208" s="9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49"/>
      <c r="E209" s="2"/>
      <c r="F209" s="2"/>
      <c r="G209" s="2"/>
      <c r="H209" s="2"/>
      <c r="I209" s="91"/>
      <c r="J209" s="363"/>
      <c r="K209" s="49"/>
      <c r="L209" s="9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49"/>
      <c r="E210" s="2"/>
      <c r="F210" s="2"/>
      <c r="G210" s="2"/>
      <c r="H210" s="2"/>
      <c r="I210" s="91"/>
      <c r="J210" s="363"/>
      <c r="K210" s="49"/>
      <c r="L210" s="9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49"/>
      <c r="E211" s="2"/>
      <c r="F211" s="2"/>
      <c r="G211" s="2"/>
      <c r="H211" s="2"/>
      <c r="I211" s="91"/>
      <c r="J211" s="363"/>
      <c r="K211" s="49"/>
      <c r="L211" s="9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49"/>
      <c r="E212" s="2"/>
      <c r="F212" s="2"/>
      <c r="G212" s="2"/>
      <c r="H212" s="2"/>
      <c r="I212" s="91"/>
      <c r="J212" s="363"/>
      <c r="K212" s="49"/>
      <c r="L212" s="9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49"/>
      <c r="E213" s="2"/>
      <c r="F213" s="2"/>
      <c r="G213" s="2"/>
      <c r="H213" s="2"/>
      <c r="I213" s="91"/>
      <c r="J213" s="363"/>
      <c r="K213" s="49"/>
      <c r="L213" s="9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49"/>
      <c r="E214" s="2"/>
      <c r="F214" s="2"/>
      <c r="G214" s="2"/>
      <c r="H214" s="2"/>
      <c r="I214" s="91"/>
      <c r="J214" s="363"/>
      <c r="K214" s="49"/>
      <c r="L214" s="9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49"/>
      <c r="E215" s="2"/>
      <c r="F215" s="2"/>
      <c r="G215" s="2"/>
      <c r="H215" s="2"/>
      <c r="I215" s="91"/>
      <c r="J215" s="363"/>
      <c r="K215" s="49"/>
      <c r="L215" s="9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49"/>
      <c r="E216" s="2"/>
      <c r="F216" s="2"/>
      <c r="G216" s="2"/>
      <c r="H216" s="2"/>
      <c r="I216" s="91"/>
      <c r="J216" s="363"/>
      <c r="K216" s="49"/>
      <c r="L216" s="9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49"/>
      <c r="E217" s="2"/>
      <c r="F217" s="2"/>
      <c r="G217" s="2"/>
      <c r="H217" s="2"/>
      <c r="I217" s="91"/>
      <c r="J217" s="363"/>
      <c r="K217" s="49"/>
      <c r="L217" s="9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49"/>
      <c r="E218" s="2"/>
      <c r="F218" s="2"/>
      <c r="G218" s="2"/>
      <c r="H218" s="2"/>
      <c r="I218" s="91"/>
      <c r="J218" s="363"/>
      <c r="K218" s="49"/>
      <c r="L218" s="9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49"/>
      <c r="E219" s="2"/>
      <c r="F219" s="2"/>
      <c r="G219" s="2"/>
      <c r="H219" s="2"/>
      <c r="I219" s="91"/>
      <c r="J219" s="363"/>
      <c r="K219" s="49"/>
      <c r="L219" s="9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49"/>
      <c r="E220" s="2"/>
      <c r="F220" s="2"/>
      <c r="G220" s="2"/>
      <c r="H220" s="2"/>
      <c r="I220" s="91"/>
      <c r="J220" s="363"/>
      <c r="K220" s="49"/>
      <c r="L220" s="9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49"/>
      <c r="E221" s="2"/>
      <c r="F221" s="2"/>
      <c r="G221" s="2"/>
      <c r="H221" s="2"/>
      <c r="I221" s="91"/>
      <c r="J221" s="363"/>
      <c r="K221" s="49"/>
      <c r="L221" s="9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49"/>
      <c r="E222" s="2"/>
      <c r="F222" s="2"/>
      <c r="G222" s="2"/>
      <c r="H222" s="2"/>
      <c r="I222" s="91"/>
      <c r="J222" s="363"/>
      <c r="K222" s="49"/>
      <c r="L222" s="9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49"/>
      <c r="E223" s="2"/>
      <c r="F223" s="2"/>
      <c r="G223" s="2"/>
      <c r="H223" s="2"/>
      <c r="I223" s="91"/>
      <c r="J223" s="363"/>
      <c r="K223" s="49"/>
      <c r="L223" s="9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49"/>
      <c r="E224" s="2"/>
      <c r="F224" s="2"/>
      <c r="G224" s="2"/>
      <c r="H224" s="2"/>
      <c r="I224" s="91"/>
      <c r="J224" s="363"/>
      <c r="K224" s="49"/>
      <c r="L224" s="9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49"/>
      <c r="E225" s="2"/>
      <c r="F225" s="2"/>
      <c r="G225" s="2"/>
      <c r="H225" s="2"/>
      <c r="I225" s="91"/>
      <c r="J225" s="363"/>
      <c r="K225" s="49"/>
      <c r="L225" s="9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49"/>
      <c r="E226" s="2"/>
      <c r="F226" s="2"/>
      <c r="G226" s="2"/>
      <c r="H226" s="2"/>
      <c r="I226" s="91"/>
      <c r="J226" s="363"/>
      <c r="K226" s="49"/>
      <c r="L226" s="9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49"/>
      <c r="E227" s="2"/>
      <c r="F227" s="2"/>
      <c r="G227" s="2"/>
      <c r="H227" s="2"/>
      <c r="I227" s="91"/>
      <c r="J227" s="363"/>
      <c r="K227" s="49"/>
      <c r="L227" s="9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49"/>
      <c r="E228" s="2"/>
      <c r="F228" s="2"/>
      <c r="G228" s="2"/>
      <c r="H228" s="2"/>
      <c r="I228" s="91"/>
      <c r="J228" s="363"/>
      <c r="K228" s="49"/>
      <c r="L228" s="9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49"/>
      <c r="E229" s="2"/>
      <c r="F229" s="2"/>
      <c r="G229" s="2"/>
      <c r="H229" s="2"/>
      <c r="I229" s="91"/>
      <c r="J229" s="363"/>
      <c r="K229" s="49"/>
      <c r="L229" s="9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49"/>
      <c r="E230" s="2"/>
      <c r="F230" s="2"/>
      <c r="G230" s="2"/>
      <c r="H230" s="2"/>
      <c r="I230" s="91"/>
      <c r="J230" s="363"/>
      <c r="K230" s="49"/>
      <c r="L230" s="9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49"/>
      <c r="E231" s="2"/>
      <c r="F231" s="2"/>
      <c r="G231" s="2"/>
      <c r="H231" s="2"/>
      <c r="I231" s="91"/>
      <c r="J231" s="363"/>
      <c r="K231" s="49"/>
      <c r="L231" s="9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49"/>
      <c r="E232" s="2"/>
      <c r="F232" s="2"/>
      <c r="G232" s="2"/>
      <c r="H232" s="2"/>
      <c r="I232" s="91"/>
      <c r="J232" s="363"/>
      <c r="K232" s="49"/>
      <c r="L232" s="9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49"/>
      <c r="E233" s="2"/>
      <c r="F233" s="2"/>
      <c r="G233" s="2"/>
      <c r="H233" s="2"/>
      <c r="I233" s="91"/>
      <c r="J233" s="363"/>
      <c r="K233" s="49"/>
      <c r="L233" s="90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49"/>
      <c r="E234" s="2"/>
      <c r="F234" s="2"/>
      <c r="G234" s="2"/>
      <c r="H234" s="2"/>
      <c r="I234" s="91"/>
      <c r="J234" s="363"/>
      <c r="K234" s="49"/>
      <c r="L234" s="9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49"/>
      <c r="E235" s="2"/>
      <c r="F235" s="2"/>
      <c r="G235" s="2"/>
      <c r="H235" s="2"/>
      <c r="I235" s="91"/>
      <c r="J235" s="363"/>
      <c r="K235" s="49"/>
      <c r="L235" s="9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49"/>
      <c r="E236" s="2"/>
      <c r="F236" s="2"/>
      <c r="G236" s="2"/>
      <c r="H236" s="2"/>
      <c r="I236" s="91"/>
      <c r="J236" s="363"/>
      <c r="K236" s="49"/>
      <c r="L236" s="9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49"/>
      <c r="E237" s="2"/>
      <c r="F237" s="2"/>
      <c r="G237" s="2"/>
      <c r="H237" s="2"/>
      <c r="I237" s="91"/>
      <c r="J237" s="363"/>
      <c r="K237" s="49"/>
      <c r="L237" s="9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49"/>
      <c r="E238" s="2"/>
      <c r="F238" s="2"/>
      <c r="G238" s="2"/>
      <c r="H238" s="2"/>
      <c r="I238" s="91"/>
      <c r="J238" s="363"/>
      <c r="K238" s="49"/>
      <c r="L238" s="9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49"/>
      <c r="E239" s="2"/>
      <c r="F239" s="2"/>
      <c r="G239" s="2"/>
      <c r="H239" s="2"/>
      <c r="I239" s="91"/>
      <c r="J239" s="363"/>
      <c r="K239" s="49"/>
      <c r="L239" s="9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49"/>
      <c r="E240" s="2"/>
      <c r="F240" s="2"/>
      <c r="G240" s="2"/>
      <c r="H240" s="2"/>
      <c r="I240" s="91"/>
      <c r="J240" s="363"/>
      <c r="K240" s="49"/>
      <c r="L240" s="9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49"/>
      <c r="E241" s="2"/>
      <c r="F241" s="2"/>
      <c r="G241" s="2"/>
      <c r="H241" s="2"/>
      <c r="I241" s="91"/>
      <c r="J241" s="363"/>
      <c r="K241" s="49"/>
      <c r="L241" s="9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49"/>
      <c r="E242" s="2"/>
      <c r="F242" s="2"/>
      <c r="G242" s="2"/>
      <c r="H242" s="2"/>
      <c r="I242" s="91"/>
      <c r="J242" s="363"/>
      <c r="K242" s="49"/>
      <c r="L242" s="9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49"/>
      <c r="E243" s="2"/>
      <c r="F243" s="2"/>
      <c r="G243" s="2"/>
      <c r="H243" s="2"/>
      <c r="I243" s="91"/>
      <c r="J243" s="363"/>
      <c r="K243" s="49"/>
      <c r="L243" s="9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49"/>
      <c r="E244" s="2"/>
      <c r="F244" s="2"/>
      <c r="G244" s="2"/>
      <c r="H244" s="2"/>
      <c r="I244" s="91"/>
      <c r="J244" s="363"/>
      <c r="K244" s="49"/>
      <c r="L244" s="9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49"/>
      <c r="E245" s="2"/>
      <c r="F245" s="2"/>
      <c r="G245" s="2"/>
      <c r="H245" s="2"/>
      <c r="I245" s="91"/>
      <c r="J245" s="363"/>
      <c r="K245" s="49"/>
      <c r="L245" s="9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49"/>
      <c r="E246" s="2"/>
      <c r="F246" s="2"/>
      <c r="G246" s="2"/>
      <c r="H246" s="2"/>
      <c r="I246" s="91"/>
      <c r="J246" s="363"/>
      <c r="K246" s="49"/>
      <c r="L246" s="9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49"/>
      <c r="E247" s="2"/>
      <c r="F247" s="2"/>
      <c r="G247" s="2"/>
      <c r="H247" s="2"/>
      <c r="I247" s="91"/>
      <c r="J247" s="363"/>
      <c r="K247" s="49"/>
      <c r="L247" s="9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49"/>
      <c r="E248" s="2"/>
      <c r="F248" s="2"/>
      <c r="G248" s="2"/>
      <c r="H248" s="2"/>
      <c r="I248" s="91"/>
      <c r="J248" s="363"/>
      <c r="K248" s="49"/>
      <c r="L248" s="9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49"/>
      <c r="E249" s="2"/>
      <c r="F249" s="2"/>
      <c r="G249" s="2"/>
      <c r="H249" s="2"/>
      <c r="I249" s="91"/>
      <c r="J249" s="363"/>
      <c r="K249" s="49"/>
      <c r="L249" s="9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49"/>
      <c r="E250" s="2"/>
      <c r="F250" s="2"/>
      <c r="G250" s="2"/>
      <c r="H250" s="2"/>
      <c r="I250" s="91"/>
      <c r="J250" s="363"/>
      <c r="K250" s="49"/>
      <c r="L250" s="9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49"/>
      <c r="E251" s="2"/>
      <c r="F251" s="2"/>
      <c r="G251" s="2"/>
      <c r="H251" s="2"/>
      <c r="I251" s="91"/>
      <c r="J251" s="363"/>
      <c r="K251" s="49"/>
      <c r="L251" s="9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49"/>
      <c r="E252" s="2"/>
      <c r="F252" s="2"/>
      <c r="G252" s="2"/>
      <c r="H252" s="2"/>
      <c r="I252" s="91"/>
      <c r="J252" s="363"/>
      <c r="K252" s="49"/>
      <c r="L252" s="9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49"/>
      <c r="E253" s="2"/>
      <c r="F253" s="2"/>
      <c r="G253" s="2"/>
      <c r="H253" s="2"/>
      <c r="I253" s="91"/>
      <c r="J253" s="363"/>
      <c r="K253" s="49"/>
      <c r="L253" s="9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49"/>
      <c r="E254" s="2"/>
      <c r="F254" s="2"/>
      <c r="G254" s="2"/>
      <c r="H254" s="2"/>
      <c r="I254" s="91"/>
      <c r="J254" s="363"/>
      <c r="K254" s="49"/>
      <c r="L254" s="9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49"/>
      <c r="E255" s="2"/>
      <c r="F255" s="2"/>
      <c r="G255" s="2"/>
      <c r="H255" s="2"/>
      <c r="I255" s="91"/>
      <c r="J255" s="363"/>
      <c r="K255" s="49"/>
      <c r="L255" s="9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49"/>
      <c r="E256" s="2"/>
      <c r="F256" s="2"/>
      <c r="G256" s="2"/>
      <c r="H256" s="2"/>
      <c r="I256" s="91"/>
      <c r="J256" s="363"/>
      <c r="K256" s="49"/>
      <c r="L256" s="9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49"/>
      <c r="E257" s="2"/>
      <c r="F257" s="2"/>
      <c r="G257" s="2"/>
      <c r="H257" s="2"/>
      <c r="I257" s="91"/>
      <c r="J257" s="363"/>
      <c r="K257" s="49"/>
      <c r="L257" s="9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49"/>
      <c r="E258" s="2"/>
      <c r="F258" s="2"/>
      <c r="G258" s="2"/>
      <c r="H258" s="2"/>
      <c r="I258" s="91"/>
      <c r="J258" s="363"/>
      <c r="K258" s="49"/>
      <c r="L258" s="9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49"/>
      <c r="E259" s="2"/>
      <c r="F259" s="2"/>
      <c r="G259" s="2"/>
      <c r="H259" s="2"/>
      <c r="I259" s="91"/>
      <c r="J259" s="363"/>
      <c r="K259" s="49"/>
      <c r="L259" s="9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49"/>
      <c r="E260" s="2"/>
      <c r="F260" s="2"/>
      <c r="G260" s="2"/>
      <c r="H260" s="2"/>
      <c r="I260" s="91"/>
      <c r="J260" s="363"/>
      <c r="K260" s="49"/>
      <c r="L260" s="9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49"/>
      <c r="E261" s="2"/>
      <c r="F261" s="2"/>
      <c r="G261" s="2"/>
      <c r="H261" s="2"/>
      <c r="I261" s="91"/>
      <c r="J261" s="363"/>
      <c r="K261" s="49"/>
      <c r="L261" s="9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49"/>
      <c r="E262" s="2"/>
      <c r="F262" s="2"/>
      <c r="G262" s="2"/>
      <c r="H262" s="2"/>
      <c r="I262" s="91"/>
      <c r="J262" s="363"/>
      <c r="K262" s="49"/>
      <c r="L262" s="9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49"/>
      <c r="E263" s="2"/>
      <c r="F263" s="2"/>
      <c r="G263" s="2"/>
      <c r="H263" s="2"/>
      <c r="I263" s="91"/>
      <c r="J263" s="363"/>
      <c r="K263" s="49"/>
      <c r="L263" s="9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49"/>
      <c r="E264" s="2"/>
      <c r="F264" s="2"/>
      <c r="G264" s="2"/>
      <c r="H264" s="2"/>
      <c r="I264" s="91"/>
      <c r="J264" s="363"/>
      <c r="K264" s="49"/>
      <c r="L264" s="9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49"/>
      <c r="E265" s="2"/>
      <c r="F265" s="2"/>
      <c r="G265" s="2"/>
      <c r="H265" s="2"/>
      <c r="I265" s="91"/>
      <c r="J265" s="363"/>
      <c r="K265" s="49"/>
      <c r="L265" s="9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49"/>
      <c r="E266" s="2"/>
      <c r="F266" s="2"/>
      <c r="G266" s="2"/>
      <c r="H266" s="2"/>
      <c r="I266" s="91"/>
      <c r="J266" s="363"/>
      <c r="K266" s="49"/>
      <c r="L266" s="9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49"/>
      <c r="E267" s="2"/>
      <c r="F267" s="2"/>
      <c r="G267" s="2"/>
      <c r="H267" s="2"/>
      <c r="I267" s="91"/>
      <c r="J267" s="363"/>
      <c r="K267" s="49"/>
      <c r="L267" s="9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49"/>
      <c r="E268" s="2"/>
      <c r="F268" s="2"/>
      <c r="G268" s="2"/>
      <c r="H268" s="2"/>
      <c r="I268" s="91"/>
      <c r="J268" s="363"/>
      <c r="K268" s="49"/>
      <c r="L268" s="9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49"/>
      <c r="E269" s="2"/>
      <c r="F269" s="2"/>
      <c r="G269" s="2"/>
      <c r="H269" s="2"/>
      <c r="I269" s="91"/>
      <c r="J269" s="363"/>
      <c r="K269" s="49"/>
      <c r="L269" s="9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49"/>
      <c r="E270" s="2"/>
      <c r="F270" s="2"/>
      <c r="G270" s="2"/>
      <c r="H270" s="2"/>
      <c r="I270" s="91"/>
      <c r="J270" s="363"/>
      <c r="K270" s="49"/>
      <c r="L270" s="9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49"/>
      <c r="E271" s="2"/>
      <c r="F271" s="2"/>
      <c r="G271" s="2"/>
      <c r="H271" s="2"/>
      <c r="I271" s="91"/>
      <c r="J271" s="363"/>
      <c r="K271" s="49"/>
      <c r="L271" s="9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49"/>
      <c r="E272" s="2"/>
      <c r="F272" s="2"/>
      <c r="G272" s="2"/>
      <c r="H272" s="2"/>
      <c r="I272" s="91"/>
      <c r="J272" s="363"/>
      <c r="K272" s="49"/>
      <c r="L272" s="9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49"/>
      <c r="E273" s="2"/>
      <c r="F273" s="2"/>
      <c r="G273" s="2"/>
      <c r="H273" s="2"/>
      <c r="I273" s="91"/>
      <c r="J273" s="363"/>
      <c r="K273" s="49"/>
      <c r="L273" s="9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49"/>
      <c r="E274" s="2"/>
      <c r="F274" s="2"/>
      <c r="G274" s="2"/>
      <c r="H274" s="2"/>
      <c r="I274" s="91"/>
      <c r="J274" s="363"/>
      <c r="K274" s="49"/>
      <c r="L274" s="9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49"/>
      <c r="E275" s="2"/>
      <c r="F275" s="2"/>
      <c r="G275" s="2"/>
      <c r="H275" s="2"/>
      <c r="I275" s="91"/>
      <c r="J275" s="363"/>
      <c r="K275" s="49"/>
      <c r="L275" s="9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49"/>
      <c r="E276" s="2"/>
      <c r="F276" s="2"/>
      <c r="G276" s="2"/>
      <c r="H276" s="2"/>
      <c r="I276" s="91"/>
      <c r="J276" s="363"/>
      <c r="K276" s="49"/>
      <c r="L276" s="9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49"/>
      <c r="E277" s="2"/>
      <c r="F277" s="2"/>
      <c r="G277" s="2"/>
      <c r="H277" s="2"/>
      <c r="I277" s="91"/>
      <c r="J277" s="363"/>
      <c r="K277" s="49"/>
      <c r="L277" s="9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49"/>
      <c r="E278" s="2"/>
      <c r="F278" s="2"/>
      <c r="G278" s="2"/>
      <c r="H278" s="2"/>
      <c r="I278" s="91"/>
      <c r="J278" s="363"/>
      <c r="K278" s="49"/>
      <c r="L278" s="9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49"/>
      <c r="E279" s="2"/>
      <c r="F279" s="2"/>
      <c r="G279" s="2"/>
      <c r="H279" s="2"/>
      <c r="I279" s="91"/>
      <c r="J279" s="363"/>
      <c r="K279" s="49"/>
      <c r="L279" s="9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49"/>
      <c r="E280" s="2"/>
      <c r="F280" s="2"/>
      <c r="G280" s="2"/>
      <c r="H280" s="2"/>
      <c r="I280" s="91"/>
      <c r="J280" s="363"/>
      <c r="K280" s="49"/>
      <c r="L280" s="9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49"/>
      <c r="E281" s="2"/>
      <c r="F281" s="2"/>
      <c r="G281" s="2"/>
      <c r="H281" s="2"/>
      <c r="I281" s="91"/>
      <c r="J281" s="363"/>
      <c r="K281" s="49"/>
      <c r="L281" s="9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49"/>
      <c r="E282" s="2"/>
      <c r="F282" s="2"/>
      <c r="G282" s="2"/>
      <c r="H282" s="2"/>
      <c r="I282" s="91"/>
      <c r="J282" s="363"/>
      <c r="K282" s="49"/>
      <c r="L282" s="9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49"/>
      <c r="E283" s="2"/>
      <c r="F283" s="2"/>
      <c r="G283" s="2"/>
      <c r="H283" s="2"/>
      <c r="I283" s="91"/>
      <c r="J283" s="363"/>
      <c r="K283" s="49"/>
      <c r="L283" s="9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49"/>
      <c r="E284" s="2"/>
      <c r="F284" s="2"/>
      <c r="G284" s="2"/>
      <c r="H284" s="2"/>
      <c r="I284" s="91"/>
      <c r="J284" s="363"/>
      <c r="K284" s="49"/>
      <c r="L284" s="9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49"/>
      <c r="E285" s="2"/>
      <c r="F285" s="2"/>
      <c r="G285" s="2"/>
      <c r="H285" s="2"/>
      <c r="I285" s="91"/>
      <c r="J285" s="363"/>
      <c r="K285" s="49"/>
      <c r="L285" s="9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49"/>
      <c r="E286" s="2"/>
      <c r="F286" s="2"/>
      <c r="G286" s="2"/>
      <c r="H286" s="2"/>
      <c r="I286" s="91"/>
      <c r="J286" s="363"/>
      <c r="K286" s="49"/>
      <c r="L286" s="9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49"/>
      <c r="E287" s="2"/>
      <c r="F287" s="2"/>
      <c r="G287" s="2"/>
      <c r="H287" s="2"/>
      <c r="I287" s="91"/>
      <c r="J287" s="363"/>
      <c r="K287" s="49"/>
      <c r="L287" s="9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49"/>
      <c r="E288" s="2"/>
      <c r="F288" s="2"/>
      <c r="G288" s="2"/>
      <c r="H288" s="2"/>
      <c r="I288" s="91"/>
      <c r="J288" s="363"/>
      <c r="K288" s="49"/>
      <c r="L288" s="9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49"/>
      <c r="E289" s="2"/>
      <c r="F289" s="2"/>
      <c r="G289" s="2"/>
      <c r="H289" s="2"/>
      <c r="I289" s="91"/>
      <c r="J289" s="363"/>
      <c r="K289" s="49"/>
      <c r="L289" s="9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49"/>
      <c r="E290" s="2"/>
      <c r="F290" s="2"/>
      <c r="G290" s="2"/>
      <c r="H290" s="2"/>
      <c r="I290" s="91"/>
      <c r="J290" s="363"/>
      <c r="K290" s="49"/>
      <c r="L290" s="9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49"/>
      <c r="E291" s="2"/>
      <c r="F291" s="2"/>
      <c r="G291" s="2"/>
      <c r="H291" s="2"/>
      <c r="I291" s="91"/>
      <c r="J291" s="363"/>
      <c r="K291" s="49"/>
      <c r="L291" s="9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49"/>
      <c r="E292" s="2"/>
      <c r="F292" s="2"/>
      <c r="G292" s="2"/>
      <c r="H292" s="2"/>
      <c r="I292" s="91"/>
      <c r="J292" s="363"/>
      <c r="K292" s="49"/>
      <c r="L292" s="9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49"/>
      <c r="E293" s="2"/>
      <c r="F293" s="2"/>
      <c r="G293" s="2"/>
      <c r="H293" s="2"/>
      <c r="I293" s="91"/>
      <c r="J293" s="363"/>
      <c r="K293" s="49"/>
      <c r="L293" s="9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49"/>
      <c r="E294" s="2"/>
      <c r="F294" s="2"/>
      <c r="G294" s="2"/>
      <c r="H294" s="2"/>
      <c r="I294" s="91"/>
      <c r="J294" s="363"/>
      <c r="K294" s="49"/>
      <c r="L294" s="9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49"/>
      <c r="E295" s="2"/>
      <c r="F295" s="2"/>
      <c r="G295" s="2"/>
      <c r="H295" s="2"/>
      <c r="I295" s="91"/>
      <c r="J295" s="363"/>
      <c r="K295" s="49"/>
      <c r="L295" s="9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49"/>
      <c r="E296" s="2"/>
      <c r="F296" s="2"/>
      <c r="G296" s="2"/>
      <c r="H296" s="2"/>
      <c r="I296" s="91"/>
      <c r="J296" s="363"/>
      <c r="K296" s="49"/>
      <c r="L296" s="9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49"/>
      <c r="E297" s="2"/>
      <c r="F297" s="2"/>
      <c r="G297" s="2"/>
      <c r="H297" s="2"/>
      <c r="I297" s="91"/>
      <c r="J297" s="363"/>
      <c r="K297" s="49"/>
      <c r="L297" s="9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49"/>
      <c r="E298" s="2"/>
      <c r="F298" s="2"/>
      <c r="G298" s="2"/>
      <c r="H298" s="2"/>
      <c r="I298" s="91"/>
      <c r="J298" s="363"/>
      <c r="K298" s="49"/>
      <c r="L298" s="9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49"/>
      <c r="E299" s="2"/>
      <c r="F299" s="2"/>
      <c r="G299" s="2"/>
      <c r="H299" s="2"/>
      <c r="I299" s="91"/>
      <c r="J299" s="363"/>
      <c r="K299" s="49"/>
      <c r="L299" s="9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49"/>
      <c r="E300" s="2"/>
      <c r="F300" s="2"/>
      <c r="G300" s="2"/>
      <c r="H300" s="2"/>
      <c r="I300" s="91"/>
      <c r="J300" s="363"/>
      <c r="K300" s="49"/>
      <c r="L300" s="9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49"/>
      <c r="E301" s="2"/>
      <c r="F301" s="2"/>
      <c r="G301" s="2"/>
      <c r="H301" s="2"/>
      <c r="I301" s="91"/>
      <c r="J301" s="363"/>
      <c r="K301" s="49"/>
      <c r="L301" s="9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49"/>
      <c r="E302" s="2"/>
      <c r="F302" s="2"/>
      <c r="G302" s="2"/>
      <c r="H302" s="2"/>
      <c r="I302" s="91"/>
      <c r="J302" s="363"/>
      <c r="K302" s="49"/>
      <c r="L302" s="9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49"/>
      <c r="E303" s="2"/>
      <c r="F303" s="2"/>
      <c r="G303" s="2"/>
      <c r="H303" s="2"/>
      <c r="I303" s="91"/>
      <c r="J303" s="363"/>
      <c r="K303" s="49"/>
      <c r="L303" s="9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49"/>
      <c r="E304" s="2"/>
      <c r="F304" s="2"/>
      <c r="G304" s="2"/>
      <c r="H304" s="2"/>
      <c r="I304" s="91"/>
      <c r="J304" s="363"/>
      <c r="K304" s="49"/>
      <c r="L304" s="9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49"/>
      <c r="E305" s="2"/>
      <c r="F305" s="2"/>
      <c r="G305" s="2"/>
      <c r="H305" s="2"/>
      <c r="I305" s="91"/>
      <c r="J305" s="363"/>
      <c r="K305" s="49"/>
      <c r="L305" s="9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49"/>
      <c r="E306" s="2"/>
      <c r="F306" s="2"/>
      <c r="G306" s="2"/>
      <c r="H306" s="2"/>
      <c r="I306" s="91"/>
      <c r="J306" s="363"/>
      <c r="K306" s="49"/>
      <c r="L306" s="9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49"/>
      <c r="E307" s="2"/>
      <c r="F307" s="2"/>
      <c r="G307" s="2"/>
      <c r="H307" s="2"/>
      <c r="I307" s="91"/>
      <c r="J307" s="363"/>
      <c r="K307" s="49"/>
      <c r="L307" s="9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49"/>
      <c r="E308" s="2"/>
      <c r="F308" s="2"/>
      <c r="G308" s="2"/>
      <c r="H308" s="2"/>
      <c r="I308" s="91"/>
      <c r="J308" s="363"/>
      <c r="K308" s="49"/>
      <c r="L308" s="9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49"/>
      <c r="E309" s="2"/>
      <c r="F309" s="2"/>
      <c r="G309" s="2"/>
      <c r="H309" s="2"/>
      <c r="I309" s="91"/>
      <c r="J309" s="363"/>
      <c r="K309" s="49"/>
      <c r="L309" s="9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49"/>
      <c r="E310" s="2"/>
      <c r="F310" s="2"/>
      <c r="G310" s="2"/>
      <c r="H310" s="2"/>
      <c r="I310" s="91"/>
      <c r="J310" s="363"/>
      <c r="K310" s="49"/>
      <c r="L310" s="9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49"/>
      <c r="E311" s="2"/>
      <c r="F311" s="2"/>
      <c r="G311" s="2"/>
      <c r="H311" s="2"/>
      <c r="I311" s="91"/>
      <c r="J311" s="363"/>
      <c r="K311" s="49"/>
      <c r="L311" s="9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49"/>
      <c r="E312" s="2"/>
      <c r="F312" s="2"/>
      <c r="G312" s="2"/>
      <c r="H312" s="2"/>
      <c r="I312" s="91"/>
      <c r="J312" s="363"/>
      <c r="K312" s="49"/>
      <c r="L312" s="9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49"/>
      <c r="E313" s="2"/>
      <c r="F313" s="2"/>
      <c r="G313" s="2"/>
      <c r="H313" s="2"/>
      <c r="I313" s="91"/>
      <c r="J313" s="363"/>
      <c r="K313" s="49"/>
      <c r="L313" s="9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49"/>
      <c r="E314" s="2"/>
      <c r="F314" s="2"/>
      <c r="G314" s="2"/>
      <c r="H314" s="2"/>
      <c r="I314" s="91"/>
      <c r="J314" s="363"/>
      <c r="K314" s="49"/>
      <c r="L314" s="9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49"/>
      <c r="E315" s="2"/>
      <c r="F315" s="2"/>
      <c r="G315" s="2"/>
      <c r="H315" s="2"/>
      <c r="I315" s="91"/>
      <c r="J315" s="363"/>
      <c r="K315" s="49"/>
      <c r="L315" s="9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49"/>
      <c r="E316" s="2"/>
      <c r="F316" s="2"/>
      <c r="G316" s="2"/>
      <c r="H316" s="2"/>
      <c r="I316" s="91"/>
      <c r="J316" s="363"/>
      <c r="K316" s="49"/>
      <c r="L316" s="9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49"/>
      <c r="E317" s="2"/>
      <c r="F317" s="2"/>
      <c r="G317" s="2"/>
      <c r="H317" s="2"/>
      <c r="I317" s="91"/>
      <c r="J317" s="363"/>
      <c r="K317" s="49"/>
      <c r="L317" s="9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49"/>
      <c r="E318" s="2"/>
      <c r="F318" s="2"/>
      <c r="G318" s="2"/>
      <c r="H318" s="2"/>
      <c r="I318" s="91"/>
      <c r="J318" s="363"/>
      <c r="K318" s="49"/>
      <c r="L318" s="9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49"/>
      <c r="E319" s="2"/>
      <c r="F319" s="2"/>
      <c r="G319" s="2"/>
      <c r="H319" s="2"/>
      <c r="I319" s="91"/>
      <c r="J319" s="363"/>
      <c r="K319" s="49"/>
      <c r="L319" s="9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49"/>
      <c r="E320" s="2"/>
      <c r="F320" s="2"/>
      <c r="G320" s="2"/>
      <c r="H320" s="2"/>
      <c r="I320" s="91"/>
      <c r="J320" s="363"/>
      <c r="K320" s="49"/>
      <c r="L320" s="9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49"/>
      <c r="E321" s="2"/>
      <c r="F321" s="2"/>
      <c r="G321" s="2"/>
      <c r="H321" s="2"/>
      <c r="I321" s="91"/>
      <c r="J321" s="363"/>
      <c r="K321" s="49"/>
      <c r="L321" s="9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49"/>
      <c r="E322" s="2"/>
      <c r="F322" s="2"/>
      <c r="G322" s="2"/>
      <c r="H322" s="2"/>
      <c r="I322" s="91"/>
      <c r="J322" s="363"/>
      <c r="K322" s="49"/>
      <c r="L322" s="9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49"/>
      <c r="E323" s="2"/>
      <c r="F323" s="2"/>
      <c r="G323" s="2"/>
      <c r="H323" s="2"/>
      <c r="I323" s="91"/>
      <c r="J323" s="363"/>
      <c r="K323" s="49"/>
      <c r="L323" s="9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49"/>
      <c r="E324" s="2"/>
      <c r="F324" s="2"/>
      <c r="G324" s="2"/>
      <c r="H324" s="2"/>
      <c r="I324" s="91"/>
      <c r="J324" s="363"/>
      <c r="K324" s="49"/>
      <c r="L324" s="9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49"/>
      <c r="E325" s="2"/>
      <c r="F325" s="2"/>
      <c r="G325" s="2"/>
      <c r="H325" s="2"/>
      <c r="I325" s="91"/>
      <c r="J325" s="363"/>
      <c r="K325" s="49"/>
      <c r="L325" s="9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49"/>
      <c r="E326" s="2"/>
      <c r="F326" s="2"/>
      <c r="G326" s="2"/>
      <c r="H326" s="2"/>
      <c r="I326" s="91"/>
      <c r="J326" s="363"/>
      <c r="K326" s="49"/>
      <c r="L326" s="9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49"/>
      <c r="E327" s="2"/>
      <c r="F327" s="2"/>
      <c r="G327" s="2"/>
      <c r="H327" s="2"/>
      <c r="I327" s="91"/>
      <c r="J327" s="363"/>
      <c r="K327" s="49"/>
      <c r="L327" s="9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49"/>
      <c r="E328" s="2"/>
      <c r="F328" s="2"/>
      <c r="G328" s="2"/>
      <c r="H328" s="2"/>
      <c r="I328" s="91"/>
      <c r="J328" s="363"/>
      <c r="K328" s="49"/>
      <c r="L328" s="9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49"/>
      <c r="E329" s="2"/>
      <c r="F329" s="2"/>
      <c r="G329" s="2"/>
      <c r="H329" s="2"/>
      <c r="I329" s="91"/>
      <c r="J329" s="363"/>
      <c r="K329" s="49"/>
      <c r="L329" s="9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49"/>
      <c r="E330" s="2"/>
      <c r="F330" s="2"/>
      <c r="G330" s="2"/>
      <c r="H330" s="2"/>
      <c r="I330" s="91"/>
      <c r="J330" s="363"/>
      <c r="K330" s="49"/>
      <c r="L330" s="9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49"/>
      <c r="E331" s="2"/>
      <c r="F331" s="2"/>
      <c r="G331" s="2"/>
      <c r="H331" s="2"/>
      <c r="I331" s="91"/>
      <c r="J331" s="363"/>
      <c r="K331" s="49"/>
      <c r="L331" s="9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49"/>
      <c r="E332" s="2"/>
      <c r="F332" s="2"/>
      <c r="G332" s="2"/>
      <c r="H332" s="2"/>
      <c r="I332" s="91"/>
      <c r="J332" s="363"/>
      <c r="K332" s="49"/>
      <c r="L332" s="9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49"/>
      <c r="E333" s="2"/>
      <c r="F333" s="2"/>
      <c r="G333" s="2"/>
      <c r="H333" s="2"/>
      <c r="I333" s="91"/>
      <c r="J333" s="363"/>
      <c r="K333" s="49"/>
      <c r="L333" s="9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49"/>
      <c r="E334" s="2"/>
      <c r="F334" s="2"/>
      <c r="G334" s="2"/>
      <c r="H334" s="2"/>
      <c r="I334" s="91"/>
      <c r="J334" s="363"/>
      <c r="K334" s="49"/>
      <c r="L334" s="9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49"/>
      <c r="E335" s="2"/>
      <c r="F335" s="2"/>
      <c r="G335" s="2"/>
      <c r="H335" s="2"/>
      <c r="I335" s="91"/>
      <c r="J335" s="363"/>
      <c r="K335" s="49"/>
      <c r="L335" s="9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49"/>
      <c r="E336" s="2"/>
      <c r="F336" s="2"/>
      <c r="G336" s="2"/>
      <c r="H336" s="2"/>
      <c r="I336" s="91"/>
      <c r="J336" s="363"/>
      <c r="K336" s="49"/>
      <c r="L336" s="9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49"/>
      <c r="E337" s="2"/>
      <c r="F337" s="2"/>
      <c r="G337" s="2"/>
      <c r="H337" s="2"/>
      <c r="I337" s="91"/>
      <c r="J337" s="363"/>
      <c r="K337" s="49"/>
      <c r="L337" s="9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49"/>
      <c r="E338" s="2"/>
      <c r="F338" s="2"/>
      <c r="G338" s="2"/>
      <c r="H338" s="2"/>
      <c r="I338" s="91"/>
      <c r="J338" s="363"/>
      <c r="K338" s="49"/>
      <c r="L338" s="9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49"/>
      <c r="E339" s="2"/>
      <c r="F339" s="2"/>
      <c r="G339" s="2"/>
      <c r="H339" s="2"/>
      <c r="I339" s="91"/>
      <c r="J339" s="363"/>
      <c r="K339" s="49"/>
      <c r="L339" s="9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49"/>
      <c r="E340" s="2"/>
      <c r="F340" s="2"/>
      <c r="G340" s="2"/>
      <c r="H340" s="2"/>
      <c r="I340" s="91"/>
      <c r="J340" s="363"/>
      <c r="K340" s="49"/>
      <c r="L340" s="9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49"/>
      <c r="E341" s="2"/>
      <c r="F341" s="2"/>
      <c r="G341" s="2"/>
      <c r="H341" s="2"/>
      <c r="I341" s="91"/>
      <c r="J341" s="363"/>
      <c r="K341" s="49"/>
      <c r="L341" s="9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49"/>
      <c r="E342" s="2"/>
      <c r="F342" s="2"/>
      <c r="G342" s="2"/>
      <c r="H342" s="2"/>
      <c r="I342" s="91"/>
      <c r="J342" s="363"/>
      <c r="K342" s="49"/>
      <c r="L342" s="9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49"/>
      <c r="E343" s="2"/>
      <c r="F343" s="2"/>
      <c r="G343" s="2"/>
      <c r="H343" s="2"/>
      <c r="I343" s="91"/>
      <c r="J343" s="363"/>
      <c r="K343" s="49"/>
      <c r="L343" s="9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49"/>
      <c r="E344" s="2"/>
      <c r="F344" s="2"/>
      <c r="G344" s="2"/>
      <c r="H344" s="2"/>
      <c r="I344" s="91"/>
      <c r="J344" s="363"/>
      <c r="K344" s="49"/>
      <c r="L344" s="9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49"/>
      <c r="E345" s="2"/>
      <c r="F345" s="2"/>
      <c r="G345" s="2"/>
      <c r="H345" s="2"/>
      <c r="I345" s="91"/>
      <c r="J345" s="363"/>
      <c r="K345" s="49"/>
      <c r="L345" s="9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49"/>
      <c r="E346" s="2"/>
      <c r="F346" s="2"/>
      <c r="G346" s="2"/>
      <c r="H346" s="2"/>
      <c r="I346" s="91"/>
      <c r="J346" s="363"/>
      <c r="K346" s="49"/>
      <c r="L346" s="9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49"/>
      <c r="E347" s="2"/>
      <c r="F347" s="2"/>
      <c r="G347" s="2"/>
      <c r="H347" s="2"/>
      <c r="I347" s="91"/>
      <c r="J347" s="363"/>
      <c r="K347" s="49"/>
      <c r="L347" s="9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49"/>
      <c r="E348" s="2"/>
      <c r="F348" s="2"/>
      <c r="G348" s="2"/>
      <c r="H348" s="2"/>
      <c r="I348" s="91"/>
      <c r="J348" s="363"/>
      <c r="K348" s="49"/>
      <c r="L348" s="9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49"/>
      <c r="E349" s="2"/>
      <c r="F349" s="2"/>
      <c r="G349" s="2"/>
      <c r="H349" s="2"/>
      <c r="I349" s="91"/>
      <c r="J349" s="363"/>
      <c r="K349" s="49"/>
      <c r="L349" s="9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49"/>
      <c r="E350" s="2"/>
      <c r="F350" s="2"/>
      <c r="G350" s="2"/>
      <c r="H350" s="2"/>
      <c r="I350" s="91"/>
      <c r="J350" s="363"/>
      <c r="K350" s="49"/>
      <c r="L350" s="9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49"/>
      <c r="E351" s="2"/>
      <c r="F351" s="2"/>
      <c r="G351" s="2"/>
      <c r="H351" s="2"/>
      <c r="I351" s="91"/>
      <c r="J351" s="363"/>
      <c r="K351" s="49"/>
      <c r="L351" s="9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49"/>
      <c r="E352" s="2"/>
      <c r="F352" s="2"/>
      <c r="G352" s="2"/>
      <c r="H352" s="2"/>
      <c r="I352" s="91"/>
      <c r="J352" s="363"/>
      <c r="K352" s="49"/>
      <c r="L352" s="9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49"/>
      <c r="E353" s="2"/>
      <c r="F353" s="2"/>
      <c r="G353" s="2"/>
      <c r="H353" s="2"/>
      <c r="I353" s="91"/>
      <c r="J353" s="363"/>
      <c r="K353" s="49"/>
      <c r="L353" s="9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49"/>
      <c r="E354" s="2"/>
      <c r="F354" s="2"/>
      <c r="G354" s="2"/>
      <c r="H354" s="2"/>
      <c r="I354" s="91"/>
      <c r="J354" s="363"/>
      <c r="K354" s="49"/>
      <c r="L354" s="9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49"/>
      <c r="E355" s="2"/>
      <c r="F355" s="2"/>
      <c r="G355" s="2"/>
      <c r="H355" s="2"/>
      <c r="I355" s="91"/>
      <c r="J355" s="363"/>
      <c r="K355" s="49"/>
      <c r="L355" s="9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49"/>
      <c r="E356" s="2"/>
      <c r="F356" s="2"/>
      <c r="G356" s="2"/>
      <c r="H356" s="2"/>
      <c r="I356" s="91"/>
      <c r="J356" s="363"/>
      <c r="K356" s="49"/>
      <c r="L356" s="9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49"/>
      <c r="E357" s="2"/>
      <c r="F357" s="2"/>
      <c r="G357" s="2"/>
      <c r="H357" s="2"/>
      <c r="I357" s="91"/>
      <c r="J357" s="363"/>
      <c r="K357" s="49"/>
      <c r="L357" s="9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49"/>
      <c r="E358" s="2"/>
      <c r="F358" s="2"/>
      <c r="G358" s="2"/>
      <c r="H358" s="2"/>
      <c r="I358" s="91"/>
      <c r="J358" s="363"/>
      <c r="K358" s="49"/>
      <c r="L358" s="9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49"/>
      <c r="E359" s="2"/>
      <c r="F359" s="2"/>
      <c r="G359" s="2"/>
      <c r="H359" s="2"/>
      <c r="I359" s="91"/>
      <c r="J359" s="363"/>
      <c r="K359" s="49"/>
      <c r="L359" s="9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49"/>
      <c r="E360" s="2"/>
      <c r="F360" s="2"/>
      <c r="G360" s="2"/>
      <c r="H360" s="2"/>
      <c r="I360" s="91"/>
      <c r="J360" s="363"/>
      <c r="K360" s="49"/>
      <c r="L360" s="9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49"/>
      <c r="E361" s="2"/>
      <c r="F361" s="2"/>
      <c r="G361" s="2"/>
      <c r="H361" s="2"/>
      <c r="I361" s="91"/>
      <c r="J361" s="363"/>
      <c r="K361" s="49"/>
      <c r="L361" s="9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49"/>
      <c r="E362" s="2"/>
      <c r="F362" s="2"/>
      <c r="G362" s="2"/>
      <c r="H362" s="2"/>
      <c r="I362" s="91"/>
      <c r="J362" s="363"/>
      <c r="K362" s="49"/>
      <c r="L362" s="9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49"/>
      <c r="E363" s="2"/>
      <c r="F363" s="2"/>
      <c r="G363" s="2"/>
      <c r="H363" s="2"/>
      <c r="I363" s="91"/>
      <c r="J363" s="363"/>
      <c r="K363" s="49"/>
      <c r="L363" s="9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49"/>
      <c r="E364" s="2"/>
      <c r="F364" s="2"/>
      <c r="G364" s="2"/>
      <c r="H364" s="2"/>
      <c r="I364" s="91"/>
      <c r="J364" s="363"/>
      <c r="K364" s="49"/>
      <c r="L364" s="9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49"/>
      <c r="E365" s="2"/>
      <c r="F365" s="2"/>
      <c r="G365" s="2"/>
      <c r="H365" s="2"/>
      <c r="I365" s="91"/>
      <c r="J365" s="363"/>
      <c r="K365" s="49"/>
      <c r="L365" s="9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49"/>
      <c r="E366" s="2"/>
      <c r="F366" s="2"/>
      <c r="G366" s="2"/>
      <c r="H366" s="2"/>
      <c r="I366" s="91"/>
      <c r="J366" s="363"/>
      <c r="K366" s="49"/>
      <c r="L366" s="9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49"/>
      <c r="E367" s="2"/>
      <c r="F367" s="2"/>
      <c r="G367" s="2"/>
      <c r="H367" s="2"/>
      <c r="I367" s="91"/>
      <c r="J367" s="363"/>
      <c r="K367" s="49"/>
      <c r="L367" s="9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49"/>
      <c r="E368" s="2"/>
      <c r="F368" s="2"/>
      <c r="G368" s="2"/>
      <c r="H368" s="2"/>
      <c r="I368" s="91"/>
      <c r="J368" s="363"/>
      <c r="K368" s="49"/>
      <c r="L368" s="9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49"/>
      <c r="E369" s="2"/>
      <c r="F369" s="2"/>
      <c r="G369" s="2"/>
      <c r="H369" s="2"/>
      <c r="I369" s="91"/>
      <c r="J369" s="363"/>
      <c r="K369" s="49"/>
      <c r="L369" s="9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49"/>
      <c r="E370" s="2"/>
      <c r="F370" s="2"/>
      <c r="G370" s="2"/>
      <c r="H370" s="2"/>
      <c r="I370" s="91"/>
      <c r="J370" s="363"/>
      <c r="K370" s="49"/>
      <c r="L370" s="9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49"/>
      <c r="E371" s="2"/>
      <c r="F371" s="2"/>
      <c r="G371" s="2"/>
      <c r="H371" s="2"/>
      <c r="I371" s="91"/>
      <c r="J371" s="363"/>
      <c r="K371" s="49"/>
      <c r="L371" s="9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49"/>
      <c r="E372" s="2"/>
      <c r="F372" s="2"/>
      <c r="G372" s="2"/>
      <c r="H372" s="2"/>
      <c r="I372" s="91"/>
      <c r="J372" s="363"/>
      <c r="K372" s="49"/>
      <c r="L372" s="9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49"/>
      <c r="E373" s="2"/>
      <c r="F373" s="2"/>
      <c r="G373" s="2"/>
      <c r="H373" s="2"/>
      <c r="I373" s="91"/>
      <c r="J373" s="363"/>
      <c r="K373" s="49"/>
      <c r="L373" s="9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49"/>
      <c r="E374" s="2"/>
      <c r="F374" s="2"/>
      <c r="G374" s="2"/>
      <c r="H374" s="2"/>
      <c r="I374" s="91"/>
      <c r="J374" s="363"/>
      <c r="K374" s="49"/>
      <c r="L374" s="9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49"/>
      <c r="E375" s="2"/>
      <c r="F375" s="2"/>
      <c r="G375" s="2"/>
      <c r="H375" s="2"/>
      <c r="I375" s="91"/>
      <c r="J375" s="363"/>
      <c r="K375" s="49"/>
      <c r="L375" s="9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49"/>
      <c r="E376" s="2"/>
      <c r="F376" s="2"/>
      <c r="G376" s="2"/>
      <c r="H376" s="2"/>
      <c r="I376" s="91"/>
      <c r="J376" s="363"/>
      <c r="K376" s="49"/>
      <c r="L376" s="9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49"/>
      <c r="E377" s="2"/>
      <c r="F377" s="2"/>
      <c r="G377" s="2"/>
      <c r="H377" s="2"/>
      <c r="I377" s="91"/>
      <c r="J377" s="363"/>
      <c r="K377" s="49"/>
      <c r="L377" s="9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49"/>
      <c r="E378" s="2"/>
      <c r="F378" s="2"/>
      <c r="G378" s="2"/>
      <c r="H378" s="2"/>
      <c r="I378" s="91"/>
      <c r="J378" s="363"/>
      <c r="K378" s="49"/>
      <c r="L378" s="9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49"/>
      <c r="E379" s="2"/>
      <c r="F379" s="2"/>
      <c r="G379" s="2"/>
      <c r="H379" s="2"/>
      <c r="I379" s="91"/>
      <c r="J379" s="363"/>
      <c r="K379" s="49"/>
      <c r="L379" s="9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49"/>
      <c r="E380" s="2"/>
      <c r="F380" s="2"/>
      <c r="G380" s="2"/>
      <c r="H380" s="2"/>
      <c r="I380" s="91"/>
      <c r="J380" s="363"/>
      <c r="K380" s="49"/>
      <c r="L380" s="9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49"/>
      <c r="E381" s="2"/>
      <c r="F381" s="2"/>
      <c r="G381" s="2"/>
      <c r="H381" s="2"/>
      <c r="I381" s="91"/>
      <c r="J381" s="363"/>
      <c r="K381" s="49"/>
      <c r="L381" s="9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49"/>
      <c r="E382" s="2"/>
      <c r="F382" s="2"/>
      <c r="G382" s="2"/>
      <c r="H382" s="2"/>
      <c r="I382" s="91"/>
      <c r="J382" s="363"/>
      <c r="K382" s="49"/>
      <c r="L382" s="9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49"/>
      <c r="E383" s="2"/>
      <c r="F383" s="2"/>
      <c r="G383" s="2"/>
      <c r="H383" s="2"/>
      <c r="I383" s="91"/>
      <c r="J383" s="363"/>
      <c r="K383" s="49"/>
      <c r="L383" s="9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49"/>
      <c r="E384" s="2"/>
      <c r="F384" s="2"/>
      <c r="G384" s="2"/>
      <c r="H384" s="2"/>
      <c r="I384" s="91"/>
      <c r="J384" s="363"/>
      <c r="K384" s="49"/>
      <c r="L384" s="9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49"/>
      <c r="E385" s="2"/>
      <c r="F385" s="2"/>
      <c r="G385" s="2"/>
      <c r="H385" s="2"/>
      <c r="I385" s="91"/>
      <c r="J385" s="363"/>
      <c r="K385" s="49"/>
      <c r="L385" s="9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49"/>
      <c r="E386" s="2"/>
      <c r="F386" s="2"/>
      <c r="G386" s="2"/>
      <c r="H386" s="2"/>
      <c r="I386" s="91"/>
      <c r="J386" s="363"/>
      <c r="K386" s="49"/>
      <c r="L386" s="9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49"/>
      <c r="E387" s="2"/>
      <c r="F387" s="2"/>
      <c r="G387" s="2"/>
      <c r="H387" s="2"/>
      <c r="I387" s="91"/>
      <c r="J387" s="363"/>
      <c r="K387" s="49"/>
      <c r="L387" s="9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49"/>
      <c r="E388" s="2"/>
      <c r="F388" s="2"/>
      <c r="G388" s="2"/>
      <c r="H388" s="2"/>
      <c r="I388" s="91"/>
      <c r="J388" s="363"/>
      <c r="K388" s="49"/>
      <c r="L388" s="9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49"/>
      <c r="E389" s="2"/>
      <c r="F389" s="2"/>
      <c r="G389" s="2"/>
      <c r="H389" s="2"/>
      <c r="I389" s="91"/>
      <c r="J389" s="363"/>
      <c r="K389" s="49"/>
      <c r="L389" s="9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49"/>
      <c r="E390" s="2"/>
      <c r="F390" s="2"/>
      <c r="G390" s="2"/>
      <c r="H390" s="2"/>
      <c r="I390" s="91"/>
      <c r="J390" s="363"/>
      <c r="K390" s="49"/>
      <c r="L390" s="9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49"/>
      <c r="E391" s="2"/>
      <c r="F391" s="2"/>
      <c r="G391" s="2"/>
      <c r="H391" s="2"/>
      <c r="I391" s="91"/>
      <c r="J391" s="363"/>
      <c r="K391" s="49"/>
      <c r="L391" s="9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49"/>
      <c r="E392" s="2"/>
      <c r="F392" s="2"/>
      <c r="G392" s="2"/>
      <c r="H392" s="2"/>
      <c r="I392" s="91"/>
      <c r="J392" s="363"/>
      <c r="K392" s="49"/>
      <c r="L392" s="9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49"/>
      <c r="E393" s="2"/>
      <c r="F393" s="2"/>
      <c r="G393" s="2"/>
      <c r="H393" s="2"/>
      <c r="I393" s="91"/>
      <c r="J393" s="363"/>
      <c r="K393" s="49"/>
      <c r="L393" s="9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49"/>
      <c r="E394" s="2"/>
      <c r="F394" s="2"/>
      <c r="G394" s="2"/>
      <c r="H394" s="2"/>
      <c r="I394" s="91"/>
      <c r="J394" s="363"/>
      <c r="K394" s="49"/>
      <c r="L394" s="9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49"/>
      <c r="E395" s="2"/>
      <c r="F395" s="2"/>
      <c r="G395" s="2"/>
      <c r="H395" s="2"/>
      <c r="I395" s="91"/>
      <c r="J395" s="363"/>
      <c r="K395" s="49"/>
      <c r="L395" s="9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49"/>
      <c r="E396" s="2"/>
      <c r="F396" s="2"/>
      <c r="G396" s="2"/>
      <c r="H396" s="2"/>
      <c r="I396" s="91"/>
      <c r="J396" s="363"/>
      <c r="K396" s="49"/>
      <c r="L396" s="9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49"/>
      <c r="E397" s="2"/>
      <c r="F397" s="2"/>
      <c r="G397" s="2"/>
      <c r="H397" s="2"/>
      <c r="I397" s="91"/>
      <c r="J397" s="363"/>
      <c r="K397" s="49"/>
      <c r="L397" s="9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49"/>
      <c r="E398" s="2"/>
      <c r="F398" s="2"/>
      <c r="G398" s="2"/>
      <c r="H398" s="2"/>
      <c r="I398" s="91"/>
      <c r="J398" s="363"/>
      <c r="K398" s="49"/>
      <c r="L398" s="9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49"/>
      <c r="E399" s="2"/>
      <c r="F399" s="2"/>
      <c r="G399" s="2"/>
      <c r="H399" s="2"/>
      <c r="I399" s="91"/>
      <c r="J399" s="363"/>
      <c r="K399" s="49"/>
      <c r="L399" s="9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49"/>
      <c r="E400" s="2"/>
      <c r="F400" s="2"/>
      <c r="G400" s="2"/>
      <c r="H400" s="2"/>
      <c r="I400" s="91"/>
      <c r="J400" s="363"/>
      <c r="K400" s="49"/>
      <c r="L400" s="9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49"/>
      <c r="E401" s="2"/>
      <c r="F401" s="2"/>
      <c r="G401" s="2"/>
      <c r="H401" s="2"/>
      <c r="I401" s="91"/>
      <c r="J401" s="363"/>
      <c r="K401" s="49"/>
      <c r="L401" s="9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49"/>
      <c r="E402" s="2"/>
      <c r="F402" s="2"/>
      <c r="G402" s="2"/>
      <c r="H402" s="2"/>
      <c r="I402" s="91"/>
      <c r="J402" s="363"/>
      <c r="K402" s="49"/>
      <c r="L402" s="9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49"/>
      <c r="E403" s="2"/>
      <c r="F403" s="2"/>
      <c r="G403" s="2"/>
      <c r="H403" s="2"/>
      <c r="I403" s="91"/>
      <c r="J403" s="363"/>
      <c r="K403" s="49"/>
      <c r="L403" s="9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49"/>
      <c r="E404" s="2"/>
      <c r="F404" s="2"/>
      <c r="G404" s="2"/>
      <c r="H404" s="2"/>
      <c r="I404" s="91"/>
      <c r="J404" s="363"/>
      <c r="K404" s="49"/>
      <c r="L404" s="9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49"/>
      <c r="E405" s="2"/>
      <c r="F405" s="2"/>
      <c r="G405" s="2"/>
      <c r="H405" s="2"/>
      <c r="I405" s="91"/>
      <c r="J405" s="363"/>
      <c r="K405" s="49"/>
      <c r="L405" s="9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49"/>
      <c r="E406" s="2"/>
      <c r="F406" s="2"/>
      <c r="G406" s="2"/>
      <c r="H406" s="2"/>
      <c r="I406" s="91"/>
      <c r="J406" s="363"/>
      <c r="K406" s="49"/>
      <c r="L406" s="9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49"/>
      <c r="E407" s="2"/>
      <c r="F407" s="2"/>
      <c r="G407" s="2"/>
      <c r="H407" s="2"/>
      <c r="I407" s="91"/>
      <c r="J407" s="363"/>
      <c r="K407" s="49"/>
      <c r="L407" s="9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49"/>
      <c r="E408" s="2"/>
      <c r="F408" s="2"/>
      <c r="G408" s="2"/>
      <c r="H408" s="2"/>
      <c r="I408" s="91"/>
      <c r="J408" s="363"/>
      <c r="K408" s="49"/>
      <c r="L408" s="9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49"/>
      <c r="E409" s="2"/>
      <c r="F409" s="2"/>
      <c r="G409" s="2"/>
      <c r="H409" s="2"/>
      <c r="I409" s="91"/>
      <c r="J409" s="363"/>
      <c r="K409" s="49"/>
      <c r="L409" s="9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49"/>
      <c r="E410" s="2"/>
      <c r="F410" s="2"/>
      <c r="G410" s="2"/>
      <c r="H410" s="2"/>
      <c r="I410" s="91"/>
      <c r="J410" s="363"/>
      <c r="K410" s="49"/>
      <c r="L410" s="9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49"/>
      <c r="E411" s="2"/>
      <c r="F411" s="2"/>
      <c r="G411" s="2"/>
      <c r="H411" s="2"/>
      <c r="I411" s="91"/>
      <c r="J411" s="363"/>
      <c r="K411" s="49"/>
      <c r="L411" s="9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49"/>
      <c r="E412" s="2"/>
      <c r="F412" s="2"/>
      <c r="G412" s="2"/>
      <c r="H412" s="2"/>
      <c r="I412" s="91"/>
      <c r="J412" s="363"/>
      <c r="K412" s="49"/>
      <c r="L412" s="9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49"/>
      <c r="E413" s="2"/>
      <c r="F413" s="2"/>
      <c r="G413" s="2"/>
      <c r="H413" s="2"/>
      <c r="I413" s="91"/>
      <c r="J413" s="363"/>
      <c r="K413" s="49"/>
      <c r="L413" s="9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49"/>
      <c r="E414" s="2"/>
      <c r="F414" s="2"/>
      <c r="G414" s="2"/>
      <c r="H414" s="2"/>
      <c r="I414" s="91"/>
      <c r="J414" s="363"/>
      <c r="K414" s="49"/>
      <c r="L414" s="9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49"/>
      <c r="E415" s="2"/>
      <c r="F415" s="2"/>
      <c r="G415" s="2"/>
      <c r="H415" s="2"/>
      <c r="I415" s="91"/>
      <c r="J415" s="363"/>
      <c r="K415" s="49"/>
      <c r="L415" s="9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49"/>
      <c r="E416" s="2"/>
      <c r="F416" s="2"/>
      <c r="G416" s="2"/>
      <c r="H416" s="2"/>
      <c r="I416" s="91"/>
      <c r="J416" s="363"/>
      <c r="K416" s="49"/>
      <c r="L416" s="9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49"/>
      <c r="E417" s="2"/>
      <c r="F417" s="2"/>
      <c r="G417" s="2"/>
      <c r="H417" s="2"/>
      <c r="I417" s="91"/>
      <c r="J417" s="363"/>
      <c r="K417" s="49"/>
      <c r="L417" s="9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49"/>
      <c r="E418" s="2"/>
      <c r="F418" s="2"/>
      <c r="G418" s="2"/>
      <c r="H418" s="2"/>
      <c r="I418" s="91"/>
      <c r="J418" s="363"/>
      <c r="K418" s="49"/>
      <c r="L418" s="9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49"/>
      <c r="E419" s="2"/>
      <c r="F419" s="2"/>
      <c r="G419" s="2"/>
      <c r="H419" s="2"/>
      <c r="I419" s="91"/>
      <c r="J419" s="363"/>
      <c r="K419" s="49"/>
      <c r="L419" s="9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49"/>
      <c r="E420" s="2"/>
      <c r="F420" s="2"/>
      <c r="G420" s="2"/>
      <c r="H420" s="2"/>
      <c r="I420" s="91"/>
      <c r="J420" s="363"/>
      <c r="K420" s="49"/>
      <c r="L420" s="9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49"/>
      <c r="E421" s="2"/>
      <c r="F421" s="2"/>
      <c r="G421" s="2"/>
      <c r="H421" s="2"/>
      <c r="I421" s="91"/>
      <c r="J421" s="363"/>
      <c r="K421" s="49"/>
      <c r="L421" s="9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49"/>
      <c r="E422" s="2"/>
      <c r="F422" s="2"/>
      <c r="G422" s="2"/>
      <c r="H422" s="2"/>
      <c r="I422" s="91"/>
      <c r="J422" s="363"/>
      <c r="K422" s="49"/>
      <c r="L422" s="9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49"/>
      <c r="E423" s="2"/>
      <c r="F423" s="2"/>
      <c r="G423" s="2"/>
      <c r="H423" s="2"/>
      <c r="I423" s="91"/>
      <c r="J423" s="363"/>
      <c r="K423" s="49"/>
      <c r="L423" s="9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49"/>
      <c r="E424" s="2"/>
      <c r="F424" s="2"/>
      <c r="G424" s="2"/>
      <c r="H424" s="2"/>
      <c r="I424" s="91"/>
      <c r="J424" s="363"/>
      <c r="K424" s="49"/>
      <c r="L424" s="9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49"/>
      <c r="E425" s="2"/>
      <c r="F425" s="2"/>
      <c r="G425" s="2"/>
      <c r="H425" s="2"/>
      <c r="I425" s="91"/>
      <c r="J425" s="363"/>
      <c r="K425" s="49"/>
      <c r="L425" s="9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49"/>
      <c r="E426" s="2"/>
      <c r="F426" s="2"/>
      <c r="G426" s="2"/>
      <c r="H426" s="2"/>
      <c r="I426" s="91"/>
      <c r="J426" s="363"/>
      <c r="K426" s="49"/>
      <c r="L426" s="9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49"/>
      <c r="E427" s="2"/>
      <c r="F427" s="2"/>
      <c r="G427" s="2"/>
      <c r="H427" s="2"/>
      <c r="I427" s="91"/>
      <c r="J427" s="363"/>
      <c r="K427" s="49"/>
      <c r="L427" s="9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49"/>
      <c r="E428" s="2"/>
      <c r="F428" s="2"/>
      <c r="G428" s="2"/>
      <c r="H428" s="2"/>
      <c r="I428" s="91"/>
      <c r="J428" s="363"/>
      <c r="K428" s="49"/>
      <c r="L428" s="9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49"/>
      <c r="E429" s="2"/>
      <c r="F429" s="2"/>
      <c r="G429" s="2"/>
      <c r="H429" s="2"/>
      <c r="I429" s="91"/>
      <c r="J429" s="363"/>
      <c r="K429" s="49"/>
      <c r="L429" s="9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49"/>
      <c r="E430" s="2"/>
      <c r="F430" s="2"/>
      <c r="G430" s="2"/>
      <c r="H430" s="2"/>
      <c r="I430" s="91"/>
      <c r="J430" s="363"/>
      <c r="K430" s="49"/>
      <c r="L430" s="9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49"/>
      <c r="E431" s="2"/>
      <c r="F431" s="2"/>
      <c r="G431" s="2"/>
      <c r="H431" s="2"/>
      <c r="I431" s="91"/>
      <c r="J431" s="363"/>
      <c r="K431" s="49"/>
      <c r="L431" s="9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49"/>
      <c r="E432" s="2"/>
      <c r="F432" s="2"/>
      <c r="G432" s="2"/>
      <c r="H432" s="2"/>
      <c r="I432" s="91"/>
      <c r="J432" s="363"/>
      <c r="K432" s="49"/>
      <c r="L432" s="9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49"/>
      <c r="E433" s="2"/>
      <c r="F433" s="2"/>
      <c r="G433" s="2"/>
      <c r="H433" s="2"/>
      <c r="I433" s="91"/>
      <c r="J433" s="363"/>
      <c r="K433" s="49"/>
      <c r="L433" s="9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49"/>
      <c r="E434" s="2"/>
      <c r="F434" s="2"/>
      <c r="G434" s="2"/>
      <c r="H434" s="2"/>
      <c r="I434" s="91"/>
      <c r="J434" s="363"/>
      <c r="K434" s="49"/>
      <c r="L434" s="9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49"/>
      <c r="E435" s="2"/>
      <c r="F435" s="2"/>
      <c r="G435" s="2"/>
      <c r="H435" s="2"/>
      <c r="I435" s="91"/>
      <c r="J435" s="363"/>
      <c r="K435" s="49"/>
      <c r="L435" s="9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49"/>
      <c r="E436" s="2"/>
      <c r="F436" s="2"/>
      <c r="G436" s="2"/>
      <c r="H436" s="2"/>
      <c r="I436" s="91"/>
      <c r="J436" s="363"/>
      <c r="K436" s="49"/>
      <c r="L436" s="9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49"/>
      <c r="E437" s="2"/>
      <c r="F437" s="2"/>
      <c r="G437" s="2"/>
      <c r="H437" s="2"/>
      <c r="I437" s="91"/>
      <c r="J437" s="363"/>
      <c r="K437" s="49"/>
      <c r="L437" s="9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49"/>
      <c r="E438" s="2"/>
      <c r="F438" s="2"/>
      <c r="G438" s="2"/>
      <c r="H438" s="2"/>
      <c r="I438" s="91"/>
      <c r="J438" s="363"/>
      <c r="K438" s="49"/>
      <c r="L438" s="9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49"/>
      <c r="E439" s="2"/>
      <c r="F439" s="2"/>
      <c r="G439" s="2"/>
      <c r="H439" s="2"/>
      <c r="I439" s="91"/>
      <c r="J439" s="363"/>
      <c r="K439" s="49"/>
      <c r="L439" s="9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49"/>
      <c r="E440" s="2"/>
      <c r="F440" s="2"/>
      <c r="G440" s="2"/>
      <c r="H440" s="2"/>
      <c r="I440" s="91"/>
      <c r="J440" s="363"/>
      <c r="K440" s="49"/>
      <c r="L440" s="9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49"/>
      <c r="E441" s="2"/>
      <c r="F441" s="2"/>
      <c r="G441" s="2"/>
      <c r="H441" s="2"/>
      <c r="I441" s="91"/>
      <c r="J441" s="363"/>
      <c r="K441" s="49"/>
      <c r="L441" s="9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49"/>
      <c r="E442" s="2"/>
      <c r="F442" s="2"/>
      <c r="G442" s="2"/>
      <c r="H442" s="2"/>
      <c r="I442" s="91"/>
      <c r="J442" s="363"/>
      <c r="K442" s="49"/>
      <c r="L442" s="9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49"/>
      <c r="E443" s="2"/>
      <c r="F443" s="2"/>
      <c r="G443" s="2"/>
      <c r="H443" s="2"/>
      <c r="I443" s="91"/>
      <c r="J443" s="363"/>
      <c r="K443" s="49"/>
      <c r="L443" s="9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49"/>
      <c r="E444" s="2"/>
      <c r="F444" s="2"/>
      <c r="G444" s="2"/>
      <c r="H444" s="2"/>
      <c r="I444" s="91"/>
      <c r="J444" s="363"/>
      <c r="K444" s="49"/>
      <c r="L444" s="9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49"/>
      <c r="E445" s="2"/>
      <c r="F445" s="2"/>
      <c r="G445" s="2"/>
      <c r="H445" s="2"/>
      <c r="I445" s="91"/>
      <c r="J445" s="363"/>
      <c r="K445" s="49"/>
      <c r="L445" s="9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49"/>
      <c r="E446" s="2"/>
      <c r="F446" s="2"/>
      <c r="G446" s="2"/>
      <c r="H446" s="2"/>
      <c r="I446" s="91"/>
      <c r="J446" s="363"/>
      <c r="K446" s="49"/>
      <c r="L446" s="9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49"/>
      <c r="E447" s="2"/>
      <c r="F447" s="2"/>
      <c r="G447" s="2"/>
      <c r="H447" s="2"/>
      <c r="I447" s="91"/>
      <c r="J447" s="363"/>
      <c r="K447" s="49"/>
      <c r="L447" s="9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49"/>
      <c r="E448" s="2"/>
      <c r="F448" s="2"/>
      <c r="G448" s="2"/>
      <c r="H448" s="2"/>
      <c r="I448" s="91"/>
      <c r="J448" s="363"/>
      <c r="K448" s="49"/>
      <c r="L448" s="9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49"/>
      <c r="E449" s="2"/>
      <c r="F449" s="2"/>
      <c r="G449" s="2"/>
      <c r="H449" s="2"/>
      <c r="I449" s="91"/>
      <c r="J449" s="363"/>
      <c r="K449" s="49"/>
      <c r="L449" s="9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49"/>
      <c r="E450" s="2"/>
      <c r="F450" s="2"/>
      <c r="G450" s="2"/>
      <c r="H450" s="2"/>
      <c r="I450" s="91"/>
      <c r="J450" s="363"/>
      <c r="K450" s="49"/>
      <c r="L450" s="9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49"/>
      <c r="E451" s="2"/>
      <c r="F451" s="2"/>
      <c r="G451" s="2"/>
      <c r="H451" s="2"/>
      <c r="I451" s="91"/>
      <c r="J451" s="363"/>
      <c r="K451" s="49"/>
      <c r="L451" s="9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49"/>
      <c r="E452" s="2"/>
      <c r="F452" s="2"/>
      <c r="G452" s="2"/>
      <c r="H452" s="2"/>
      <c r="I452" s="91"/>
      <c r="J452" s="363"/>
      <c r="K452" s="49"/>
      <c r="L452" s="9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49"/>
      <c r="E453" s="2"/>
      <c r="F453" s="2"/>
      <c r="G453" s="2"/>
      <c r="H453" s="2"/>
      <c r="I453" s="91"/>
      <c r="J453" s="363"/>
      <c r="K453" s="49"/>
      <c r="L453" s="9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49"/>
      <c r="E454" s="2"/>
      <c r="F454" s="2"/>
      <c r="G454" s="2"/>
      <c r="H454" s="2"/>
      <c r="I454" s="91"/>
      <c r="J454" s="363"/>
      <c r="K454" s="49"/>
      <c r="L454" s="9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49"/>
      <c r="E455" s="2"/>
      <c r="F455" s="2"/>
      <c r="G455" s="2"/>
      <c r="H455" s="2"/>
      <c r="I455" s="91"/>
      <c r="J455" s="363"/>
      <c r="K455" s="49"/>
      <c r="L455" s="9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49"/>
      <c r="E456" s="2"/>
      <c r="F456" s="2"/>
      <c r="G456" s="2"/>
      <c r="H456" s="2"/>
      <c r="I456" s="91"/>
      <c r="J456" s="363"/>
      <c r="K456" s="49"/>
      <c r="L456" s="9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49"/>
      <c r="E457" s="2"/>
      <c r="F457" s="2"/>
      <c r="G457" s="2"/>
      <c r="H457" s="2"/>
      <c r="I457" s="91"/>
      <c r="J457" s="363"/>
      <c r="K457" s="49"/>
      <c r="L457" s="9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49"/>
      <c r="E458" s="2"/>
      <c r="F458" s="2"/>
      <c r="G458" s="2"/>
      <c r="H458" s="2"/>
      <c r="I458" s="91"/>
      <c r="J458" s="363"/>
      <c r="K458" s="49"/>
      <c r="L458" s="9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49"/>
      <c r="E459" s="2"/>
      <c r="F459" s="2"/>
      <c r="G459" s="2"/>
      <c r="H459" s="2"/>
      <c r="I459" s="91"/>
      <c r="J459" s="363"/>
      <c r="K459" s="49"/>
      <c r="L459" s="9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49"/>
      <c r="E460" s="2"/>
      <c r="F460" s="2"/>
      <c r="G460" s="2"/>
      <c r="H460" s="2"/>
      <c r="I460" s="91"/>
      <c r="J460" s="363"/>
      <c r="K460" s="49"/>
      <c r="L460" s="9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49"/>
      <c r="E461" s="2"/>
      <c r="F461" s="2"/>
      <c r="G461" s="2"/>
      <c r="H461" s="2"/>
      <c r="I461" s="91"/>
      <c r="J461" s="363"/>
      <c r="K461" s="49"/>
      <c r="L461" s="9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49"/>
      <c r="E462" s="2"/>
      <c r="F462" s="2"/>
      <c r="G462" s="2"/>
      <c r="H462" s="2"/>
      <c r="I462" s="91"/>
      <c r="J462" s="363"/>
      <c r="K462" s="49"/>
      <c r="L462" s="9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49"/>
      <c r="E463" s="2"/>
      <c r="F463" s="2"/>
      <c r="G463" s="2"/>
      <c r="H463" s="2"/>
      <c r="I463" s="91"/>
      <c r="J463" s="363"/>
      <c r="K463" s="49"/>
      <c r="L463" s="9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49"/>
      <c r="E464" s="2"/>
      <c r="F464" s="2"/>
      <c r="G464" s="2"/>
      <c r="H464" s="2"/>
      <c r="I464" s="91"/>
      <c r="J464" s="363"/>
      <c r="K464" s="49"/>
      <c r="L464" s="9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49"/>
      <c r="E465" s="2"/>
      <c r="F465" s="2"/>
      <c r="G465" s="2"/>
      <c r="H465" s="2"/>
      <c r="I465" s="91"/>
      <c r="J465" s="363"/>
      <c r="K465" s="49"/>
      <c r="L465" s="9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49"/>
      <c r="E466" s="2"/>
      <c r="F466" s="2"/>
      <c r="G466" s="2"/>
      <c r="H466" s="2"/>
      <c r="I466" s="91"/>
      <c r="J466" s="363"/>
      <c r="K466" s="49"/>
      <c r="L466" s="9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49"/>
      <c r="E467" s="2"/>
      <c r="F467" s="2"/>
      <c r="G467" s="2"/>
      <c r="H467" s="2"/>
      <c r="I467" s="91"/>
      <c r="J467" s="363"/>
      <c r="K467" s="49"/>
      <c r="L467" s="9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49"/>
      <c r="E468" s="2"/>
      <c r="F468" s="2"/>
      <c r="G468" s="2"/>
      <c r="H468" s="2"/>
      <c r="I468" s="91"/>
      <c r="J468" s="363"/>
      <c r="K468" s="49"/>
      <c r="L468" s="9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49"/>
      <c r="E469" s="2"/>
      <c r="F469" s="2"/>
      <c r="G469" s="2"/>
      <c r="H469" s="2"/>
      <c r="I469" s="91"/>
      <c r="J469" s="363"/>
      <c r="K469" s="49"/>
      <c r="L469" s="9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49"/>
      <c r="E470" s="2"/>
      <c r="F470" s="2"/>
      <c r="G470" s="2"/>
      <c r="H470" s="2"/>
      <c r="I470" s="91"/>
      <c r="J470" s="363"/>
      <c r="K470" s="49"/>
      <c r="L470" s="9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49"/>
      <c r="E471" s="2"/>
      <c r="F471" s="2"/>
      <c r="G471" s="2"/>
      <c r="H471" s="2"/>
      <c r="I471" s="91"/>
      <c r="J471" s="363"/>
      <c r="K471" s="49"/>
      <c r="L471" s="9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49"/>
      <c r="E472" s="2"/>
      <c r="F472" s="2"/>
      <c r="G472" s="2"/>
      <c r="H472" s="2"/>
      <c r="I472" s="91"/>
      <c r="J472" s="363"/>
      <c r="K472" s="49"/>
      <c r="L472" s="9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49"/>
      <c r="E473" s="2"/>
      <c r="F473" s="2"/>
      <c r="G473" s="2"/>
      <c r="H473" s="2"/>
      <c r="I473" s="91"/>
      <c r="J473" s="363"/>
      <c r="K473" s="49"/>
      <c r="L473" s="9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49"/>
      <c r="E474" s="2"/>
      <c r="F474" s="2"/>
      <c r="G474" s="2"/>
      <c r="H474" s="2"/>
      <c r="I474" s="91"/>
      <c r="J474" s="363"/>
      <c r="K474" s="49"/>
      <c r="L474" s="9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49"/>
      <c r="E475" s="2"/>
      <c r="F475" s="2"/>
      <c r="G475" s="2"/>
      <c r="H475" s="2"/>
      <c r="I475" s="91"/>
      <c r="J475" s="363"/>
      <c r="K475" s="49"/>
      <c r="L475" s="9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49"/>
      <c r="E476" s="2"/>
      <c r="F476" s="2"/>
      <c r="G476" s="2"/>
      <c r="H476" s="2"/>
      <c r="I476" s="91"/>
      <c r="J476" s="363"/>
      <c r="K476" s="49"/>
      <c r="L476" s="9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49"/>
      <c r="E477" s="2"/>
      <c r="F477" s="2"/>
      <c r="G477" s="2"/>
      <c r="H477" s="2"/>
      <c r="I477" s="91"/>
      <c r="J477" s="363"/>
      <c r="K477" s="49"/>
      <c r="L477" s="9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49"/>
      <c r="E478" s="2"/>
      <c r="F478" s="2"/>
      <c r="G478" s="2"/>
      <c r="H478" s="2"/>
      <c r="I478" s="91"/>
      <c r="J478" s="363"/>
      <c r="K478" s="49"/>
      <c r="L478" s="9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49"/>
      <c r="E479" s="2"/>
      <c r="F479" s="2"/>
      <c r="G479" s="2"/>
      <c r="H479" s="2"/>
      <c r="I479" s="91"/>
      <c r="J479" s="363"/>
      <c r="K479" s="49"/>
      <c r="L479" s="9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49"/>
      <c r="E480" s="2"/>
      <c r="F480" s="2"/>
      <c r="G480" s="2"/>
      <c r="H480" s="2"/>
      <c r="I480" s="91"/>
      <c r="J480" s="363"/>
      <c r="K480" s="49"/>
      <c r="L480" s="9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49"/>
      <c r="E481" s="2"/>
      <c r="F481" s="2"/>
      <c r="G481" s="2"/>
      <c r="H481" s="2"/>
      <c r="I481" s="91"/>
      <c r="J481" s="363"/>
      <c r="K481" s="49"/>
      <c r="L481" s="9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49"/>
      <c r="E482" s="2"/>
      <c r="F482" s="2"/>
      <c r="G482" s="2"/>
      <c r="H482" s="2"/>
      <c r="I482" s="91"/>
      <c r="J482" s="363"/>
      <c r="K482" s="49"/>
      <c r="L482" s="9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49"/>
      <c r="E483" s="2"/>
      <c r="F483" s="2"/>
      <c r="G483" s="2"/>
      <c r="H483" s="2"/>
      <c r="I483" s="91"/>
      <c r="J483" s="363"/>
      <c r="K483" s="49"/>
      <c r="L483" s="9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49"/>
      <c r="E484" s="2"/>
      <c r="F484" s="2"/>
      <c r="G484" s="2"/>
      <c r="H484" s="2"/>
      <c r="I484" s="91"/>
      <c r="J484" s="363"/>
      <c r="K484" s="49"/>
      <c r="L484" s="9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49"/>
      <c r="E485" s="2"/>
      <c r="F485" s="2"/>
      <c r="G485" s="2"/>
      <c r="H485" s="2"/>
      <c r="I485" s="91"/>
      <c r="J485" s="363"/>
      <c r="K485" s="49"/>
      <c r="L485" s="9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49"/>
      <c r="E486" s="2"/>
      <c r="F486" s="2"/>
      <c r="G486" s="2"/>
      <c r="H486" s="2"/>
      <c r="I486" s="91"/>
      <c r="J486" s="363"/>
      <c r="K486" s="49"/>
      <c r="L486" s="9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49"/>
      <c r="E487" s="2"/>
      <c r="F487" s="2"/>
      <c r="G487" s="2"/>
      <c r="H487" s="2"/>
      <c r="I487" s="91"/>
      <c r="J487" s="363"/>
      <c r="K487" s="49"/>
      <c r="L487" s="9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49"/>
      <c r="E488" s="2"/>
      <c r="F488" s="2"/>
      <c r="G488" s="2"/>
      <c r="H488" s="2"/>
      <c r="I488" s="91"/>
      <c r="J488" s="363"/>
      <c r="K488" s="49"/>
      <c r="L488" s="9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49"/>
      <c r="E489" s="2"/>
      <c r="F489" s="2"/>
      <c r="G489" s="2"/>
      <c r="H489" s="2"/>
      <c r="I489" s="91"/>
      <c r="J489" s="363"/>
      <c r="K489" s="49"/>
      <c r="L489" s="9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49"/>
      <c r="E490" s="2"/>
      <c r="F490" s="2"/>
      <c r="G490" s="2"/>
      <c r="H490" s="2"/>
      <c r="I490" s="91"/>
      <c r="J490" s="363"/>
      <c r="K490" s="49"/>
      <c r="L490" s="9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49"/>
      <c r="E491" s="2"/>
      <c r="F491" s="2"/>
      <c r="G491" s="2"/>
      <c r="H491" s="2"/>
      <c r="I491" s="91"/>
      <c r="J491" s="363"/>
      <c r="K491" s="49"/>
      <c r="L491" s="9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49"/>
      <c r="E492" s="2"/>
      <c r="F492" s="2"/>
      <c r="G492" s="2"/>
      <c r="H492" s="2"/>
      <c r="I492" s="91"/>
      <c r="J492" s="363"/>
      <c r="K492" s="49"/>
      <c r="L492" s="9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49"/>
      <c r="E493" s="2"/>
      <c r="F493" s="2"/>
      <c r="G493" s="2"/>
      <c r="H493" s="2"/>
      <c r="I493" s="91"/>
      <c r="J493" s="363"/>
      <c r="K493" s="49"/>
      <c r="L493" s="9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49"/>
      <c r="E494" s="2"/>
      <c r="F494" s="2"/>
      <c r="G494" s="2"/>
      <c r="H494" s="2"/>
      <c r="I494" s="91"/>
      <c r="J494" s="363"/>
      <c r="K494" s="49"/>
      <c r="L494" s="9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49"/>
      <c r="E495" s="2"/>
      <c r="F495" s="2"/>
      <c r="G495" s="2"/>
      <c r="H495" s="2"/>
      <c r="I495" s="91"/>
      <c r="J495" s="363"/>
      <c r="K495" s="49"/>
      <c r="L495" s="9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49"/>
      <c r="E496" s="2"/>
      <c r="F496" s="2"/>
      <c r="G496" s="2"/>
      <c r="H496" s="2"/>
      <c r="I496" s="91"/>
      <c r="J496" s="363"/>
      <c r="K496" s="49"/>
      <c r="L496" s="9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49"/>
      <c r="E497" s="2"/>
      <c r="F497" s="2"/>
      <c r="G497" s="2"/>
      <c r="H497" s="2"/>
      <c r="I497" s="91"/>
      <c r="J497" s="363"/>
      <c r="K497" s="49"/>
      <c r="L497" s="9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49"/>
      <c r="E498" s="2"/>
      <c r="F498" s="2"/>
      <c r="G498" s="2"/>
      <c r="H498" s="2"/>
      <c r="I498" s="91"/>
      <c r="J498" s="363"/>
      <c r="K498" s="49"/>
      <c r="L498" s="9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49"/>
      <c r="E499" s="2"/>
      <c r="F499" s="2"/>
      <c r="G499" s="2"/>
      <c r="H499" s="2"/>
      <c r="I499" s="91"/>
      <c r="J499" s="363"/>
      <c r="K499" s="49"/>
      <c r="L499" s="9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49"/>
      <c r="E500" s="2"/>
      <c r="F500" s="2"/>
      <c r="G500" s="2"/>
      <c r="H500" s="2"/>
      <c r="I500" s="91"/>
      <c r="J500" s="363"/>
      <c r="K500" s="49"/>
      <c r="L500" s="9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49"/>
      <c r="E501" s="2"/>
      <c r="F501" s="2"/>
      <c r="G501" s="2"/>
      <c r="H501" s="2"/>
      <c r="I501" s="91"/>
      <c r="J501" s="363"/>
      <c r="K501" s="49"/>
      <c r="L501" s="9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49"/>
      <c r="E502" s="2"/>
      <c r="F502" s="2"/>
      <c r="G502" s="2"/>
      <c r="H502" s="2"/>
      <c r="I502" s="91"/>
      <c r="J502" s="363"/>
      <c r="K502" s="49"/>
      <c r="L502" s="9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49"/>
      <c r="E503" s="2"/>
      <c r="F503" s="2"/>
      <c r="G503" s="2"/>
      <c r="H503" s="2"/>
      <c r="I503" s="91"/>
      <c r="J503" s="363"/>
      <c r="K503" s="49"/>
      <c r="L503" s="9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49"/>
      <c r="E504" s="2"/>
      <c r="F504" s="2"/>
      <c r="G504" s="2"/>
      <c r="H504" s="2"/>
      <c r="I504" s="91"/>
      <c r="J504" s="363"/>
      <c r="K504" s="49"/>
      <c r="L504" s="9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49"/>
      <c r="E505" s="2"/>
      <c r="F505" s="2"/>
      <c r="G505" s="2"/>
      <c r="H505" s="2"/>
      <c r="I505" s="91"/>
      <c r="J505" s="363"/>
      <c r="K505" s="49"/>
      <c r="L505" s="9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49"/>
      <c r="E506" s="2"/>
      <c r="F506" s="2"/>
      <c r="G506" s="2"/>
      <c r="H506" s="2"/>
      <c r="I506" s="91"/>
      <c r="J506" s="363"/>
      <c r="K506" s="49"/>
      <c r="L506" s="9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49"/>
      <c r="E507" s="2"/>
      <c r="F507" s="2"/>
      <c r="G507" s="2"/>
      <c r="H507" s="2"/>
      <c r="I507" s="91"/>
      <c r="J507" s="363"/>
      <c r="K507" s="49"/>
      <c r="L507" s="9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49"/>
      <c r="E508" s="2"/>
      <c r="F508" s="2"/>
      <c r="G508" s="2"/>
      <c r="H508" s="2"/>
      <c r="I508" s="91"/>
      <c r="J508" s="363"/>
      <c r="K508" s="49"/>
      <c r="L508" s="9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49"/>
      <c r="E509" s="2"/>
      <c r="F509" s="2"/>
      <c r="G509" s="2"/>
      <c r="H509" s="2"/>
      <c r="I509" s="91"/>
      <c r="J509" s="363"/>
      <c r="K509" s="49"/>
      <c r="L509" s="9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49"/>
      <c r="E510" s="2"/>
      <c r="F510" s="2"/>
      <c r="G510" s="2"/>
      <c r="H510" s="2"/>
      <c r="I510" s="91"/>
      <c r="J510" s="363"/>
      <c r="K510" s="49"/>
      <c r="L510" s="9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49"/>
      <c r="E511" s="2"/>
      <c r="F511" s="2"/>
      <c r="G511" s="2"/>
      <c r="H511" s="2"/>
      <c r="I511" s="91"/>
      <c r="J511" s="363"/>
      <c r="K511" s="49"/>
      <c r="L511" s="9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49"/>
      <c r="E512" s="2"/>
      <c r="F512" s="2"/>
      <c r="G512" s="2"/>
      <c r="H512" s="2"/>
      <c r="I512" s="91"/>
      <c r="J512" s="363"/>
      <c r="K512" s="49"/>
      <c r="L512" s="9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49"/>
      <c r="E513" s="2"/>
      <c r="F513" s="2"/>
      <c r="G513" s="2"/>
      <c r="H513" s="2"/>
      <c r="I513" s="91"/>
      <c r="J513" s="363"/>
      <c r="K513" s="49"/>
      <c r="L513" s="9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49"/>
      <c r="E514" s="2"/>
      <c r="F514" s="2"/>
      <c r="G514" s="2"/>
      <c r="H514" s="2"/>
      <c r="I514" s="91"/>
      <c r="J514" s="363"/>
      <c r="K514" s="49"/>
      <c r="L514" s="9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49"/>
      <c r="E515" s="2"/>
      <c r="F515" s="2"/>
      <c r="G515" s="2"/>
      <c r="H515" s="2"/>
      <c r="I515" s="91"/>
      <c r="J515" s="363"/>
      <c r="K515" s="49"/>
      <c r="L515" s="9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49"/>
      <c r="E516" s="2"/>
      <c r="F516" s="2"/>
      <c r="G516" s="2"/>
      <c r="H516" s="2"/>
      <c r="I516" s="91"/>
      <c r="J516" s="363"/>
      <c r="K516" s="49"/>
      <c r="L516" s="9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49"/>
      <c r="E517" s="2"/>
      <c r="F517" s="2"/>
      <c r="G517" s="2"/>
      <c r="H517" s="2"/>
      <c r="I517" s="91"/>
      <c r="J517" s="363"/>
      <c r="K517" s="49"/>
      <c r="L517" s="9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49"/>
      <c r="E518" s="2"/>
      <c r="F518" s="2"/>
      <c r="G518" s="2"/>
      <c r="H518" s="2"/>
      <c r="I518" s="91"/>
      <c r="J518" s="363"/>
      <c r="K518" s="49"/>
      <c r="L518" s="9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49"/>
      <c r="E519" s="2"/>
      <c r="F519" s="2"/>
      <c r="G519" s="2"/>
      <c r="H519" s="2"/>
      <c r="I519" s="91"/>
      <c r="J519" s="363"/>
      <c r="K519" s="49"/>
      <c r="L519" s="9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49"/>
      <c r="E520" s="2"/>
      <c r="F520" s="2"/>
      <c r="G520" s="2"/>
      <c r="H520" s="2"/>
      <c r="I520" s="91"/>
      <c r="J520" s="363"/>
      <c r="K520" s="49"/>
      <c r="L520" s="9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49"/>
      <c r="E521" s="2"/>
      <c r="F521" s="2"/>
      <c r="G521" s="2"/>
      <c r="H521" s="2"/>
      <c r="I521" s="91"/>
      <c r="J521" s="363"/>
      <c r="K521" s="49"/>
      <c r="L521" s="9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49"/>
      <c r="E522" s="2"/>
      <c r="F522" s="2"/>
      <c r="G522" s="2"/>
      <c r="H522" s="2"/>
      <c r="I522" s="91"/>
      <c r="J522" s="363"/>
      <c r="K522" s="49"/>
      <c r="L522" s="9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49"/>
      <c r="E523" s="2"/>
      <c r="F523" s="2"/>
      <c r="G523" s="2"/>
      <c r="H523" s="2"/>
      <c r="I523" s="91"/>
      <c r="J523" s="363"/>
      <c r="K523" s="49"/>
      <c r="L523" s="9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49"/>
      <c r="E524" s="2"/>
      <c r="F524" s="2"/>
      <c r="G524" s="2"/>
      <c r="H524" s="2"/>
      <c r="I524" s="91"/>
      <c r="J524" s="363"/>
      <c r="K524" s="49"/>
      <c r="L524" s="9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49"/>
      <c r="E525" s="2"/>
      <c r="F525" s="2"/>
      <c r="G525" s="2"/>
      <c r="H525" s="2"/>
      <c r="I525" s="91"/>
      <c r="J525" s="363"/>
      <c r="K525" s="49"/>
      <c r="L525" s="9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49"/>
      <c r="E526" s="2"/>
      <c r="F526" s="2"/>
      <c r="G526" s="2"/>
      <c r="H526" s="2"/>
      <c r="I526" s="91"/>
      <c r="J526" s="363"/>
      <c r="K526" s="49"/>
      <c r="L526" s="9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49"/>
      <c r="E527" s="2"/>
      <c r="F527" s="2"/>
      <c r="G527" s="2"/>
      <c r="H527" s="2"/>
      <c r="I527" s="91"/>
      <c r="J527" s="363"/>
      <c r="K527" s="49"/>
      <c r="L527" s="9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49"/>
      <c r="E528" s="2"/>
      <c r="F528" s="2"/>
      <c r="G528" s="2"/>
      <c r="H528" s="2"/>
      <c r="I528" s="91"/>
      <c r="J528" s="363"/>
      <c r="K528" s="49"/>
      <c r="L528" s="9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49"/>
      <c r="E529" s="2"/>
      <c r="F529" s="2"/>
      <c r="G529" s="2"/>
      <c r="H529" s="2"/>
      <c r="I529" s="91"/>
      <c r="J529" s="363"/>
      <c r="K529" s="49"/>
      <c r="L529" s="9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49"/>
      <c r="E530" s="2"/>
      <c r="F530" s="2"/>
      <c r="G530" s="2"/>
      <c r="H530" s="2"/>
      <c r="I530" s="91"/>
      <c r="J530" s="363"/>
      <c r="K530" s="49"/>
      <c r="L530" s="9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49"/>
      <c r="E531" s="2"/>
      <c r="F531" s="2"/>
      <c r="G531" s="2"/>
      <c r="H531" s="2"/>
      <c r="I531" s="91"/>
      <c r="J531" s="363"/>
      <c r="K531" s="49"/>
      <c r="L531" s="9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49"/>
      <c r="E532" s="2"/>
      <c r="F532" s="2"/>
      <c r="G532" s="2"/>
      <c r="H532" s="2"/>
      <c r="I532" s="91"/>
      <c r="J532" s="363"/>
      <c r="K532" s="49"/>
      <c r="L532" s="9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49"/>
      <c r="E533" s="2"/>
      <c r="F533" s="2"/>
      <c r="G533" s="2"/>
      <c r="H533" s="2"/>
      <c r="I533" s="91"/>
      <c r="J533" s="363"/>
      <c r="K533" s="49"/>
      <c r="L533" s="9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49"/>
      <c r="E534" s="2"/>
      <c r="F534" s="2"/>
      <c r="G534" s="2"/>
      <c r="H534" s="2"/>
      <c r="I534" s="91"/>
      <c r="J534" s="363"/>
      <c r="K534" s="49"/>
      <c r="L534" s="9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49"/>
      <c r="E535" s="2"/>
      <c r="F535" s="2"/>
      <c r="G535" s="2"/>
      <c r="H535" s="2"/>
      <c r="I535" s="91"/>
      <c r="J535" s="363"/>
      <c r="K535" s="49"/>
      <c r="L535" s="9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49"/>
      <c r="E536" s="2"/>
      <c r="F536" s="2"/>
      <c r="G536" s="2"/>
      <c r="H536" s="2"/>
      <c r="I536" s="91"/>
      <c r="J536" s="363"/>
      <c r="K536" s="49"/>
      <c r="L536" s="9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49"/>
      <c r="E537" s="2"/>
      <c r="F537" s="2"/>
      <c r="G537" s="2"/>
      <c r="H537" s="2"/>
      <c r="I537" s="91"/>
      <c r="J537" s="363"/>
      <c r="K537" s="49"/>
      <c r="L537" s="9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49"/>
      <c r="E538" s="2"/>
      <c r="F538" s="2"/>
      <c r="G538" s="2"/>
      <c r="H538" s="2"/>
      <c r="I538" s="91"/>
      <c r="J538" s="363"/>
      <c r="K538" s="49"/>
      <c r="L538" s="9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49"/>
      <c r="E539" s="2"/>
      <c r="F539" s="2"/>
      <c r="G539" s="2"/>
      <c r="H539" s="2"/>
      <c r="I539" s="91"/>
      <c r="J539" s="363"/>
      <c r="K539" s="49"/>
      <c r="L539" s="9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49"/>
      <c r="E540" s="2"/>
      <c r="F540" s="2"/>
      <c r="G540" s="2"/>
      <c r="H540" s="2"/>
      <c r="I540" s="91"/>
      <c r="J540" s="363"/>
      <c r="K540" s="49"/>
      <c r="L540" s="9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49"/>
      <c r="E541" s="2"/>
      <c r="F541" s="2"/>
      <c r="G541" s="2"/>
      <c r="H541" s="2"/>
      <c r="I541" s="91"/>
      <c r="J541" s="363"/>
      <c r="K541" s="49"/>
      <c r="L541" s="9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49"/>
      <c r="E542" s="2"/>
      <c r="F542" s="2"/>
      <c r="G542" s="2"/>
      <c r="H542" s="2"/>
      <c r="I542" s="91"/>
      <c r="J542" s="363"/>
      <c r="K542" s="49"/>
      <c r="L542" s="9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49"/>
      <c r="E543" s="2"/>
      <c r="F543" s="2"/>
      <c r="G543" s="2"/>
      <c r="H543" s="2"/>
      <c r="I543" s="91"/>
      <c r="J543" s="363"/>
      <c r="K543" s="49"/>
      <c r="L543" s="9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49"/>
      <c r="E544" s="2"/>
      <c r="F544" s="2"/>
      <c r="G544" s="2"/>
      <c r="H544" s="2"/>
      <c r="I544" s="91"/>
      <c r="J544" s="363"/>
      <c r="K544" s="49"/>
      <c r="L544" s="9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49"/>
      <c r="E545" s="2"/>
      <c r="F545" s="2"/>
      <c r="G545" s="2"/>
      <c r="H545" s="2"/>
      <c r="I545" s="91"/>
      <c r="J545" s="363"/>
      <c r="K545" s="49"/>
      <c r="L545" s="9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49"/>
      <c r="E546" s="2"/>
      <c r="F546" s="2"/>
      <c r="G546" s="2"/>
      <c r="H546" s="2"/>
      <c r="I546" s="91"/>
      <c r="J546" s="363"/>
      <c r="K546" s="49"/>
      <c r="L546" s="9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49"/>
      <c r="E547" s="2"/>
      <c r="F547" s="2"/>
      <c r="G547" s="2"/>
      <c r="H547" s="2"/>
      <c r="I547" s="91"/>
      <c r="J547" s="363"/>
      <c r="K547" s="49"/>
      <c r="L547" s="9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49"/>
      <c r="E548" s="2"/>
      <c r="F548" s="2"/>
      <c r="G548" s="2"/>
      <c r="H548" s="2"/>
      <c r="I548" s="91"/>
      <c r="J548" s="363"/>
      <c r="K548" s="49"/>
      <c r="L548" s="9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49"/>
      <c r="E549" s="2"/>
      <c r="F549" s="2"/>
      <c r="G549" s="2"/>
      <c r="H549" s="2"/>
      <c r="I549" s="91"/>
      <c r="J549" s="363"/>
      <c r="K549" s="49"/>
      <c r="L549" s="9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49"/>
      <c r="E550" s="2"/>
      <c r="F550" s="2"/>
      <c r="G550" s="2"/>
      <c r="H550" s="2"/>
      <c r="I550" s="91"/>
      <c r="J550" s="363"/>
      <c r="K550" s="49"/>
      <c r="L550" s="9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49"/>
      <c r="E551" s="2"/>
      <c r="F551" s="2"/>
      <c r="G551" s="2"/>
      <c r="H551" s="2"/>
      <c r="I551" s="91"/>
      <c r="J551" s="363"/>
      <c r="K551" s="49"/>
      <c r="L551" s="9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49"/>
      <c r="E552" s="2"/>
      <c r="F552" s="2"/>
      <c r="G552" s="2"/>
      <c r="H552" s="2"/>
      <c r="I552" s="91"/>
      <c r="J552" s="363"/>
      <c r="K552" s="49"/>
      <c r="L552" s="9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49"/>
      <c r="E553" s="2"/>
      <c r="F553" s="2"/>
      <c r="G553" s="2"/>
      <c r="H553" s="2"/>
      <c r="I553" s="91"/>
      <c r="J553" s="363"/>
      <c r="K553" s="49"/>
      <c r="L553" s="9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49"/>
      <c r="E554" s="2"/>
      <c r="F554" s="2"/>
      <c r="G554" s="2"/>
      <c r="H554" s="2"/>
      <c r="I554" s="91"/>
      <c r="J554" s="363"/>
      <c r="K554" s="49"/>
      <c r="L554" s="9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49"/>
      <c r="E555" s="2"/>
      <c r="F555" s="2"/>
      <c r="G555" s="2"/>
      <c r="H555" s="2"/>
      <c r="I555" s="91"/>
      <c r="J555" s="363"/>
      <c r="K555" s="49"/>
      <c r="L555" s="9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49"/>
      <c r="E556" s="2"/>
      <c r="F556" s="2"/>
      <c r="G556" s="2"/>
      <c r="H556" s="2"/>
      <c r="I556" s="91"/>
      <c r="J556" s="363"/>
      <c r="K556" s="49"/>
      <c r="L556" s="9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49"/>
      <c r="E557" s="2"/>
      <c r="F557" s="2"/>
      <c r="G557" s="2"/>
      <c r="H557" s="2"/>
      <c r="I557" s="91"/>
      <c r="J557" s="363"/>
      <c r="K557" s="49"/>
      <c r="L557" s="9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49"/>
      <c r="E558" s="2"/>
      <c r="F558" s="2"/>
      <c r="G558" s="2"/>
      <c r="H558" s="2"/>
      <c r="I558" s="91"/>
      <c r="J558" s="363"/>
      <c r="K558" s="49"/>
      <c r="L558" s="9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49"/>
      <c r="E559" s="2"/>
      <c r="F559" s="2"/>
      <c r="G559" s="2"/>
      <c r="H559" s="2"/>
      <c r="I559" s="91"/>
      <c r="J559" s="363"/>
      <c r="K559" s="49"/>
      <c r="L559" s="9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49"/>
      <c r="E560" s="2"/>
      <c r="F560" s="2"/>
      <c r="G560" s="2"/>
      <c r="H560" s="2"/>
      <c r="I560" s="91"/>
      <c r="J560" s="363"/>
      <c r="K560" s="49"/>
      <c r="L560" s="9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49"/>
      <c r="E561" s="2"/>
      <c r="F561" s="2"/>
      <c r="G561" s="2"/>
      <c r="H561" s="2"/>
      <c r="I561" s="91"/>
      <c r="J561" s="363"/>
      <c r="K561" s="49"/>
      <c r="L561" s="9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49"/>
      <c r="E562" s="2"/>
      <c r="F562" s="2"/>
      <c r="G562" s="2"/>
      <c r="H562" s="2"/>
      <c r="I562" s="91"/>
      <c r="J562" s="363"/>
      <c r="K562" s="49"/>
      <c r="L562" s="9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49"/>
      <c r="E563" s="2"/>
      <c r="F563" s="2"/>
      <c r="G563" s="2"/>
      <c r="H563" s="2"/>
      <c r="I563" s="91"/>
      <c r="J563" s="363"/>
      <c r="K563" s="49"/>
      <c r="L563" s="9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49"/>
      <c r="E564" s="2"/>
      <c r="F564" s="2"/>
      <c r="G564" s="2"/>
      <c r="H564" s="2"/>
      <c r="I564" s="91"/>
      <c r="J564" s="363"/>
      <c r="K564" s="49"/>
      <c r="L564" s="9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49"/>
      <c r="E565" s="2"/>
      <c r="F565" s="2"/>
      <c r="G565" s="2"/>
      <c r="H565" s="2"/>
      <c r="I565" s="91"/>
      <c r="J565" s="363"/>
      <c r="K565" s="49"/>
      <c r="L565" s="9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49"/>
      <c r="E566" s="2"/>
      <c r="F566" s="2"/>
      <c r="G566" s="2"/>
      <c r="H566" s="2"/>
      <c r="I566" s="91"/>
      <c r="J566" s="363"/>
      <c r="K566" s="49"/>
      <c r="L566" s="9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49"/>
      <c r="E567" s="2"/>
      <c r="F567" s="2"/>
      <c r="G567" s="2"/>
      <c r="H567" s="2"/>
      <c r="I567" s="91"/>
      <c r="J567" s="363"/>
      <c r="K567" s="49"/>
      <c r="L567" s="9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49"/>
      <c r="E568" s="2"/>
      <c r="F568" s="2"/>
      <c r="G568" s="2"/>
      <c r="H568" s="2"/>
      <c r="I568" s="91"/>
      <c r="J568" s="363"/>
      <c r="K568" s="49"/>
      <c r="L568" s="9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49"/>
      <c r="E569" s="2"/>
      <c r="F569" s="2"/>
      <c r="G569" s="2"/>
      <c r="H569" s="2"/>
      <c r="I569" s="91"/>
      <c r="J569" s="363"/>
      <c r="K569" s="49"/>
      <c r="L569" s="9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49"/>
      <c r="E570" s="2"/>
      <c r="F570" s="2"/>
      <c r="G570" s="2"/>
      <c r="H570" s="2"/>
      <c r="I570" s="91"/>
      <c r="J570" s="363"/>
      <c r="K570" s="49"/>
      <c r="L570" s="9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49"/>
      <c r="E571" s="2"/>
      <c r="F571" s="2"/>
      <c r="G571" s="2"/>
      <c r="H571" s="2"/>
      <c r="I571" s="91"/>
      <c r="J571" s="363"/>
      <c r="K571" s="49"/>
      <c r="L571" s="9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49"/>
      <c r="E572" s="2"/>
      <c r="F572" s="2"/>
      <c r="G572" s="2"/>
      <c r="H572" s="2"/>
      <c r="I572" s="91"/>
      <c r="J572" s="363"/>
      <c r="K572" s="49"/>
      <c r="L572" s="9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49"/>
      <c r="E573" s="2"/>
      <c r="F573" s="2"/>
      <c r="G573" s="2"/>
      <c r="H573" s="2"/>
      <c r="I573" s="91"/>
      <c r="J573" s="363"/>
      <c r="K573" s="49"/>
      <c r="L573" s="9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49"/>
      <c r="E574" s="2"/>
      <c r="F574" s="2"/>
      <c r="G574" s="2"/>
      <c r="H574" s="2"/>
      <c r="I574" s="91"/>
      <c r="J574" s="363"/>
      <c r="K574" s="49"/>
      <c r="L574" s="9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49"/>
      <c r="E575" s="2"/>
      <c r="F575" s="2"/>
      <c r="G575" s="2"/>
      <c r="H575" s="2"/>
      <c r="I575" s="91"/>
      <c r="J575" s="363"/>
      <c r="K575" s="49"/>
      <c r="L575" s="9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49"/>
      <c r="E576" s="2"/>
      <c r="F576" s="2"/>
      <c r="G576" s="2"/>
      <c r="H576" s="2"/>
      <c r="I576" s="91"/>
      <c r="J576" s="363"/>
      <c r="K576" s="49"/>
      <c r="L576" s="9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49"/>
      <c r="E577" s="2"/>
      <c r="F577" s="2"/>
      <c r="G577" s="2"/>
      <c r="H577" s="2"/>
      <c r="I577" s="91"/>
      <c r="J577" s="363"/>
      <c r="K577" s="49"/>
      <c r="L577" s="9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49"/>
      <c r="E578" s="2"/>
      <c r="F578" s="2"/>
      <c r="G578" s="2"/>
      <c r="H578" s="2"/>
      <c r="I578" s="91"/>
      <c r="J578" s="363"/>
      <c r="K578" s="49"/>
      <c r="L578" s="9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49"/>
      <c r="E579" s="2"/>
      <c r="F579" s="2"/>
      <c r="G579" s="2"/>
      <c r="H579" s="2"/>
      <c r="I579" s="91"/>
      <c r="J579" s="363"/>
      <c r="K579" s="49"/>
      <c r="L579" s="9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49"/>
      <c r="E580" s="2"/>
      <c r="F580" s="2"/>
      <c r="G580" s="2"/>
      <c r="H580" s="2"/>
      <c r="I580" s="91"/>
      <c r="J580" s="363"/>
      <c r="K580" s="49"/>
      <c r="L580" s="9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49"/>
      <c r="E581" s="2"/>
      <c r="F581" s="2"/>
      <c r="G581" s="2"/>
      <c r="H581" s="2"/>
      <c r="I581" s="91"/>
      <c r="J581" s="363"/>
      <c r="K581" s="49"/>
      <c r="L581" s="9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49"/>
      <c r="E582" s="2"/>
      <c r="F582" s="2"/>
      <c r="G582" s="2"/>
      <c r="H582" s="2"/>
      <c r="I582" s="91"/>
      <c r="J582" s="363"/>
      <c r="K582" s="49"/>
      <c r="L582" s="9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49"/>
      <c r="E583" s="2"/>
      <c r="F583" s="2"/>
      <c r="G583" s="2"/>
      <c r="H583" s="2"/>
      <c r="I583" s="91"/>
      <c r="J583" s="363"/>
      <c r="K583" s="49"/>
      <c r="L583" s="9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49"/>
      <c r="E584" s="2"/>
      <c r="F584" s="2"/>
      <c r="G584" s="2"/>
      <c r="H584" s="2"/>
      <c r="I584" s="91"/>
      <c r="J584" s="363"/>
      <c r="K584" s="49"/>
      <c r="L584" s="9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49"/>
      <c r="E585" s="2"/>
      <c r="F585" s="2"/>
      <c r="G585" s="2"/>
      <c r="H585" s="2"/>
      <c r="I585" s="91"/>
      <c r="J585" s="363"/>
      <c r="K585" s="49"/>
      <c r="L585" s="9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49"/>
      <c r="E586" s="2"/>
      <c r="F586" s="2"/>
      <c r="G586" s="2"/>
      <c r="H586" s="2"/>
      <c r="I586" s="91"/>
      <c r="J586" s="363"/>
      <c r="K586" s="49"/>
      <c r="L586" s="9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49"/>
      <c r="E587" s="2"/>
      <c r="F587" s="2"/>
      <c r="G587" s="2"/>
      <c r="H587" s="2"/>
      <c r="I587" s="91"/>
      <c r="J587" s="363"/>
      <c r="K587" s="49"/>
      <c r="L587" s="9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49"/>
      <c r="E588" s="2"/>
      <c r="F588" s="2"/>
      <c r="G588" s="2"/>
      <c r="H588" s="2"/>
      <c r="I588" s="91"/>
      <c r="J588" s="363"/>
      <c r="K588" s="49"/>
      <c r="L588" s="9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49"/>
      <c r="E589" s="2"/>
      <c r="F589" s="2"/>
      <c r="G589" s="2"/>
      <c r="H589" s="2"/>
      <c r="I589" s="91"/>
      <c r="J589" s="363"/>
      <c r="K589" s="49"/>
      <c r="L589" s="9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49"/>
      <c r="E590" s="2"/>
      <c r="F590" s="2"/>
      <c r="G590" s="2"/>
      <c r="H590" s="2"/>
      <c r="I590" s="91"/>
      <c r="J590" s="363"/>
      <c r="K590" s="49"/>
      <c r="L590" s="9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49"/>
      <c r="E591" s="2"/>
      <c r="F591" s="2"/>
      <c r="G591" s="2"/>
      <c r="H591" s="2"/>
      <c r="I591" s="91"/>
      <c r="J591" s="363"/>
      <c r="K591" s="49"/>
      <c r="L591" s="9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49"/>
      <c r="E592" s="2"/>
      <c r="F592" s="2"/>
      <c r="G592" s="2"/>
      <c r="H592" s="2"/>
      <c r="I592" s="91"/>
      <c r="J592" s="363"/>
      <c r="K592" s="49"/>
      <c r="L592" s="9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49"/>
      <c r="E593" s="2"/>
      <c r="F593" s="2"/>
      <c r="G593" s="2"/>
      <c r="H593" s="2"/>
      <c r="I593" s="91"/>
      <c r="J593" s="363"/>
      <c r="K593" s="49"/>
      <c r="L593" s="9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49"/>
      <c r="E594" s="2"/>
      <c r="F594" s="2"/>
      <c r="G594" s="2"/>
      <c r="H594" s="2"/>
      <c r="I594" s="91"/>
      <c r="J594" s="363"/>
      <c r="K594" s="49"/>
      <c r="L594" s="9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49"/>
      <c r="E595" s="2"/>
      <c r="F595" s="2"/>
      <c r="G595" s="2"/>
      <c r="H595" s="2"/>
      <c r="I595" s="91"/>
      <c r="J595" s="363"/>
      <c r="K595" s="49"/>
      <c r="L595" s="9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49"/>
      <c r="E596" s="2"/>
      <c r="F596" s="2"/>
      <c r="G596" s="2"/>
      <c r="H596" s="2"/>
      <c r="I596" s="91"/>
      <c r="J596" s="363"/>
      <c r="K596" s="49"/>
      <c r="L596" s="9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49"/>
      <c r="E597" s="2"/>
      <c r="F597" s="2"/>
      <c r="G597" s="2"/>
      <c r="H597" s="2"/>
      <c r="I597" s="91"/>
      <c r="J597" s="363"/>
      <c r="K597" s="49"/>
      <c r="L597" s="9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49"/>
      <c r="E598" s="2"/>
      <c r="F598" s="2"/>
      <c r="G598" s="2"/>
      <c r="H598" s="2"/>
      <c r="I598" s="91"/>
      <c r="J598" s="363"/>
      <c r="K598" s="49"/>
      <c r="L598" s="9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49"/>
      <c r="E599" s="2"/>
      <c r="F599" s="2"/>
      <c r="G599" s="2"/>
      <c r="H599" s="2"/>
      <c r="I599" s="91"/>
      <c r="J599" s="363"/>
      <c r="K599" s="49"/>
      <c r="L599" s="9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49"/>
      <c r="E600" s="2"/>
      <c r="F600" s="2"/>
      <c r="G600" s="2"/>
      <c r="H600" s="2"/>
      <c r="I600" s="91"/>
      <c r="J600" s="363"/>
      <c r="K600" s="49"/>
      <c r="L600" s="9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49"/>
      <c r="E601" s="2"/>
      <c r="F601" s="2"/>
      <c r="G601" s="2"/>
      <c r="H601" s="2"/>
      <c r="I601" s="91"/>
      <c r="J601" s="363"/>
      <c r="K601" s="49"/>
      <c r="L601" s="9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49"/>
      <c r="E602" s="2"/>
      <c r="F602" s="2"/>
      <c r="G602" s="2"/>
      <c r="H602" s="2"/>
      <c r="I602" s="91"/>
      <c r="J602" s="363"/>
      <c r="K602" s="49"/>
      <c r="L602" s="9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49"/>
      <c r="E603" s="2"/>
      <c r="F603" s="2"/>
      <c r="G603" s="2"/>
      <c r="H603" s="2"/>
      <c r="I603" s="91"/>
      <c r="J603" s="363"/>
      <c r="K603" s="49"/>
      <c r="L603" s="9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49"/>
      <c r="E604" s="2"/>
      <c r="F604" s="2"/>
      <c r="G604" s="2"/>
      <c r="H604" s="2"/>
      <c r="I604" s="91"/>
      <c r="J604" s="363"/>
      <c r="K604" s="49"/>
      <c r="L604" s="9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49"/>
      <c r="E605" s="2"/>
      <c r="F605" s="2"/>
      <c r="G605" s="2"/>
      <c r="H605" s="2"/>
      <c r="I605" s="91"/>
      <c r="J605" s="363"/>
      <c r="K605" s="49"/>
      <c r="L605" s="9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49"/>
      <c r="E606" s="2"/>
      <c r="F606" s="2"/>
      <c r="G606" s="2"/>
      <c r="H606" s="2"/>
      <c r="I606" s="91"/>
      <c r="J606" s="363"/>
      <c r="K606" s="49"/>
      <c r="L606" s="9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49"/>
      <c r="E607" s="2"/>
      <c r="F607" s="2"/>
      <c r="G607" s="2"/>
      <c r="H607" s="2"/>
      <c r="I607" s="91"/>
      <c r="J607" s="363"/>
      <c r="K607" s="49"/>
      <c r="L607" s="9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49"/>
      <c r="E608" s="2"/>
      <c r="F608" s="2"/>
      <c r="G608" s="2"/>
      <c r="H608" s="2"/>
      <c r="I608" s="91"/>
      <c r="J608" s="363"/>
      <c r="K608" s="49"/>
      <c r="L608" s="9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49"/>
      <c r="E609" s="2"/>
      <c r="F609" s="2"/>
      <c r="G609" s="2"/>
      <c r="H609" s="2"/>
      <c r="I609" s="91"/>
      <c r="J609" s="363"/>
      <c r="K609" s="49"/>
      <c r="L609" s="9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49"/>
      <c r="E610" s="2"/>
      <c r="F610" s="2"/>
      <c r="G610" s="2"/>
      <c r="H610" s="2"/>
      <c r="I610" s="91"/>
      <c r="J610" s="363"/>
      <c r="K610" s="49"/>
      <c r="L610" s="9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49"/>
      <c r="E611" s="2"/>
      <c r="F611" s="2"/>
      <c r="G611" s="2"/>
      <c r="H611" s="2"/>
      <c r="I611" s="91"/>
      <c r="J611" s="363"/>
      <c r="K611" s="49"/>
      <c r="L611" s="9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49"/>
      <c r="E612" s="2"/>
      <c r="F612" s="2"/>
      <c r="G612" s="2"/>
      <c r="H612" s="2"/>
      <c r="I612" s="91"/>
      <c r="J612" s="363"/>
      <c r="K612" s="49"/>
      <c r="L612" s="9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49"/>
      <c r="E613" s="2"/>
      <c r="F613" s="2"/>
      <c r="G613" s="2"/>
      <c r="H613" s="2"/>
      <c r="I613" s="91"/>
      <c r="J613" s="363"/>
      <c r="K613" s="49"/>
      <c r="L613" s="9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49"/>
      <c r="E614" s="2"/>
      <c r="F614" s="2"/>
      <c r="G614" s="2"/>
      <c r="H614" s="2"/>
      <c r="I614" s="91"/>
      <c r="J614" s="363"/>
      <c r="K614" s="49"/>
      <c r="L614" s="9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49"/>
      <c r="E615" s="2"/>
      <c r="F615" s="2"/>
      <c r="G615" s="2"/>
      <c r="H615" s="2"/>
      <c r="I615" s="91"/>
      <c r="J615" s="363"/>
      <c r="K615" s="49"/>
      <c r="L615" s="9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49"/>
      <c r="E616" s="2"/>
      <c r="F616" s="2"/>
      <c r="G616" s="2"/>
      <c r="H616" s="2"/>
      <c r="I616" s="91"/>
      <c r="J616" s="363"/>
      <c r="K616" s="49"/>
      <c r="L616" s="9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49"/>
      <c r="E617" s="2"/>
      <c r="F617" s="2"/>
      <c r="G617" s="2"/>
      <c r="H617" s="2"/>
      <c r="I617" s="91"/>
      <c r="J617" s="363"/>
      <c r="K617" s="49"/>
      <c r="L617" s="9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49"/>
      <c r="E618" s="2"/>
      <c r="F618" s="2"/>
      <c r="G618" s="2"/>
      <c r="H618" s="2"/>
      <c r="I618" s="91"/>
      <c r="J618" s="363"/>
      <c r="K618" s="49"/>
      <c r="L618" s="9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49"/>
      <c r="E619" s="2"/>
      <c r="F619" s="2"/>
      <c r="G619" s="2"/>
      <c r="H619" s="2"/>
      <c r="I619" s="91"/>
      <c r="J619" s="363"/>
      <c r="K619" s="49"/>
      <c r="L619" s="9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49"/>
      <c r="E620" s="2"/>
      <c r="F620" s="2"/>
      <c r="G620" s="2"/>
      <c r="H620" s="2"/>
      <c r="I620" s="91"/>
      <c r="J620" s="363"/>
      <c r="K620" s="49"/>
      <c r="L620" s="9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49"/>
      <c r="E621" s="2"/>
      <c r="F621" s="2"/>
      <c r="G621" s="2"/>
      <c r="H621" s="2"/>
      <c r="I621" s="91"/>
      <c r="J621" s="363"/>
      <c r="K621" s="49"/>
      <c r="L621" s="9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49"/>
      <c r="E622" s="2"/>
      <c r="F622" s="2"/>
      <c r="G622" s="2"/>
      <c r="H622" s="2"/>
      <c r="I622" s="91"/>
      <c r="J622" s="363"/>
      <c r="K622" s="49"/>
      <c r="L622" s="9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49"/>
      <c r="E623" s="2"/>
      <c r="F623" s="2"/>
      <c r="G623" s="2"/>
      <c r="H623" s="2"/>
      <c r="I623" s="91"/>
      <c r="J623" s="363"/>
      <c r="K623" s="49"/>
      <c r="L623" s="9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49"/>
      <c r="E624" s="2"/>
      <c r="F624" s="2"/>
      <c r="G624" s="2"/>
      <c r="H624" s="2"/>
      <c r="I624" s="91"/>
      <c r="J624" s="363"/>
      <c r="K624" s="49"/>
      <c r="L624" s="9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49"/>
      <c r="E625" s="2"/>
      <c r="F625" s="2"/>
      <c r="G625" s="2"/>
      <c r="H625" s="2"/>
      <c r="I625" s="91"/>
      <c r="J625" s="363"/>
      <c r="K625" s="49"/>
      <c r="L625" s="9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49"/>
      <c r="E626" s="2"/>
      <c r="F626" s="2"/>
      <c r="G626" s="2"/>
      <c r="H626" s="2"/>
      <c r="I626" s="91"/>
      <c r="J626" s="363"/>
      <c r="K626" s="49"/>
      <c r="L626" s="9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49"/>
      <c r="E627" s="2"/>
      <c r="F627" s="2"/>
      <c r="G627" s="2"/>
      <c r="H627" s="2"/>
      <c r="I627" s="91"/>
      <c r="J627" s="363"/>
      <c r="K627" s="49"/>
      <c r="L627" s="9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49"/>
      <c r="E628" s="2"/>
      <c r="F628" s="2"/>
      <c r="G628" s="2"/>
      <c r="H628" s="2"/>
      <c r="I628" s="91"/>
      <c r="J628" s="363"/>
      <c r="K628" s="49"/>
      <c r="L628" s="9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49"/>
      <c r="E629" s="2"/>
      <c r="F629" s="2"/>
      <c r="G629" s="2"/>
      <c r="H629" s="2"/>
      <c r="I629" s="91"/>
      <c r="J629" s="363"/>
      <c r="K629" s="49"/>
      <c r="L629" s="9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49"/>
      <c r="E630" s="2"/>
      <c r="F630" s="2"/>
      <c r="G630" s="2"/>
      <c r="H630" s="2"/>
      <c r="I630" s="91"/>
      <c r="J630" s="363"/>
      <c r="K630" s="49"/>
      <c r="L630" s="9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49"/>
      <c r="E631" s="2"/>
      <c r="F631" s="2"/>
      <c r="G631" s="2"/>
      <c r="H631" s="2"/>
      <c r="I631" s="91"/>
      <c r="J631" s="363"/>
      <c r="K631" s="49"/>
      <c r="L631" s="9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49"/>
      <c r="E632" s="2"/>
      <c r="F632" s="2"/>
      <c r="G632" s="2"/>
      <c r="H632" s="2"/>
      <c r="I632" s="91"/>
      <c r="J632" s="363"/>
      <c r="K632" s="49"/>
      <c r="L632" s="9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49"/>
      <c r="E633" s="2"/>
      <c r="F633" s="2"/>
      <c r="G633" s="2"/>
      <c r="H633" s="2"/>
      <c r="I633" s="91"/>
      <c r="J633" s="363"/>
      <c r="K633" s="49"/>
      <c r="L633" s="9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49"/>
      <c r="E634" s="2"/>
      <c r="F634" s="2"/>
      <c r="G634" s="2"/>
      <c r="H634" s="2"/>
      <c r="I634" s="91"/>
      <c r="J634" s="363"/>
      <c r="K634" s="49"/>
      <c r="L634" s="9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49"/>
      <c r="E635" s="2"/>
      <c r="F635" s="2"/>
      <c r="G635" s="2"/>
      <c r="H635" s="2"/>
      <c r="I635" s="91"/>
      <c r="J635" s="363"/>
      <c r="K635" s="49"/>
      <c r="L635" s="9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49"/>
      <c r="E636" s="2"/>
      <c r="F636" s="2"/>
      <c r="G636" s="2"/>
      <c r="H636" s="2"/>
      <c r="I636" s="91"/>
      <c r="J636" s="363"/>
      <c r="K636" s="49"/>
      <c r="L636" s="9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49"/>
      <c r="E637" s="2"/>
      <c r="F637" s="2"/>
      <c r="G637" s="2"/>
      <c r="H637" s="2"/>
      <c r="I637" s="91"/>
      <c r="J637" s="363"/>
      <c r="K637" s="49"/>
      <c r="L637" s="9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49"/>
      <c r="E638" s="2"/>
      <c r="F638" s="2"/>
      <c r="G638" s="2"/>
      <c r="H638" s="2"/>
      <c r="I638" s="91"/>
      <c r="J638" s="363"/>
      <c r="K638" s="49"/>
      <c r="L638" s="9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49"/>
      <c r="E639" s="2"/>
      <c r="F639" s="2"/>
      <c r="G639" s="2"/>
      <c r="H639" s="2"/>
      <c r="I639" s="91"/>
      <c r="J639" s="363"/>
      <c r="K639" s="49"/>
      <c r="L639" s="9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49"/>
      <c r="E640" s="2"/>
      <c r="F640" s="2"/>
      <c r="G640" s="2"/>
      <c r="H640" s="2"/>
      <c r="I640" s="91"/>
      <c r="J640" s="363"/>
      <c r="K640" s="49"/>
      <c r="L640" s="9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49"/>
      <c r="E641" s="2"/>
      <c r="F641" s="2"/>
      <c r="G641" s="2"/>
      <c r="H641" s="2"/>
      <c r="I641" s="91"/>
      <c r="J641" s="363"/>
      <c r="K641" s="49"/>
      <c r="L641" s="9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49"/>
      <c r="E642" s="2"/>
      <c r="F642" s="2"/>
      <c r="G642" s="2"/>
      <c r="H642" s="2"/>
      <c r="I642" s="91"/>
      <c r="J642" s="363"/>
      <c r="K642" s="49"/>
      <c r="L642" s="9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49"/>
      <c r="E643" s="2"/>
      <c r="F643" s="2"/>
      <c r="G643" s="2"/>
      <c r="H643" s="2"/>
      <c r="I643" s="91"/>
      <c r="J643" s="363"/>
      <c r="K643" s="49"/>
      <c r="L643" s="9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49"/>
      <c r="E644" s="2"/>
      <c r="F644" s="2"/>
      <c r="G644" s="2"/>
      <c r="H644" s="2"/>
      <c r="I644" s="91"/>
      <c r="J644" s="363"/>
      <c r="K644" s="49"/>
      <c r="L644" s="9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49"/>
      <c r="E645" s="2"/>
      <c r="F645" s="2"/>
      <c r="G645" s="2"/>
      <c r="H645" s="2"/>
      <c r="I645" s="91"/>
      <c r="J645" s="363"/>
      <c r="K645" s="49"/>
      <c r="L645" s="9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49"/>
      <c r="E646" s="2"/>
      <c r="F646" s="2"/>
      <c r="G646" s="2"/>
      <c r="H646" s="2"/>
      <c r="I646" s="91"/>
      <c r="J646" s="363"/>
      <c r="K646" s="49"/>
      <c r="L646" s="9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49"/>
      <c r="E647" s="2"/>
      <c r="F647" s="2"/>
      <c r="G647" s="2"/>
      <c r="H647" s="2"/>
      <c r="I647" s="91"/>
      <c r="J647" s="363"/>
      <c r="K647" s="49"/>
      <c r="L647" s="9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49"/>
      <c r="E648" s="2"/>
      <c r="F648" s="2"/>
      <c r="G648" s="2"/>
      <c r="H648" s="2"/>
      <c r="I648" s="91"/>
      <c r="J648" s="363"/>
      <c r="K648" s="49"/>
      <c r="L648" s="9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49"/>
      <c r="E649" s="2"/>
      <c r="F649" s="2"/>
      <c r="G649" s="2"/>
      <c r="H649" s="2"/>
      <c r="I649" s="91"/>
      <c r="J649" s="363"/>
      <c r="K649" s="49"/>
      <c r="L649" s="9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49"/>
      <c r="E650" s="2"/>
      <c r="F650" s="2"/>
      <c r="G650" s="2"/>
      <c r="H650" s="2"/>
      <c r="I650" s="91"/>
      <c r="J650" s="363"/>
      <c r="K650" s="49"/>
      <c r="L650" s="9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49"/>
      <c r="E651" s="2"/>
      <c r="F651" s="2"/>
      <c r="G651" s="2"/>
      <c r="H651" s="2"/>
      <c r="I651" s="91"/>
      <c r="J651" s="363"/>
      <c r="K651" s="49"/>
      <c r="L651" s="9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49"/>
      <c r="E652" s="2"/>
      <c r="F652" s="2"/>
      <c r="G652" s="2"/>
      <c r="H652" s="2"/>
      <c r="I652" s="91"/>
      <c r="J652" s="363"/>
      <c r="K652" s="49"/>
      <c r="L652" s="9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49"/>
      <c r="E653" s="2"/>
      <c r="F653" s="2"/>
      <c r="G653" s="2"/>
      <c r="H653" s="2"/>
      <c r="I653" s="91"/>
      <c r="J653" s="363"/>
      <c r="K653" s="49"/>
      <c r="L653" s="9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49"/>
      <c r="E654" s="2"/>
      <c r="F654" s="2"/>
      <c r="G654" s="2"/>
      <c r="H654" s="2"/>
      <c r="I654" s="91"/>
      <c r="J654" s="363"/>
      <c r="K654" s="49"/>
      <c r="L654" s="9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49"/>
      <c r="E655" s="2"/>
      <c r="F655" s="2"/>
      <c r="G655" s="2"/>
      <c r="H655" s="2"/>
      <c r="I655" s="91"/>
      <c r="J655" s="363"/>
      <c r="K655" s="49"/>
      <c r="L655" s="9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49"/>
      <c r="E656" s="2"/>
      <c r="F656" s="2"/>
      <c r="G656" s="2"/>
      <c r="H656" s="2"/>
      <c r="I656" s="91"/>
      <c r="J656" s="363"/>
      <c r="K656" s="49"/>
      <c r="L656" s="9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49"/>
      <c r="E657" s="2"/>
      <c r="F657" s="2"/>
      <c r="G657" s="2"/>
      <c r="H657" s="2"/>
      <c r="I657" s="91"/>
      <c r="J657" s="363"/>
      <c r="K657" s="49"/>
      <c r="L657" s="9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49"/>
      <c r="E658" s="2"/>
      <c r="F658" s="2"/>
      <c r="G658" s="2"/>
      <c r="H658" s="2"/>
      <c r="I658" s="91"/>
      <c r="J658" s="363"/>
      <c r="K658" s="49"/>
      <c r="L658" s="9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49"/>
      <c r="E659" s="2"/>
      <c r="F659" s="2"/>
      <c r="G659" s="2"/>
      <c r="H659" s="2"/>
      <c r="I659" s="91"/>
      <c r="J659" s="363"/>
      <c r="K659" s="49"/>
      <c r="L659" s="9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49"/>
      <c r="E660" s="2"/>
      <c r="F660" s="2"/>
      <c r="G660" s="2"/>
      <c r="H660" s="2"/>
      <c r="I660" s="91"/>
      <c r="J660" s="363"/>
      <c r="K660" s="49"/>
      <c r="L660" s="9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49"/>
      <c r="E661" s="2"/>
      <c r="F661" s="2"/>
      <c r="G661" s="2"/>
      <c r="H661" s="2"/>
      <c r="I661" s="91"/>
      <c r="J661" s="363"/>
      <c r="K661" s="49"/>
      <c r="L661" s="9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49"/>
      <c r="E662" s="2"/>
      <c r="F662" s="2"/>
      <c r="G662" s="2"/>
      <c r="H662" s="2"/>
      <c r="I662" s="91"/>
      <c r="J662" s="363"/>
      <c r="K662" s="49"/>
      <c r="L662" s="9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49"/>
      <c r="E663" s="2"/>
      <c r="F663" s="2"/>
      <c r="G663" s="2"/>
      <c r="H663" s="2"/>
      <c r="I663" s="91"/>
      <c r="J663" s="363"/>
      <c r="K663" s="49"/>
      <c r="L663" s="9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49"/>
      <c r="E664" s="2"/>
      <c r="F664" s="2"/>
      <c r="G664" s="2"/>
      <c r="H664" s="2"/>
      <c r="I664" s="91"/>
      <c r="J664" s="363"/>
      <c r="K664" s="49"/>
      <c r="L664" s="9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49"/>
      <c r="E665" s="2"/>
      <c r="F665" s="2"/>
      <c r="G665" s="2"/>
      <c r="H665" s="2"/>
      <c r="I665" s="91"/>
      <c r="J665" s="363"/>
      <c r="K665" s="49"/>
      <c r="L665" s="9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49"/>
      <c r="E666" s="2"/>
      <c r="F666" s="2"/>
      <c r="G666" s="2"/>
      <c r="H666" s="2"/>
      <c r="I666" s="91"/>
      <c r="J666" s="363"/>
      <c r="K666" s="49"/>
      <c r="L666" s="9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49"/>
      <c r="E667" s="2"/>
      <c r="F667" s="2"/>
      <c r="G667" s="2"/>
      <c r="H667" s="2"/>
      <c r="I667" s="91"/>
      <c r="J667" s="363"/>
      <c r="K667" s="49"/>
      <c r="L667" s="9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49"/>
      <c r="E668" s="2"/>
      <c r="F668" s="2"/>
      <c r="G668" s="2"/>
      <c r="H668" s="2"/>
      <c r="I668" s="91"/>
      <c r="J668" s="363"/>
      <c r="K668" s="49"/>
      <c r="L668" s="9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49"/>
      <c r="E669" s="2"/>
      <c r="F669" s="2"/>
      <c r="G669" s="2"/>
      <c r="H669" s="2"/>
      <c r="I669" s="91"/>
      <c r="J669" s="363"/>
      <c r="K669" s="49"/>
      <c r="L669" s="9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49"/>
      <c r="E670" s="2"/>
      <c r="F670" s="2"/>
      <c r="G670" s="2"/>
      <c r="H670" s="2"/>
      <c r="I670" s="91"/>
      <c r="J670" s="363"/>
      <c r="K670" s="49"/>
      <c r="L670" s="9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49"/>
      <c r="E671" s="2"/>
      <c r="F671" s="2"/>
      <c r="G671" s="2"/>
      <c r="H671" s="2"/>
      <c r="I671" s="91"/>
      <c r="J671" s="363"/>
      <c r="K671" s="49"/>
      <c r="L671" s="9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49"/>
      <c r="E672" s="2"/>
      <c r="F672" s="2"/>
      <c r="G672" s="2"/>
      <c r="H672" s="2"/>
      <c r="I672" s="91"/>
      <c r="J672" s="363"/>
      <c r="K672" s="49"/>
      <c r="L672" s="9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49"/>
      <c r="E673" s="2"/>
      <c r="F673" s="2"/>
      <c r="G673" s="2"/>
      <c r="H673" s="2"/>
      <c r="I673" s="91"/>
      <c r="J673" s="363"/>
      <c r="K673" s="49"/>
      <c r="L673" s="9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49"/>
      <c r="E674" s="2"/>
      <c r="F674" s="2"/>
      <c r="G674" s="2"/>
      <c r="H674" s="2"/>
      <c r="I674" s="91"/>
      <c r="J674" s="363"/>
      <c r="K674" s="49"/>
      <c r="L674" s="9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49"/>
      <c r="E675" s="2"/>
      <c r="F675" s="2"/>
      <c r="G675" s="2"/>
      <c r="H675" s="2"/>
      <c r="I675" s="91"/>
      <c r="J675" s="363"/>
      <c r="K675" s="49"/>
      <c r="L675" s="9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49"/>
      <c r="E676" s="2"/>
      <c r="F676" s="2"/>
      <c r="G676" s="2"/>
      <c r="H676" s="2"/>
      <c r="I676" s="91"/>
      <c r="J676" s="363"/>
      <c r="K676" s="49"/>
      <c r="L676" s="9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49"/>
      <c r="E677" s="2"/>
      <c r="F677" s="2"/>
      <c r="G677" s="2"/>
      <c r="H677" s="2"/>
      <c r="I677" s="91"/>
      <c r="J677" s="363"/>
      <c r="K677" s="49"/>
      <c r="L677" s="9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49"/>
      <c r="E678" s="2"/>
      <c r="F678" s="2"/>
      <c r="G678" s="2"/>
      <c r="H678" s="2"/>
      <c r="I678" s="91"/>
      <c r="J678" s="363"/>
      <c r="K678" s="49"/>
      <c r="L678" s="9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49"/>
      <c r="E679" s="2"/>
      <c r="F679" s="2"/>
      <c r="G679" s="2"/>
      <c r="H679" s="2"/>
      <c r="I679" s="91"/>
      <c r="J679" s="363"/>
      <c r="K679" s="49"/>
      <c r="L679" s="9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49"/>
      <c r="E680" s="2"/>
      <c r="F680" s="2"/>
      <c r="G680" s="2"/>
      <c r="H680" s="2"/>
      <c r="I680" s="91"/>
      <c r="J680" s="363"/>
      <c r="K680" s="49"/>
      <c r="L680" s="9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49"/>
      <c r="E681" s="2"/>
      <c r="F681" s="2"/>
      <c r="G681" s="2"/>
      <c r="H681" s="2"/>
      <c r="I681" s="91"/>
      <c r="J681" s="363"/>
      <c r="K681" s="49"/>
      <c r="L681" s="9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49"/>
      <c r="E682" s="2"/>
      <c r="F682" s="2"/>
      <c r="G682" s="2"/>
      <c r="H682" s="2"/>
      <c r="I682" s="91"/>
      <c r="J682" s="363"/>
      <c r="K682" s="49"/>
      <c r="L682" s="9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49"/>
      <c r="E683" s="2"/>
      <c r="F683" s="2"/>
      <c r="G683" s="2"/>
      <c r="H683" s="2"/>
      <c r="I683" s="91"/>
      <c r="J683" s="363"/>
      <c r="K683" s="49"/>
      <c r="L683" s="9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49"/>
      <c r="E684" s="2"/>
      <c r="F684" s="2"/>
      <c r="G684" s="2"/>
      <c r="H684" s="2"/>
      <c r="I684" s="91"/>
      <c r="J684" s="363"/>
      <c r="K684" s="49"/>
      <c r="L684" s="9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49"/>
      <c r="E685" s="2"/>
      <c r="F685" s="2"/>
      <c r="G685" s="2"/>
      <c r="H685" s="2"/>
      <c r="I685" s="91"/>
      <c r="J685" s="363"/>
      <c r="K685" s="49"/>
      <c r="L685" s="9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49"/>
      <c r="E686" s="2"/>
      <c r="F686" s="2"/>
      <c r="G686" s="2"/>
      <c r="H686" s="2"/>
      <c r="I686" s="91"/>
      <c r="J686" s="363"/>
      <c r="K686" s="49"/>
      <c r="L686" s="9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49"/>
      <c r="E687" s="2"/>
      <c r="F687" s="2"/>
      <c r="G687" s="2"/>
      <c r="H687" s="2"/>
      <c r="I687" s="91"/>
      <c r="J687" s="363"/>
      <c r="K687" s="49"/>
      <c r="L687" s="9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49"/>
      <c r="E688" s="2"/>
      <c r="F688" s="2"/>
      <c r="G688" s="2"/>
      <c r="H688" s="2"/>
      <c r="I688" s="91"/>
      <c r="J688" s="363"/>
      <c r="K688" s="49"/>
      <c r="L688" s="9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49"/>
      <c r="E689" s="2"/>
      <c r="F689" s="2"/>
      <c r="G689" s="2"/>
      <c r="H689" s="2"/>
      <c r="I689" s="91"/>
      <c r="J689" s="363"/>
      <c r="K689" s="49"/>
      <c r="L689" s="9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49"/>
      <c r="E690" s="2"/>
      <c r="F690" s="2"/>
      <c r="G690" s="2"/>
      <c r="H690" s="2"/>
      <c r="I690" s="91"/>
      <c r="J690" s="363"/>
      <c r="K690" s="49"/>
      <c r="L690" s="9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49"/>
      <c r="E691" s="2"/>
      <c r="F691" s="2"/>
      <c r="G691" s="2"/>
      <c r="H691" s="2"/>
      <c r="I691" s="91"/>
      <c r="J691" s="363"/>
      <c r="K691" s="49"/>
      <c r="L691" s="9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49"/>
      <c r="E692" s="2"/>
      <c r="F692" s="2"/>
      <c r="G692" s="2"/>
      <c r="H692" s="2"/>
      <c r="I692" s="91"/>
      <c r="J692" s="363"/>
      <c r="K692" s="49"/>
      <c r="L692" s="9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49"/>
      <c r="E693" s="2"/>
      <c r="F693" s="2"/>
      <c r="G693" s="2"/>
      <c r="H693" s="2"/>
      <c r="I693" s="91"/>
      <c r="J693" s="363"/>
      <c r="K693" s="49"/>
      <c r="L693" s="9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49"/>
      <c r="E694" s="2"/>
      <c r="F694" s="2"/>
      <c r="G694" s="2"/>
      <c r="H694" s="2"/>
      <c r="I694" s="91"/>
      <c r="J694" s="363"/>
      <c r="K694" s="49"/>
      <c r="L694" s="9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49"/>
      <c r="E695" s="2"/>
      <c r="F695" s="2"/>
      <c r="G695" s="2"/>
      <c r="H695" s="2"/>
      <c r="I695" s="91"/>
      <c r="J695" s="363"/>
      <c r="K695" s="49"/>
      <c r="L695" s="9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49"/>
      <c r="E696" s="2"/>
      <c r="F696" s="2"/>
      <c r="G696" s="2"/>
      <c r="H696" s="2"/>
      <c r="I696" s="91"/>
      <c r="J696" s="363"/>
      <c r="K696" s="49"/>
      <c r="L696" s="9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49"/>
      <c r="E697" s="2"/>
      <c r="F697" s="2"/>
      <c r="G697" s="2"/>
      <c r="H697" s="2"/>
      <c r="I697" s="91"/>
      <c r="J697" s="363"/>
      <c r="K697" s="49"/>
      <c r="L697" s="9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49"/>
      <c r="E698" s="2"/>
      <c r="F698" s="2"/>
      <c r="G698" s="2"/>
      <c r="H698" s="2"/>
      <c r="I698" s="91"/>
      <c r="J698" s="363"/>
      <c r="K698" s="49"/>
      <c r="L698" s="9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49"/>
      <c r="E699" s="2"/>
      <c r="F699" s="2"/>
      <c r="G699" s="2"/>
      <c r="H699" s="2"/>
      <c r="I699" s="91"/>
      <c r="J699" s="363"/>
      <c r="K699" s="49"/>
      <c r="L699" s="9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49"/>
      <c r="E700" s="2"/>
      <c r="F700" s="2"/>
      <c r="G700" s="2"/>
      <c r="H700" s="2"/>
      <c r="I700" s="91"/>
      <c r="J700" s="363"/>
      <c r="K700" s="49"/>
      <c r="L700" s="9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49"/>
      <c r="E701" s="2"/>
      <c r="F701" s="2"/>
      <c r="G701" s="2"/>
      <c r="H701" s="2"/>
      <c r="I701" s="91"/>
      <c r="J701" s="363"/>
      <c r="K701" s="49"/>
      <c r="L701" s="9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49"/>
      <c r="E702" s="2"/>
      <c r="F702" s="2"/>
      <c r="G702" s="2"/>
      <c r="H702" s="2"/>
      <c r="I702" s="91"/>
      <c r="J702" s="363"/>
      <c r="K702" s="49"/>
      <c r="L702" s="9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49"/>
      <c r="E703" s="2"/>
      <c r="F703" s="2"/>
      <c r="G703" s="2"/>
      <c r="H703" s="2"/>
      <c r="I703" s="91"/>
      <c r="J703" s="363"/>
      <c r="K703" s="49"/>
      <c r="L703" s="9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49"/>
      <c r="E704" s="2"/>
      <c r="F704" s="2"/>
      <c r="G704" s="2"/>
      <c r="H704" s="2"/>
      <c r="I704" s="91"/>
      <c r="J704" s="363"/>
      <c r="K704" s="49"/>
      <c r="L704" s="9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49"/>
      <c r="E705" s="2"/>
      <c r="F705" s="2"/>
      <c r="G705" s="2"/>
      <c r="H705" s="2"/>
      <c r="I705" s="91"/>
      <c r="J705" s="363"/>
      <c r="K705" s="49"/>
      <c r="L705" s="9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49"/>
      <c r="E706" s="2"/>
      <c r="F706" s="2"/>
      <c r="G706" s="2"/>
      <c r="H706" s="2"/>
      <c r="I706" s="91"/>
      <c r="J706" s="363"/>
      <c r="K706" s="49"/>
      <c r="L706" s="9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49"/>
      <c r="E707" s="2"/>
      <c r="F707" s="2"/>
      <c r="G707" s="2"/>
      <c r="H707" s="2"/>
      <c r="I707" s="91"/>
      <c r="J707" s="363"/>
      <c r="K707" s="49"/>
      <c r="L707" s="9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49"/>
      <c r="E708" s="2"/>
      <c r="F708" s="2"/>
      <c r="G708" s="2"/>
      <c r="H708" s="2"/>
      <c r="I708" s="91"/>
      <c r="J708" s="363"/>
      <c r="K708" s="49"/>
      <c r="L708" s="9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49"/>
      <c r="E709" s="2"/>
      <c r="F709" s="2"/>
      <c r="G709" s="2"/>
      <c r="H709" s="2"/>
      <c r="I709" s="91"/>
      <c r="J709" s="363"/>
      <c r="K709" s="49"/>
      <c r="L709" s="9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49"/>
      <c r="E710" s="2"/>
      <c r="F710" s="2"/>
      <c r="G710" s="2"/>
      <c r="H710" s="2"/>
      <c r="I710" s="91"/>
      <c r="J710" s="363"/>
      <c r="K710" s="49"/>
      <c r="L710" s="9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49"/>
      <c r="E711" s="2"/>
      <c r="F711" s="2"/>
      <c r="G711" s="2"/>
      <c r="H711" s="2"/>
      <c r="I711" s="91"/>
      <c r="J711" s="363"/>
      <c r="K711" s="49"/>
      <c r="L711" s="9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49"/>
      <c r="E712" s="2"/>
      <c r="F712" s="2"/>
      <c r="G712" s="2"/>
      <c r="H712" s="2"/>
      <c r="I712" s="91"/>
      <c r="J712" s="363"/>
      <c r="K712" s="49"/>
      <c r="L712" s="9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49"/>
      <c r="E713" s="2"/>
      <c r="F713" s="2"/>
      <c r="G713" s="2"/>
      <c r="H713" s="2"/>
      <c r="I713" s="91"/>
      <c r="J713" s="363"/>
      <c r="K713" s="49"/>
      <c r="L713" s="9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49"/>
      <c r="E714" s="2"/>
      <c r="F714" s="2"/>
      <c r="G714" s="2"/>
      <c r="H714" s="2"/>
      <c r="I714" s="91"/>
      <c r="J714" s="363"/>
      <c r="K714" s="49"/>
      <c r="L714" s="9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49"/>
      <c r="E715" s="2"/>
      <c r="F715" s="2"/>
      <c r="G715" s="2"/>
      <c r="H715" s="2"/>
      <c r="I715" s="91"/>
      <c r="J715" s="363"/>
      <c r="K715" s="49"/>
      <c r="L715" s="9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49"/>
      <c r="E716" s="2"/>
      <c r="F716" s="2"/>
      <c r="G716" s="2"/>
      <c r="H716" s="2"/>
      <c r="I716" s="91"/>
      <c r="J716" s="363"/>
      <c r="K716" s="49"/>
      <c r="L716" s="9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49"/>
      <c r="E717" s="2"/>
      <c r="F717" s="2"/>
      <c r="G717" s="2"/>
      <c r="H717" s="2"/>
      <c r="I717" s="91"/>
      <c r="J717" s="363"/>
      <c r="K717" s="49"/>
      <c r="L717" s="9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49"/>
      <c r="E718" s="2"/>
      <c r="F718" s="2"/>
      <c r="G718" s="2"/>
      <c r="H718" s="2"/>
      <c r="I718" s="91"/>
      <c r="J718" s="363"/>
      <c r="K718" s="49"/>
      <c r="L718" s="9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49"/>
      <c r="E719" s="2"/>
      <c r="F719" s="2"/>
      <c r="G719" s="2"/>
      <c r="H719" s="2"/>
      <c r="I719" s="91"/>
      <c r="J719" s="363"/>
      <c r="K719" s="49"/>
      <c r="L719" s="9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49"/>
      <c r="E720" s="2"/>
      <c r="F720" s="2"/>
      <c r="G720" s="2"/>
      <c r="H720" s="2"/>
      <c r="I720" s="91"/>
      <c r="J720" s="363"/>
      <c r="K720" s="49"/>
      <c r="L720" s="9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49"/>
      <c r="E721" s="2"/>
      <c r="F721" s="2"/>
      <c r="G721" s="2"/>
      <c r="H721" s="2"/>
      <c r="I721" s="91"/>
      <c r="J721" s="363"/>
      <c r="K721" s="49"/>
      <c r="L721" s="9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49"/>
      <c r="E722" s="2"/>
      <c r="F722" s="2"/>
      <c r="G722" s="2"/>
      <c r="H722" s="2"/>
      <c r="I722" s="91"/>
      <c r="J722" s="363"/>
      <c r="K722" s="49"/>
      <c r="L722" s="9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49"/>
      <c r="E723" s="2"/>
      <c r="F723" s="2"/>
      <c r="G723" s="2"/>
      <c r="H723" s="2"/>
      <c r="I723" s="91"/>
      <c r="J723" s="363"/>
      <c r="K723" s="49"/>
      <c r="L723" s="9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49"/>
      <c r="E724" s="2"/>
      <c r="F724" s="2"/>
      <c r="G724" s="2"/>
      <c r="H724" s="2"/>
      <c r="I724" s="91"/>
      <c r="J724" s="363"/>
      <c r="K724" s="49"/>
      <c r="L724" s="9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49"/>
      <c r="E725" s="2"/>
      <c r="F725" s="2"/>
      <c r="G725" s="2"/>
      <c r="H725" s="2"/>
      <c r="I725" s="91"/>
      <c r="J725" s="363"/>
      <c r="K725" s="49"/>
      <c r="L725" s="9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49"/>
      <c r="E726" s="2"/>
      <c r="F726" s="2"/>
      <c r="G726" s="2"/>
      <c r="H726" s="2"/>
      <c r="I726" s="91"/>
      <c r="J726" s="363"/>
      <c r="K726" s="49"/>
      <c r="L726" s="9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49"/>
      <c r="E727" s="2"/>
      <c r="F727" s="2"/>
      <c r="G727" s="2"/>
      <c r="H727" s="2"/>
      <c r="I727" s="91"/>
      <c r="J727" s="363"/>
      <c r="K727" s="49"/>
      <c r="L727" s="9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49"/>
      <c r="E728" s="2"/>
      <c r="F728" s="2"/>
      <c r="G728" s="2"/>
      <c r="H728" s="2"/>
      <c r="I728" s="91"/>
      <c r="J728" s="363"/>
      <c r="K728" s="49"/>
      <c r="L728" s="9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49"/>
      <c r="E729" s="2"/>
      <c r="F729" s="2"/>
      <c r="G729" s="2"/>
      <c r="H729" s="2"/>
      <c r="I729" s="91"/>
      <c r="J729" s="363"/>
      <c r="K729" s="49"/>
      <c r="L729" s="9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49"/>
      <c r="E730" s="2"/>
      <c r="F730" s="2"/>
      <c r="G730" s="2"/>
      <c r="H730" s="2"/>
      <c r="I730" s="91"/>
      <c r="J730" s="363"/>
      <c r="K730" s="49"/>
      <c r="L730" s="9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49"/>
      <c r="E731" s="2"/>
      <c r="F731" s="2"/>
      <c r="G731" s="2"/>
      <c r="H731" s="2"/>
      <c r="I731" s="91"/>
      <c r="J731" s="363"/>
      <c r="K731" s="49"/>
      <c r="L731" s="9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49"/>
      <c r="E732" s="2"/>
      <c r="F732" s="2"/>
      <c r="G732" s="2"/>
      <c r="H732" s="2"/>
      <c r="I732" s="91"/>
      <c r="J732" s="363"/>
      <c r="K732" s="49"/>
      <c r="L732" s="9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49"/>
      <c r="E733" s="2"/>
      <c r="F733" s="2"/>
      <c r="G733" s="2"/>
      <c r="H733" s="2"/>
      <c r="I733" s="91"/>
      <c r="J733" s="363"/>
      <c r="K733" s="49"/>
      <c r="L733" s="9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49"/>
      <c r="E734" s="2"/>
      <c r="F734" s="2"/>
      <c r="G734" s="2"/>
      <c r="H734" s="2"/>
      <c r="I734" s="91"/>
      <c r="J734" s="363"/>
      <c r="K734" s="49"/>
      <c r="L734" s="9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49"/>
      <c r="E735" s="2"/>
      <c r="F735" s="2"/>
      <c r="G735" s="2"/>
      <c r="H735" s="2"/>
      <c r="I735" s="91"/>
      <c r="J735" s="363"/>
      <c r="K735" s="49"/>
      <c r="L735" s="9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49"/>
      <c r="E736" s="2"/>
      <c r="F736" s="2"/>
      <c r="G736" s="2"/>
      <c r="H736" s="2"/>
      <c r="I736" s="91"/>
      <c r="J736" s="363"/>
      <c r="K736" s="49"/>
      <c r="L736" s="9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49"/>
      <c r="E737" s="2"/>
      <c r="F737" s="2"/>
      <c r="G737" s="2"/>
      <c r="H737" s="2"/>
      <c r="I737" s="91"/>
      <c r="J737" s="363"/>
      <c r="K737" s="49"/>
      <c r="L737" s="9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49"/>
      <c r="E738" s="2"/>
      <c r="F738" s="2"/>
      <c r="G738" s="2"/>
      <c r="H738" s="2"/>
      <c r="I738" s="91"/>
      <c r="J738" s="363"/>
      <c r="K738" s="49"/>
      <c r="L738" s="9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49"/>
      <c r="E739" s="2"/>
      <c r="F739" s="2"/>
      <c r="G739" s="2"/>
      <c r="H739" s="2"/>
      <c r="I739" s="91"/>
      <c r="J739" s="363"/>
      <c r="K739" s="49"/>
      <c r="L739" s="9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49"/>
      <c r="E740" s="2"/>
      <c r="F740" s="2"/>
      <c r="G740" s="2"/>
      <c r="H740" s="2"/>
      <c r="I740" s="91"/>
      <c r="J740" s="363"/>
      <c r="K740" s="49"/>
      <c r="L740" s="9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49"/>
      <c r="E741" s="2"/>
      <c r="F741" s="2"/>
      <c r="G741" s="2"/>
      <c r="H741" s="2"/>
      <c r="I741" s="91"/>
      <c r="J741" s="363"/>
      <c r="K741" s="49"/>
      <c r="L741" s="9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49"/>
      <c r="E742" s="2"/>
      <c r="F742" s="2"/>
      <c r="G742" s="2"/>
      <c r="H742" s="2"/>
      <c r="I742" s="91"/>
      <c r="J742" s="363"/>
      <c r="K742" s="49"/>
      <c r="L742" s="9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49"/>
      <c r="E743" s="2"/>
      <c r="F743" s="2"/>
      <c r="G743" s="2"/>
      <c r="H743" s="2"/>
      <c r="I743" s="91"/>
      <c r="J743" s="363"/>
      <c r="K743" s="49"/>
      <c r="L743" s="9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49"/>
      <c r="E744" s="2"/>
      <c r="F744" s="2"/>
      <c r="G744" s="2"/>
      <c r="H744" s="2"/>
      <c r="I744" s="91"/>
      <c r="J744" s="363"/>
      <c r="K744" s="49"/>
      <c r="L744" s="9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49"/>
      <c r="E745" s="2"/>
      <c r="F745" s="2"/>
      <c r="G745" s="2"/>
      <c r="H745" s="2"/>
      <c r="I745" s="91"/>
      <c r="J745" s="363"/>
      <c r="K745" s="49"/>
      <c r="L745" s="9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49"/>
      <c r="E746" s="2"/>
      <c r="F746" s="2"/>
      <c r="G746" s="2"/>
      <c r="H746" s="2"/>
      <c r="I746" s="91"/>
      <c r="J746" s="363"/>
      <c r="K746" s="49"/>
      <c r="L746" s="9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49"/>
      <c r="E747" s="2"/>
      <c r="F747" s="2"/>
      <c r="G747" s="2"/>
      <c r="H747" s="2"/>
      <c r="I747" s="91"/>
      <c r="J747" s="363"/>
      <c r="K747" s="49"/>
      <c r="L747" s="9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49"/>
      <c r="E748" s="2"/>
      <c r="F748" s="2"/>
      <c r="G748" s="2"/>
      <c r="H748" s="2"/>
      <c r="I748" s="91"/>
      <c r="J748" s="363"/>
      <c r="K748" s="49"/>
      <c r="L748" s="9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49"/>
      <c r="E749" s="2"/>
      <c r="F749" s="2"/>
      <c r="G749" s="2"/>
      <c r="H749" s="2"/>
      <c r="I749" s="91"/>
      <c r="J749" s="363"/>
      <c r="K749" s="49"/>
      <c r="L749" s="9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49"/>
      <c r="E750" s="2"/>
      <c r="F750" s="2"/>
      <c r="G750" s="2"/>
      <c r="H750" s="2"/>
      <c r="I750" s="91"/>
      <c r="J750" s="363"/>
      <c r="K750" s="49"/>
      <c r="L750" s="9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49"/>
      <c r="E751" s="2"/>
      <c r="F751" s="2"/>
      <c r="G751" s="2"/>
      <c r="H751" s="2"/>
      <c r="I751" s="91"/>
      <c r="J751" s="363"/>
      <c r="K751" s="49"/>
      <c r="L751" s="9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49"/>
      <c r="E752" s="2"/>
      <c r="F752" s="2"/>
      <c r="G752" s="2"/>
      <c r="H752" s="2"/>
      <c r="I752" s="91"/>
      <c r="J752" s="363"/>
      <c r="K752" s="49"/>
      <c r="L752" s="9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49"/>
      <c r="E753" s="2"/>
      <c r="F753" s="2"/>
      <c r="G753" s="2"/>
      <c r="H753" s="2"/>
      <c r="I753" s="91"/>
      <c r="J753" s="363"/>
      <c r="K753" s="49"/>
      <c r="L753" s="9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49"/>
      <c r="E754" s="2"/>
      <c r="F754" s="2"/>
      <c r="G754" s="2"/>
      <c r="H754" s="2"/>
      <c r="I754" s="91"/>
      <c r="J754" s="363"/>
      <c r="K754" s="49"/>
      <c r="L754" s="9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49"/>
      <c r="E755" s="2"/>
      <c r="F755" s="2"/>
      <c r="G755" s="2"/>
      <c r="H755" s="2"/>
      <c r="I755" s="91"/>
      <c r="J755" s="363"/>
      <c r="K755" s="49"/>
      <c r="L755" s="9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49"/>
      <c r="E756" s="2"/>
      <c r="F756" s="2"/>
      <c r="G756" s="2"/>
      <c r="H756" s="2"/>
      <c r="I756" s="91"/>
      <c r="J756" s="363"/>
      <c r="K756" s="49"/>
      <c r="L756" s="9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49"/>
      <c r="E757" s="2"/>
      <c r="F757" s="2"/>
      <c r="G757" s="2"/>
      <c r="H757" s="2"/>
      <c r="I757" s="91"/>
      <c r="J757" s="363"/>
      <c r="K757" s="49"/>
      <c r="L757" s="9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49"/>
      <c r="E758" s="2"/>
      <c r="F758" s="2"/>
      <c r="G758" s="2"/>
      <c r="H758" s="2"/>
      <c r="I758" s="91"/>
      <c r="J758" s="363"/>
      <c r="K758" s="49"/>
      <c r="L758" s="9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49"/>
      <c r="E759" s="2"/>
      <c r="F759" s="2"/>
      <c r="G759" s="2"/>
      <c r="H759" s="2"/>
      <c r="I759" s="91"/>
      <c r="J759" s="363"/>
      <c r="K759" s="49"/>
      <c r="L759" s="9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49"/>
      <c r="E760" s="2"/>
      <c r="F760" s="2"/>
      <c r="G760" s="2"/>
      <c r="H760" s="2"/>
      <c r="I760" s="91"/>
      <c r="J760" s="363"/>
      <c r="K760" s="49"/>
      <c r="L760" s="9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49"/>
      <c r="E761" s="2"/>
      <c r="F761" s="2"/>
      <c r="G761" s="2"/>
      <c r="H761" s="2"/>
      <c r="I761" s="91"/>
      <c r="J761" s="363"/>
      <c r="K761" s="49"/>
      <c r="L761" s="9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49"/>
      <c r="E762" s="2"/>
      <c r="F762" s="2"/>
      <c r="G762" s="2"/>
      <c r="H762" s="2"/>
      <c r="I762" s="91"/>
      <c r="J762" s="363"/>
      <c r="K762" s="49"/>
      <c r="L762" s="9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49"/>
      <c r="E763" s="2"/>
      <c r="F763" s="2"/>
      <c r="G763" s="2"/>
      <c r="H763" s="2"/>
      <c r="I763" s="91"/>
      <c r="J763" s="363"/>
      <c r="K763" s="49"/>
      <c r="L763" s="9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49"/>
      <c r="E764" s="2"/>
      <c r="F764" s="2"/>
      <c r="G764" s="2"/>
      <c r="H764" s="2"/>
      <c r="I764" s="91"/>
      <c r="J764" s="363"/>
      <c r="K764" s="49"/>
      <c r="L764" s="9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49"/>
      <c r="E765" s="2"/>
      <c r="F765" s="2"/>
      <c r="G765" s="2"/>
      <c r="H765" s="2"/>
      <c r="I765" s="91"/>
      <c r="J765" s="363"/>
      <c r="K765" s="49"/>
      <c r="L765" s="9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49"/>
      <c r="E766" s="2"/>
      <c r="F766" s="2"/>
      <c r="G766" s="2"/>
      <c r="H766" s="2"/>
      <c r="I766" s="91"/>
      <c r="J766" s="363"/>
      <c r="K766" s="49"/>
      <c r="L766" s="9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49"/>
      <c r="E767" s="2"/>
      <c r="F767" s="2"/>
      <c r="G767" s="2"/>
      <c r="H767" s="2"/>
      <c r="I767" s="91"/>
      <c r="J767" s="363"/>
      <c r="K767" s="49"/>
      <c r="L767" s="9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49"/>
      <c r="E768" s="2"/>
      <c r="F768" s="2"/>
      <c r="G768" s="2"/>
      <c r="H768" s="2"/>
      <c r="I768" s="91"/>
      <c r="J768" s="363"/>
      <c r="K768" s="49"/>
      <c r="L768" s="9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49"/>
      <c r="E769" s="2"/>
      <c r="F769" s="2"/>
      <c r="G769" s="2"/>
      <c r="H769" s="2"/>
      <c r="I769" s="91"/>
      <c r="J769" s="363"/>
      <c r="K769" s="49"/>
      <c r="L769" s="9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49"/>
      <c r="E770" s="2"/>
      <c r="F770" s="2"/>
      <c r="G770" s="2"/>
      <c r="H770" s="2"/>
      <c r="I770" s="91"/>
      <c r="J770" s="363"/>
      <c r="K770" s="49"/>
      <c r="L770" s="9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49"/>
      <c r="E771" s="2"/>
      <c r="F771" s="2"/>
      <c r="G771" s="2"/>
      <c r="H771" s="2"/>
      <c r="I771" s="91"/>
      <c r="J771" s="363"/>
      <c r="K771" s="49"/>
      <c r="L771" s="9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49"/>
      <c r="E772" s="2"/>
      <c r="F772" s="2"/>
      <c r="G772" s="2"/>
      <c r="H772" s="2"/>
      <c r="I772" s="91"/>
      <c r="J772" s="363"/>
      <c r="K772" s="49"/>
      <c r="L772" s="9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49"/>
      <c r="E773" s="2"/>
      <c r="F773" s="2"/>
      <c r="G773" s="2"/>
      <c r="H773" s="2"/>
      <c r="I773" s="91"/>
      <c r="J773" s="363"/>
      <c r="K773" s="49"/>
      <c r="L773" s="9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49"/>
      <c r="E774" s="2"/>
      <c r="F774" s="2"/>
      <c r="G774" s="2"/>
      <c r="H774" s="2"/>
      <c r="I774" s="91"/>
      <c r="J774" s="363"/>
      <c r="K774" s="49"/>
      <c r="L774" s="9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49"/>
      <c r="E775" s="2"/>
      <c r="F775" s="2"/>
      <c r="G775" s="2"/>
      <c r="H775" s="2"/>
      <c r="I775" s="91"/>
      <c r="J775" s="363"/>
      <c r="K775" s="49"/>
      <c r="L775" s="9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49"/>
      <c r="E776" s="2"/>
      <c r="F776" s="2"/>
      <c r="G776" s="2"/>
      <c r="H776" s="2"/>
      <c r="I776" s="91"/>
      <c r="J776" s="363"/>
      <c r="K776" s="49"/>
      <c r="L776" s="9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49"/>
      <c r="E777" s="2"/>
      <c r="F777" s="2"/>
      <c r="G777" s="2"/>
      <c r="H777" s="2"/>
      <c r="I777" s="91"/>
      <c r="J777" s="363"/>
      <c r="K777" s="49"/>
      <c r="L777" s="9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49"/>
      <c r="E778" s="2"/>
      <c r="F778" s="2"/>
      <c r="G778" s="2"/>
      <c r="H778" s="2"/>
      <c r="I778" s="91"/>
      <c r="J778" s="363"/>
      <c r="K778" s="49"/>
      <c r="L778" s="9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49"/>
      <c r="E779" s="2"/>
      <c r="F779" s="2"/>
      <c r="G779" s="2"/>
      <c r="H779" s="2"/>
      <c r="I779" s="91"/>
      <c r="J779" s="363"/>
      <c r="K779" s="49"/>
      <c r="L779" s="9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49"/>
      <c r="E780" s="2"/>
      <c r="F780" s="2"/>
      <c r="G780" s="2"/>
      <c r="H780" s="2"/>
      <c r="I780" s="91"/>
      <c r="J780" s="363"/>
      <c r="K780" s="49"/>
      <c r="L780" s="9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49"/>
      <c r="E781" s="2"/>
      <c r="F781" s="2"/>
      <c r="G781" s="2"/>
      <c r="H781" s="2"/>
      <c r="I781" s="91"/>
      <c r="J781" s="363"/>
      <c r="K781" s="49"/>
      <c r="L781" s="9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49"/>
      <c r="E782" s="2"/>
      <c r="F782" s="2"/>
      <c r="G782" s="2"/>
      <c r="H782" s="2"/>
      <c r="I782" s="91"/>
      <c r="J782" s="363"/>
      <c r="K782" s="49"/>
      <c r="L782" s="9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49"/>
      <c r="E783" s="2"/>
      <c r="F783" s="2"/>
      <c r="G783" s="2"/>
      <c r="H783" s="2"/>
      <c r="I783" s="91"/>
      <c r="J783" s="363"/>
      <c r="K783" s="49"/>
      <c r="L783" s="9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49"/>
      <c r="E784" s="2"/>
      <c r="F784" s="2"/>
      <c r="G784" s="2"/>
      <c r="H784" s="2"/>
      <c r="I784" s="91"/>
      <c r="J784" s="363"/>
      <c r="K784" s="49"/>
      <c r="L784" s="9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49"/>
      <c r="E785" s="2"/>
      <c r="F785" s="2"/>
      <c r="G785" s="2"/>
      <c r="H785" s="2"/>
      <c r="I785" s="91"/>
      <c r="J785" s="363"/>
      <c r="K785" s="49"/>
      <c r="L785" s="9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49"/>
      <c r="E786" s="2"/>
      <c r="F786" s="2"/>
      <c r="G786" s="2"/>
      <c r="H786" s="2"/>
      <c r="I786" s="91"/>
      <c r="J786" s="363"/>
      <c r="K786" s="49"/>
      <c r="L786" s="9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49"/>
      <c r="E787" s="2"/>
      <c r="F787" s="2"/>
      <c r="G787" s="2"/>
      <c r="H787" s="2"/>
      <c r="I787" s="91"/>
      <c r="J787" s="363"/>
      <c r="K787" s="49"/>
      <c r="L787" s="9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49"/>
      <c r="E788" s="2"/>
      <c r="F788" s="2"/>
      <c r="G788" s="2"/>
      <c r="H788" s="2"/>
      <c r="I788" s="91"/>
      <c r="J788" s="363"/>
      <c r="K788" s="49"/>
      <c r="L788" s="9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49"/>
      <c r="E789" s="2"/>
      <c r="F789" s="2"/>
      <c r="G789" s="2"/>
      <c r="H789" s="2"/>
      <c r="I789" s="91"/>
      <c r="J789" s="363"/>
      <c r="K789" s="49"/>
      <c r="L789" s="9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49"/>
      <c r="E790" s="2"/>
      <c r="F790" s="2"/>
      <c r="G790" s="2"/>
      <c r="H790" s="2"/>
      <c r="I790" s="91"/>
      <c r="J790" s="363"/>
      <c r="K790" s="49"/>
      <c r="L790" s="9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49"/>
      <c r="E791" s="2"/>
      <c r="F791" s="2"/>
      <c r="G791" s="2"/>
      <c r="H791" s="2"/>
      <c r="I791" s="91"/>
      <c r="J791" s="363"/>
      <c r="K791" s="49"/>
      <c r="L791" s="9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49"/>
      <c r="E792" s="2"/>
      <c r="F792" s="2"/>
      <c r="G792" s="2"/>
      <c r="H792" s="2"/>
      <c r="I792" s="91"/>
      <c r="J792" s="363"/>
      <c r="K792" s="49"/>
      <c r="L792" s="9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49"/>
      <c r="E793" s="2"/>
      <c r="F793" s="2"/>
      <c r="G793" s="2"/>
      <c r="H793" s="2"/>
      <c r="I793" s="91"/>
      <c r="J793" s="363"/>
      <c r="K793" s="49"/>
      <c r="L793" s="9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49"/>
      <c r="E794" s="2"/>
      <c r="F794" s="2"/>
      <c r="G794" s="2"/>
      <c r="H794" s="2"/>
      <c r="I794" s="91"/>
      <c r="J794" s="363"/>
      <c r="K794" s="49"/>
      <c r="L794" s="9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49"/>
      <c r="E795" s="2"/>
      <c r="F795" s="2"/>
      <c r="G795" s="2"/>
      <c r="H795" s="2"/>
      <c r="I795" s="91"/>
      <c r="J795" s="363"/>
      <c r="K795" s="49"/>
      <c r="L795" s="9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49"/>
      <c r="E796" s="2"/>
      <c r="F796" s="2"/>
      <c r="G796" s="2"/>
      <c r="H796" s="2"/>
      <c r="I796" s="91"/>
      <c r="J796" s="363"/>
      <c r="K796" s="49"/>
      <c r="L796" s="9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49"/>
      <c r="E797" s="2"/>
      <c r="F797" s="2"/>
      <c r="G797" s="2"/>
      <c r="H797" s="2"/>
      <c r="I797" s="91"/>
      <c r="J797" s="363"/>
      <c r="K797" s="49"/>
      <c r="L797" s="9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49"/>
      <c r="E798" s="2"/>
      <c r="F798" s="2"/>
      <c r="G798" s="2"/>
      <c r="H798" s="2"/>
      <c r="I798" s="91"/>
      <c r="J798" s="363"/>
      <c r="K798" s="49"/>
      <c r="L798" s="9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49"/>
      <c r="E799" s="2"/>
      <c r="F799" s="2"/>
      <c r="G799" s="2"/>
      <c r="H799" s="2"/>
      <c r="I799" s="91"/>
      <c r="J799" s="363"/>
      <c r="K799" s="49"/>
      <c r="L799" s="9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49"/>
      <c r="E800" s="2"/>
      <c r="F800" s="2"/>
      <c r="G800" s="2"/>
      <c r="H800" s="2"/>
      <c r="I800" s="91"/>
      <c r="J800" s="363"/>
      <c r="K800" s="49"/>
      <c r="L800" s="9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49"/>
      <c r="E801" s="2"/>
      <c r="F801" s="2"/>
      <c r="G801" s="2"/>
      <c r="H801" s="2"/>
      <c r="I801" s="91"/>
      <c r="J801" s="363"/>
      <c r="K801" s="49"/>
      <c r="L801" s="9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49"/>
      <c r="E802" s="2"/>
      <c r="F802" s="2"/>
      <c r="G802" s="2"/>
      <c r="H802" s="2"/>
      <c r="I802" s="91"/>
      <c r="J802" s="363"/>
      <c r="K802" s="49"/>
      <c r="L802" s="9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49"/>
      <c r="E803" s="2"/>
      <c r="F803" s="2"/>
      <c r="G803" s="2"/>
      <c r="H803" s="2"/>
      <c r="I803" s="91"/>
      <c r="J803" s="363"/>
      <c r="K803" s="49"/>
      <c r="L803" s="9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49"/>
      <c r="E804" s="2"/>
      <c r="F804" s="2"/>
      <c r="G804" s="2"/>
      <c r="H804" s="2"/>
      <c r="I804" s="91"/>
      <c r="J804" s="363"/>
      <c r="K804" s="49"/>
      <c r="L804" s="9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49"/>
      <c r="E805" s="2"/>
      <c r="F805" s="2"/>
      <c r="G805" s="2"/>
      <c r="H805" s="2"/>
      <c r="I805" s="91"/>
      <c r="J805" s="363"/>
      <c r="K805" s="49"/>
      <c r="L805" s="9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49"/>
      <c r="E806" s="2"/>
      <c r="F806" s="2"/>
      <c r="G806" s="2"/>
      <c r="H806" s="2"/>
      <c r="I806" s="91"/>
      <c r="J806" s="363"/>
      <c r="K806" s="49"/>
      <c r="L806" s="9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49"/>
      <c r="E807" s="2"/>
      <c r="F807" s="2"/>
      <c r="G807" s="2"/>
      <c r="H807" s="2"/>
      <c r="I807" s="91"/>
      <c r="J807" s="363"/>
      <c r="K807" s="49"/>
      <c r="L807" s="9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49"/>
      <c r="E808" s="2"/>
      <c r="F808" s="2"/>
      <c r="G808" s="2"/>
      <c r="H808" s="2"/>
      <c r="I808" s="91"/>
      <c r="J808" s="363"/>
      <c r="K808" s="49"/>
      <c r="L808" s="9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49"/>
      <c r="E809" s="2"/>
      <c r="F809" s="2"/>
      <c r="G809" s="2"/>
      <c r="H809" s="2"/>
      <c r="I809" s="91"/>
      <c r="J809" s="363"/>
      <c r="K809" s="49"/>
      <c r="L809" s="9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49"/>
      <c r="E810" s="2"/>
      <c r="F810" s="2"/>
      <c r="G810" s="2"/>
      <c r="H810" s="2"/>
      <c r="I810" s="91"/>
      <c r="J810" s="363"/>
      <c r="K810" s="49"/>
      <c r="L810" s="9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49"/>
      <c r="E811" s="2"/>
      <c r="F811" s="2"/>
      <c r="G811" s="2"/>
      <c r="H811" s="2"/>
      <c r="I811" s="91"/>
      <c r="J811" s="363"/>
      <c r="K811" s="49"/>
      <c r="L811" s="9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49"/>
      <c r="E812" s="2"/>
      <c r="F812" s="2"/>
      <c r="G812" s="2"/>
      <c r="H812" s="2"/>
      <c r="I812" s="91"/>
      <c r="J812" s="363"/>
      <c r="K812" s="49"/>
      <c r="L812" s="9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49"/>
      <c r="E813" s="2"/>
      <c r="F813" s="2"/>
      <c r="G813" s="2"/>
      <c r="H813" s="2"/>
      <c r="I813" s="91"/>
      <c r="J813" s="363"/>
      <c r="K813" s="49"/>
      <c r="L813" s="9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49"/>
      <c r="E814" s="2"/>
      <c r="F814" s="2"/>
      <c r="G814" s="2"/>
      <c r="H814" s="2"/>
      <c r="I814" s="91"/>
      <c r="J814" s="363"/>
      <c r="K814" s="49"/>
      <c r="L814" s="9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49"/>
      <c r="E815" s="2"/>
      <c r="F815" s="2"/>
      <c r="G815" s="2"/>
      <c r="H815" s="2"/>
      <c r="I815" s="91"/>
      <c r="J815" s="363"/>
      <c r="K815" s="49"/>
      <c r="L815" s="9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49"/>
      <c r="E816" s="2"/>
      <c r="F816" s="2"/>
      <c r="G816" s="2"/>
      <c r="H816" s="2"/>
      <c r="I816" s="91"/>
      <c r="J816" s="363"/>
      <c r="K816" s="49"/>
      <c r="L816" s="9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49"/>
      <c r="E817" s="2"/>
      <c r="F817" s="2"/>
      <c r="G817" s="2"/>
      <c r="H817" s="2"/>
      <c r="I817" s="91"/>
      <c r="J817" s="363"/>
      <c r="K817" s="49"/>
      <c r="L817" s="9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49"/>
      <c r="E818" s="2"/>
      <c r="F818" s="2"/>
      <c r="G818" s="2"/>
      <c r="H818" s="2"/>
      <c r="I818" s="91"/>
      <c r="J818" s="363"/>
      <c r="K818" s="49"/>
      <c r="L818" s="9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49"/>
      <c r="E819" s="2"/>
      <c r="F819" s="2"/>
      <c r="G819" s="2"/>
      <c r="H819" s="2"/>
      <c r="I819" s="91"/>
      <c r="J819" s="363"/>
      <c r="K819" s="49"/>
      <c r="L819" s="9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49"/>
      <c r="E820" s="2"/>
      <c r="F820" s="2"/>
      <c r="G820" s="2"/>
      <c r="H820" s="2"/>
      <c r="I820" s="91"/>
      <c r="J820" s="363"/>
      <c r="K820" s="49"/>
      <c r="L820" s="9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49"/>
      <c r="E821" s="2"/>
      <c r="F821" s="2"/>
      <c r="G821" s="2"/>
      <c r="H821" s="2"/>
      <c r="I821" s="91"/>
      <c r="J821" s="363"/>
      <c r="K821" s="49"/>
      <c r="L821" s="9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49"/>
      <c r="E822" s="2"/>
      <c r="F822" s="2"/>
      <c r="G822" s="2"/>
      <c r="H822" s="2"/>
      <c r="I822" s="91"/>
      <c r="J822" s="363"/>
      <c r="K822" s="49"/>
      <c r="L822" s="9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49"/>
      <c r="E823" s="2"/>
      <c r="F823" s="2"/>
      <c r="G823" s="2"/>
      <c r="H823" s="2"/>
      <c r="I823" s="91"/>
      <c r="J823" s="363"/>
      <c r="K823" s="49"/>
      <c r="L823" s="9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49"/>
      <c r="E824" s="2"/>
      <c r="F824" s="2"/>
      <c r="G824" s="2"/>
      <c r="H824" s="2"/>
      <c r="I824" s="91"/>
      <c r="J824" s="363"/>
      <c r="K824" s="49"/>
      <c r="L824" s="9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49"/>
      <c r="E825" s="2"/>
      <c r="F825" s="2"/>
      <c r="G825" s="2"/>
      <c r="H825" s="2"/>
      <c r="I825" s="91"/>
      <c r="J825" s="363"/>
      <c r="K825" s="49"/>
      <c r="L825" s="9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49"/>
      <c r="E826" s="2"/>
      <c r="F826" s="2"/>
      <c r="G826" s="2"/>
      <c r="H826" s="2"/>
      <c r="I826" s="91"/>
      <c r="J826" s="363"/>
      <c r="K826" s="49"/>
      <c r="L826" s="9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49"/>
      <c r="E827" s="2"/>
      <c r="F827" s="2"/>
      <c r="G827" s="2"/>
      <c r="H827" s="2"/>
      <c r="I827" s="91"/>
      <c r="J827" s="363"/>
      <c r="K827" s="49"/>
      <c r="L827" s="9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49"/>
      <c r="E828" s="2"/>
      <c r="F828" s="2"/>
      <c r="G828" s="2"/>
      <c r="H828" s="2"/>
      <c r="I828" s="91"/>
      <c r="J828" s="363"/>
      <c r="K828" s="49"/>
      <c r="L828" s="9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49"/>
      <c r="E829" s="2"/>
      <c r="F829" s="2"/>
      <c r="G829" s="2"/>
      <c r="H829" s="2"/>
      <c r="I829" s="91"/>
      <c r="J829" s="363"/>
      <c r="K829" s="49"/>
      <c r="L829" s="9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49"/>
      <c r="E830" s="2"/>
      <c r="F830" s="2"/>
      <c r="G830" s="2"/>
      <c r="H830" s="2"/>
      <c r="I830" s="91"/>
      <c r="J830" s="363"/>
      <c r="K830" s="49"/>
      <c r="L830" s="9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49"/>
      <c r="E831" s="2"/>
      <c r="F831" s="2"/>
      <c r="G831" s="2"/>
      <c r="H831" s="2"/>
      <c r="I831" s="91"/>
      <c r="J831" s="363"/>
      <c r="K831" s="49"/>
      <c r="L831" s="9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49"/>
      <c r="E832" s="2"/>
      <c r="F832" s="2"/>
      <c r="G832" s="2"/>
      <c r="H832" s="2"/>
      <c r="I832" s="91"/>
      <c r="J832" s="363"/>
      <c r="K832" s="49"/>
      <c r="L832" s="9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49"/>
      <c r="E833" s="2"/>
      <c r="F833" s="2"/>
      <c r="G833" s="2"/>
      <c r="H833" s="2"/>
      <c r="I833" s="91"/>
      <c r="J833" s="363"/>
      <c r="K833" s="49"/>
      <c r="L833" s="9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49"/>
      <c r="E834" s="2"/>
      <c r="F834" s="2"/>
      <c r="G834" s="2"/>
      <c r="H834" s="2"/>
      <c r="I834" s="91"/>
      <c r="J834" s="363"/>
      <c r="K834" s="49"/>
      <c r="L834" s="9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49"/>
      <c r="E835" s="2"/>
      <c r="F835" s="2"/>
      <c r="G835" s="2"/>
      <c r="H835" s="2"/>
      <c r="I835" s="91"/>
      <c r="J835" s="363"/>
      <c r="K835" s="49"/>
      <c r="L835" s="9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49"/>
      <c r="E836" s="2"/>
      <c r="F836" s="2"/>
      <c r="G836" s="2"/>
      <c r="H836" s="2"/>
      <c r="I836" s="91"/>
      <c r="J836" s="363"/>
      <c r="K836" s="49"/>
      <c r="L836" s="9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49"/>
      <c r="E837" s="2"/>
      <c r="F837" s="2"/>
      <c r="G837" s="2"/>
      <c r="H837" s="2"/>
      <c r="I837" s="91"/>
      <c r="J837" s="363"/>
      <c r="K837" s="49"/>
      <c r="L837" s="9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49"/>
      <c r="E838" s="2"/>
      <c r="F838" s="2"/>
      <c r="G838" s="2"/>
      <c r="H838" s="2"/>
      <c r="I838" s="91"/>
      <c r="J838" s="363"/>
      <c r="K838" s="49"/>
      <c r="L838" s="9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49"/>
      <c r="E839" s="2"/>
      <c r="F839" s="2"/>
      <c r="G839" s="2"/>
      <c r="H839" s="2"/>
      <c r="I839" s="91"/>
      <c r="J839" s="363"/>
      <c r="K839" s="49"/>
      <c r="L839" s="9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49"/>
      <c r="E840" s="2"/>
      <c r="F840" s="2"/>
      <c r="G840" s="2"/>
      <c r="H840" s="2"/>
      <c r="I840" s="91"/>
      <c r="J840" s="363"/>
      <c r="K840" s="49"/>
      <c r="L840" s="9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49"/>
      <c r="E841" s="2"/>
      <c r="F841" s="2"/>
      <c r="G841" s="2"/>
      <c r="H841" s="2"/>
      <c r="I841" s="91"/>
      <c r="J841" s="363"/>
      <c r="K841" s="49"/>
      <c r="L841" s="9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49"/>
      <c r="E842" s="2"/>
      <c r="F842" s="2"/>
      <c r="G842" s="2"/>
      <c r="H842" s="2"/>
      <c r="I842" s="91"/>
      <c r="J842" s="363"/>
      <c r="K842" s="49"/>
      <c r="L842" s="9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49"/>
      <c r="E843" s="2"/>
      <c r="F843" s="2"/>
      <c r="G843" s="2"/>
      <c r="H843" s="2"/>
      <c r="I843" s="91"/>
      <c r="J843" s="363"/>
      <c r="K843" s="49"/>
      <c r="L843" s="9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49"/>
      <c r="E844" s="2"/>
      <c r="F844" s="2"/>
      <c r="G844" s="2"/>
      <c r="H844" s="2"/>
      <c r="I844" s="91"/>
      <c r="J844" s="363"/>
      <c r="K844" s="49"/>
      <c r="L844" s="9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49"/>
      <c r="E845" s="2"/>
      <c r="F845" s="2"/>
      <c r="G845" s="2"/>
      <c r="H845" s="2"/>
      <c r="I845" s="91"/>
      <c r="J845" s="363"/>
      <c r="K845" s="49"/>
      <c r="L845" s="9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49"/>
      <c r="E846" s="2"/>
      <c r="F846" s="2"/>
      <c r="G846" s="2"/>
      <c r="H846" s="2"/>
      <c r="I846" s="91"/>
      <c r="J846" s="363"/>
      <c r="K846" s="49"/>
      <c r="L846" s="9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49"/>
      <c r="E847" s="2"/>
      <c r="F847" s="2"/>
      <c r="G847" s="2"/>
      <c r="H847" s="2"/>
      <c r="I847" s="91"/>
      <c r="J847" s="363"/>
      <c r="K847" s="49"/>
      <c r="L847" s="9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49"/>
      <c r="E848" s="2"/>
      <c r="F848" s="2"/>
      <c r="G848" s="2"/>
      <c r="H848" s="2"/>
      <c r="I848" s="91"/>
      <c r="J848" s="363"/>
      <c r="K848" s="49"/>
      <c r="L848" s="9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49"/>
      <c r="E849" s="2"/>
      <c r="F849" s="2"/>
      <c r="G849" s="2"/>
      <c r="H849" s="2"/>
      <c r="I849" s="91"/>
      <c r="J849" s="363"/>
      <c r="K849" s="49"/>
      <c r="L849" s="9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49"/>
      <c r="E850" s="2"/>
      <c r="F850" s="2"/>
      <c r="G850" s="2"/>
      <c r="H850" s="2"/>
      <c r="I850" s="91"/>
      <c r="J850" s="363"/>
      <c r="K850" s="49"/>
      <c r="L850" s="9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49"/>
      <c r="E851" s="2"/>
      <c r="F851" s="2"/>
      <c r="G851" s="2"/>
      <c r="H851" s="2"/>
      <c r="I851" s="91"/>
      <c r="J851" s="363"/>
      <c r="K851" s="49"/>
      <c r="L851" s="9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49"/>
      <c r="E852" s="2"/>
      <c r="F852" s="2"/>
      <c r="G852" s="2"/>
      <c r="H852" s="2"/>
      <c r="I852" s="91"/>
      <c r="J852" s="363"/>
      <c r="K852" s="49"/>
      <c r="L852" s="9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49"/>
      <c r="E853" s="2"/>
      <c r="F853" s="2"/>
      <c r="G853" s="2"/>
      <c r="H853" s="2"/>
      <c r="I853" s="91"/>
      <c r="J853" s="363"/>
      <c r="K853" s="49"/>
      <c r="L853" s="9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49"/>
      <c r="E854" s="2"/>
      <c r="F854" s="2"/>
      <c r="G854" s="2"/>
      <c r="H854" s="2"/>
      <c r="I854" s="91"/>
      <c r="J854" s="363"/>
      <c r="K854" s="49"/>
      <c r="L854" s="9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49"/>
      <c r="E855" s="2"/>
      <c r="F855" s="2"/>
      <c r="G855" s="2"/>
      <c r="H855" s="2"/>
      <c r="I855" s="91"/>
      <c r="J855" s="363"/>
      <c r="K855" s="49"/>
      <c r="L855" s="9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49"/>
      <c r="E856" s="2"/>
      <c r="F856" s="2"/>
      <c r="G856" s="2"/>
      <c r="H856" s="2"/>
      <c r="I856" s="91"/>
      <c r="J856" s="363"/>
      <c r="K856" s="49"/>
      <c r="L856" s="9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49"/>
      <c r="E857" s="2"/>
      <c r="F857" s="2"/>
      <c r="G857" s="2"/>
      <c r="H857" s="2"/>
      <c r="I857" s="91"/>
      <c r="J857" s="363"/>
      <c r="K857" s="49"/>
      <c r="L857" s="9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49"/>
      <c r="E858" s="2"/>
      <c r="F858" s="2"/>
      <c r="G858" s="2"/>
      <c r="H858" s="2"/>
      <c r="I858" s="91"/>
      <c r="J858" s="363"/>
      <c r="K858" s="49"/>
      <c r="L858" s="9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49"/>
      <c r="E859" s="2"/>
      <c r="F859" s="2"/>
      <c r="G859" s="2"/>
      <c r="H859" s="2"/>
      <c r="I859" s="91"/>
      <c r="J859" s="363"/>
      <c r="K859" s="49"/>
      <c r="L859" s="9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49"/>
      <c r="E860" s="2"/>
      <c r="F860" s="2"/>
      <c r="G860" s="2"/>
      <c r="H860" s="2"/>
      <c r="I860" s="91"/>
      <c r="J860" s="363"/>
      <c r="K860" s="49"/>
      <c r="L860" s="9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49"/>
      <c r="E861" s="2"/>
      <c r="F861" s="2"/>
      <c r="G861" s="2"/>
      <c r="H861" s="2"/>
      <c r="I861" s="91"/>
      <c r="J861" s="363"/>
      <c r="K861" s="49"/>
      <c r="L861" s="9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49"/>
      <c r="E862" s="2"/>
      <c r="F862" s="2"/>
      <c r="G862" s="2"/>
      <c r="H862" s="2"/>
      <c r="I862" s="91"/>
      <c r="J862" s="363"/>
      <c r="K862" s="49"/>
      <c r="L862" s="9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49"/>
      <c r="E863" s="2"/>
      <c r="F863" s="2"/>
      <c r="G863" s="2"/>
      <c r="H863" s="2"/>
      <c r="I863" s="91"/>
      <c r="J863" s="363"/>
      <c r="K863" s="49"/>
      <c r="L863" s="9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49"/>
      <c r="E864" s="2"/>
      <c r="F864" s="2"/>
      <c r="G864" s="2"/>
      <c r="H864" s="2"/>
      <c r="I864" s="91"/>
      <c r="J864" s="363"/>
      <c r="K864" s="49"/>
      <c r="L864" s="9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49"/>
      <c r="E865" s="2"/>
      <c r="F865" s="2"/>
      <c r="G865" s="2"/>
      <c r="H865" s="2"/>
      <c r="I865" s="91"/>
      <c r="J865" s="363"/>
      <c r="K865" s="49"/>
      <c r="L865" s="9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49"/>
      <c r="E866" s="2"/>
      <c r="F866" s="2"/>
      <c r="G866" s="2"/>
      <c r="H866" s="2"/>
      <c r="I866" s="91"/>
      <c r="J866" s="363"/>
      <c r="K866" s="49"/>
      <c r="L866" s="9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49"/>
      <c r="E867" s="2"/>
      <c r="F867" s="2"/>
      <c r="G867" s="2"/>
      <c r="H867" s="2"/>
      <c r="I867" s="91"/>
      <c r="J867" s="363"/>
      <c r="K867" s="49"/>
      <c r="L867" s="9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49"/>
      <c r="E868" s="2"/>
      <c r="F868" s="2"/>
      <c r="G868" s="2"/>
      <c r="H868" s="2"/>
      <c r="I868" s="91"/>
      <c r="J868" s="363"/>
      <c r="K868" s="49"/>
      <c r="L868" s="9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49"/>
      <c r="E869" s="2"/>
      <c r="F869" s="2"/>
      <c r="G869" s="2"/>
      <c r="H869" s="2"/>
      <c r="I869" s="91"/>
      <c r="J869" s="363"/>
      <c r="K869" s="49"/>
      <c r="L869" s="9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49"/>
      <c r="E870" s="2"/>
      <c r="F870" s="2"/>
      <c r="G870" s="2"/>
      <c r="H870" s="2"/>
      <c r="I870" s="91"/>
      <c r="J870" s="363"/>
      <c r="K870" s="49"/>
      <c r="L870" s="9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49"/>
      <c r="E871" s="2"/>
      <c r="F871" s="2"/>
      <c r="G871" s="2"/>
      <c r="H871" s="2"/>
      <c r="I871" s="91"/>
      <c r="J871" s="363"/>
      <c r="K871" s="49"/>
      <c r="L871" s="9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49"/>
      <c r="E872" s="2"/>
      <c r="F872" s="2"/>
      <c r="G872" s="2"/>
      <c r="H872" s="2"/>
      <c r="I872" s="91"/>
      <c r="J872" s="363"/>
      <c r="K872" s="49"/>
      <c r="L872" s="9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49"/>
      <c r="E873" s="2"/>
      <c r="F873" s="2"/>
      <c r="G873" s="2"/>
      <c r="H873" s="2"/>
      <c r="I873" s="91"/>
      <c r="J873" s="363"/>
      <c r="K873" s="49"/>
      <c r="L873" s="9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49"/>
      <c r="E874" s="2"/>
      <c r="F874" s="2"/>
      <c r="G874" s="2"/>
      <c r="H874" s="2"/>
      <c r="I874" s="91"/>
      <c r="J874" s="363"/>
      <c r="K874" s="49"/>
      <c r="L874" s="9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49"/>
      <c r="E875" s="2"/>
      <c r="F875" s="2"/>
      <c r="G875" s="2"/>
      <c r="H875" s="2"/>
      <c r="I875" s="91"/>
      <c r="J875" s="363"/>
      <c r="K875" s="49"/>
      <c r="L875" s="9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49"/>
      <c r="E876" s="2"/>
      <c r="F876" s="2"/>
      <c r="G876" s="2"/>
      <c r="H876" s="2"/>
      <c r="I876" s="91"/>
      <c r="J876" s="363"/>
      <c r="K876" s="49"/>
      <c r="L876" s="9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49"/>
      <c r="E877" s="2"/>
      <c r="F877" s="2"/>
      <c r="G877" s="2"/>
      <c r="H877" s="2"/>
      <c r="I877" s="91"/>
      <c r="J877" s="363"/>
      <c r="K877" s="49"/>
      <c r="L877" s="9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49"/>
      <c r="E878" s="2"/>
      <c r="F878" s="2"/>
      <c r="G878" s="2"/>
      <c r="H878" s="2"/>
      <c r="I878" s="91"/>
      <c r="J878" s="363"/>
      <c r="K878" s="49"/>
      <c r="L878" s="9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49"/>
      <c r="E879" s="2"/>
      <c r="F879" s="2"/>
      <c r="G879" s="2"/>
      <c r="H879" s="2"/>
      <c r="I879" s="91"/>
      <c r="J879" s="363"/>
      <c r="K879" s="49"/>
      <c r="L879" s="9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49"/>
      <c r="E880" s="2"/>
      <c r="F880" s="2"/>
      <c r="G880" s="2"/>
      <c r="H880" s="2"/>
      <c r="I880" s="91"/>
      <c r="J880" s="363"/>
      <c r="K880" s="49"/>
      <c r="L880" s="9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49"/>
      <c r="E881" s="2"/>
      <c r="F881" s="2"/>
      <c r="G881" s="2"/>
      <c r="H881" s="2"/>
      <c r="I881" s="91"/>
      <c r="J881" s="363"/>
      <c r="K881" s="49"/>
      <c r="L881" s="9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49"/>
      <c r="E882" s="2"/>
      <c r="F882" s="2"/>
      <c r="G882" s="2"/>
      <c r="H882" s="2"/>
      <c r="I882" s="91"/>
      <c r="J882" s="363"/>
      <c r="K882" s="49"/>
      <c r="L882" s="9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49"/>
      <c r="E883" s="2"/>
      <c r="F883" s="2"/>
      <c r="G883" s="2"/>
      <c r="H883" s="2"/>
      <c r="I883" s="91"/>
      <c r="J883" s="363"/>
      <c r="K883" s="49"/>
      <c r="L883" s="9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49"/>
      <c r="E884" s="2"/>
      <c r="F884" s="2"/>
      <c r="G884" s="2"/>
      <c r="H884" s="2"/>
      <c r="I884" s="91"/>
      <c r="J884" s="363"/>
      <c r="K884" s="49"/>
      <c r="L884" s="9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49"/>
      <c r="E885" s="2"/>
      <c r="F885" s="2"/>
      <c r="G885" s="2"/>
      <c r="H885" s="2"/>
      <c r="I885" s="91"/>
      <c r="J885" s="363"/>
      <c r="K885" s="49"/>
      <c r="L885" s="9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49"/>
      <c r="E886" s="2"/>
      <c r="F886" s="2"/>
      <c r="G886" s="2"/>
      <c r="H886" s="2"/>
      <c r="I886" s="91"/>
      <c r="J886" s="363"/>
      <c r="K886" s="49"/>
      <c r="L886" s="9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49"/>
      <c r="E887" s="2"/>
      <c r="F887" s="2"/>
      <c r="G887" s="2"/>
      <c r="H887" s="2"/>
      <c r="I887" s="91"/>
      <c r="J887" s="363"/>
      <c r="K887" s="49"/>
      <c r="L887" s="9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49"/>
      <c r="E888" s="2"/>
      <c r="F888" s="2"/>
      <c r="G888" s="2"/>
      <c r="H888" s="2"/>
      <c r="I888" s="91"/>
      <c r="J888" s="363"/>
      <c r="K888" s="49"/>
      <c r="L888" s="9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49"/>
      <c r="E889" s="2"/>
      <c r="F889" s="2"/>
      <c r="G889" s="2"/>
      <c r="H889" s="2"/>
      <c r="I889" s="91"/>
      <c r="J889" s="363"/>
      <c r="K889" s="49"/>
      <c r="L889" s="9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49"/>
      <c r="E890" s="2"/>
      <c r="F890" s="2"/>
      <c r="G890" s="2"/>
      <c r="H890" s="2"/>
      <c r="I890" s="91"/>
      <c r="J890" s="363"/>
      <c r="K890" s="49"/>
      <c r="L890" s="9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49"/>
      <c r="E891" s="2"/>
      <c r="F891" s="2"/>
      <c r="G891" s="2"/>
      <c r="H891" s="2"/>
      <c r="I891" s="91"/>
      <c r="J891" s="363"/>
      <c r="K891" s="49"/>
      <c r="L891" s="9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49"/>
      <c r="E892" s="2"/>
      <c r="F892" s="2"/>
      <c r="G892" s="2"/>
      <c r="H892" s="2"/>
      <c r="I892" s="91"/>
      <c r="J892" s="363"/>
      <c r="K892" s="49"/>
      <c r="L892" s="9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49"/>
      <c r="E893" s="2"/>
      <c r="F893" s="2"/>
      <c r="G893" s="2"/>
      <c r="H893" s="2"/>
      <c r="I893" s="91"/>
      <c r="J893" s="363"/>
      <c r="K893" s="49"/>
      <c r="L893" s="9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49"/>
      <c r="E894" s="2"/>
      <c r="F894" s="2"/>
      <c r="G894" s="2"/>
      <c r="H894" s="2"/>
      <c r="I894" s="91"/>
      <c r="J894" s="363"/>
      <c r="K894" s="49"/>
      <c r="L894" s="9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49"/>
      <c r="E895" s="2"/>
      <c r="F895" s="2"/>
      <c r="G895" s="2"/>
      <c r="H895" s="2"/>
      <c r="I895" s="91"/>
      <c r="J895" s="363"/>
      <c r="K895" s="49"/>
      <c r="L895" s="9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49"/>
      <c r="E896" s="2"/>
      <c r="F896" s="2"/>
      <c r="G896" s="2"/>
      <c r="H896" s="2"/>
      <c r="I896" s="91"/>
      <c r="J896" s="363"/>
      <c r="K896" s="49"/>
      <c r="L896" s="9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49"/>
      <c r="E897" s="2"/>
      <c r="F897" s="2"/>
      <c r="G897" s="2"/>
      <c r="H897" s="2"/>
      <c r="I897" s="91"/>
      <c r="J897" s="363"/>
      <c r="K897" s="49"/>
      <c r="L897" s="9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</sheetData>
  <autoFilter ref="A4:N116" xr:uid="{00000000-0009-0000-0000-000001000000}">
    <filterColumn colId="8">
      <filters>
        <dateGroupItem year="2022" month="12" day="31" dateTimeGrouping="day"/>
      </filters>
    </filterColumn>
    <filterColumn colId="12">
      <filters>
        <filter val="2"/>
      </filters>
    </filterColumn>
    <sortState xmlns:xlrd2="http://schemas.microsoft.com/office/spreadsheetml/2017/richdata2" ref="A11:N70">
      <sortCondition ref="J4:J116"/>
    </sortState>
  </autoFilter>
  <mergeCells count="2">
    <mergeCell ref="A1:N2"/>
    <mergeCell ref="E4:F4"/>
  </mergeCells>
  <pageMargins left="0.25" right="0.25" top="0.75" bottom="0.75" header="0" footer="0"/>
  <pageSetup paperSize="9" scale="60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BD4B4"/>
    <pageSetUpPr fitToPage="1"/>
  </sheetPr>
  <dimension ref="A1:AD1000"/>
  <sheetViews>
    <sheetView workbookViewId="0">
      <pane ySplit="1" topLeftCell="A2" activePane="bottomLeft" state="frozen"/>
      <selection pane="bottomLeft" activeCell="G10" sqref="G10:G13"/>
    </sheetView>
  </sheetViews>
  <sheetFormatPr baseColWidth="10" defaultColWidth="12.6640625" defaultRowHeight="15" customHeight="1" x14ac:dyDescent="0.15"/>
  <cols>
    <col min="1" max="1" width="10.6640625" customWidth="1"/>
    <col min="2" max="2" width="17.6640625" customWidth="1"/>
    <col min="3" max="3" width="15.1640625" customWidth="1"/>
    <col min="4" max="4" width="14.6640625" customWidth="1"/>
    <col min="5" max="5" width="13.83203125" customWidth="1"/>
    <col min="6" max="6" width="17" customWidth="1"/>
    <col min="7" max="7" width="15.83203125" bestFit="1" customWidth="1"/>
    <col min="8" max="8" width="19.33203125" bestFit="1" customWidth="1"/>
    <col min="9" max="9" width="15.1640625" customWidth="1"/>
    <col min="10" max="30" width="1.1640625" customWidth="1"/>
    <col min="31" max="31" width="2.1640625" customWidth="1"/>
  </cols>
  <sheetData>
    <row r="1" spans="1:30" ht="30" x14ac:dyDescent="0.15">
      <c r="A1" s="92" t="s">
        <v>2357</v>
      </c>
      <c r="B1" s="93" t="s">
        <v>3777</v>
      </c>
      <c r="C1" s="93" t="s">
        <v>3779</v>
      </c>
      <c r="D1" s="94" t="s">
        <v>3778</v>
      </c>
      <c r="E1" s="94" t="s">
        <v>3780</v>
      </c>
      <c r="F1" s="94" t="s">
        <v>3781</v>
      </c>
      <c r="G1" s="94" t="s">
        <v>3782</v>
      </c>
      <c r="H1" s="94" t="s">
        <v>3783</v>
      </c>
      <c r="I1" s="93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</row>
    <row r="2" spans="1:30" ht="14" x14ac:dyDescent="0.15">
      <c r="A2" s="97">
        <v>0.375</v>
      </c>
      <c r="B2" s="366"/>
      <c r="C2" s="366"/>
      <c r="D2" s="378"/>
      <c r="E2" s="378"/>
      <c r="F2" s="379"/>
      <c r="G2" s="379"/>
      <c r="H2" s="378"/>
      <c r="I2" s="366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</row>
    <row r="3" spans="1:30" ht="14" x14ac:dyDescent="0.15">
      <c r="A3" s="101">
        <v>0.39583333333333331</v>
      </c>
      <c r="B3" s="368"/>
      <c r="C3" s="368"/>
      <c r="D3" s="380"/>
      <c r="E3" s="380"/>
      <c r="F3" s="381"/>
      <c r="G3" s="381"/>
      <c r="H3" s="380"/>
      <c r="I3" s="368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</row>
    <row r="4" spans="1:30" ht="14" x14ac:dyDescent="0.15">
      <c r="A4" s="101">
        <v>0.41666666666666669</v>
      </c>
      <c r="B4" s="368"/>
      <c r="C4" s="368"/>
      <c r="D4" s="380"/>
      <c r="E4" s="380"/>
      <c r="F4" s="381"/>
      <c r="G4" s="381"/>
      <c r="H4" s="380"/>
      <c r="I4" s="368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</row>
    <row r="5" spans="1:30" ht="14" x14ac:dyDescent="0.15">
      <c r="A5" s="101">
        <v>0.4375</v>
      </c>
      <c r="B5" s="368"/>
      <c r="C5" s="368"/>
      <c r="D5" s="380"/>
      <c r="E5" s="380"/>
      <c r="F5" s="381"/>
      <c r="G5" s="381"/>
      <c r="H5" s="380"/>
      <c r="I5" s="368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</row>
    <row r="6" spans="1:30" ht="14" x14ac:dyDescent="0.15">
      <c r="A6" s="101">
        <v>0.45833333333333331</v>
      </c>
      <c r="B6" s="471"/>
      <c r="C6" s="370"/>
      <c r="D6" s="382"/>
      <c r="E6" s="380"/>
      <c r="F6" s="472"/>
      <c r="G6" s="383"/>
      <c r="H6" s="382"/>
      <c r="I6" s="37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</row>
    <row r="7" spans="1:30" ht="14" x14ac:dyDescent="0.15">
      <c r="A7" s="101">
        <v>0.47916666666666669</v>
      </c>
      <c r="B7" s="471">
        <v>23</v>
      </c>
      <c r="C7" s="473"/>
      <c r="D7" s="380"/>
      <c r="E7" s="380"/>
      <c r="F7" s="472"/>
      <c r="G7" s="389"/>
      <c r="H7" s="380"/>
      <c r="I7" s="473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</row>
    <row r="8" spans="1:30" ht="14" x14ac:dyDescent="0.15">
      <c r="A8" s="101">
        <v>0.5</v>
      </c>
      <c r="B8" s="372">
        <v>1</v>
      </c>
      <c r="C8" s="372"/>
      <c r="D8" s="380"/>
      <c r="E8" s="380"/>
      <c r="F8" s="385"/>
      <c r="G8" s="385"/>
      <c r="H8" s="380"/>
      <c r="I8" s="372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</row>
    <row r="9" spans="1:30" ht="14" x14ac:dyDescent="0.15">
      <c r="A9" s="101">
        <v>0.52083333333333337</v>
      </c>
      <c r="B9" s="471"/>
      <c r="C9" s="368"/>
      <c r="D9" s="380"/>
      <c r="E9" s="380"/>
      <c r="F9" s="471">
        <v>53</v>
      </c>
      <c r="G9" s="381"/>
      <c r="H9" s="380"/>
      <c r="I9" s="368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</row>
    <row r="10" spans="1:30" ht="14" x14ac:dyDescent="0.15">
      <c r="A10" s="101">
        <v>0.54166666666666663</v>
      </c>
      <c r="B10" s="471"/>
      <c r="C10" s="372"/>
      <c r="D10" s="380"/>
      <c r="E10" s="380"/>
      <c r="F10" s="472"/>
      <c r="G10" s="372">
        <v>20</v>
      </c>
      <c r="H10" s="380"/>
      <c r="I10" s="372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</row>
    <row r="11" spans="1:30" ht="14" x14ac:dyDescent="0.15">
      <c r="A11" s="101">
        <v>0.5625</v>
      </c>
      <c r="B11" s="474"/>
      <c r="C11" s="368"/>
      <c r="D11" s="380"/>
      <c r="E11" s="380"/>
      <c r="F11" s="475"/>
      <c r="G11" s="381"/>
      <c r="H11" s="380"/>
      <c r="I11" s="368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</row>
    <row r="12" spans="1:30" ht="14" x14ac:dyDescent="0.15">
      <c r="A12" s="101">
        <v>0.58333333333333337</v>
      </c>
      <c r="B12" s="372"/>
      <c r="C12" s="368"/>
      <c r="D12" s="380"/>
      <c r="E12" s="380"/>
      <c r="F12" s="385"/>
      <c r="G12" s="368" t="s">
        <v>3952</v>
      </c>
      <c r="H12" s="380"/>
      <c r="I12" s="368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</row>
    <row r="13" spans="1:30" ht="14" x14ac:dyDescent="0.15">
      <c r="A13" s="101">
        <v>0.60416666666666663</v>
      </c>
      <c r="B13" s="474"/>
      <c r="D13" s="380"/>
      <c r="E13" s="380"/>
      <c r="F13" s="475"/>
      <c r="G13" s="380"/>
      <c r="H13" s="380"/>
      <c r="I13" s="373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</row>
    <row r="14" spans="1:30" ht="14" x14ac:dyDescent="0.15">
      <c r="A14" s="101">
        <v>0.625</v>
      </c>
      <c r="B14" s="471"/>
      <c r="D14" s="380"/>
      <c r="E14" s="386"/>
      <c r="F14" s="472"/>
      <c r="G14" s="387"/>
      <c r="H14" s="380"/>
      <c r="I14" s="374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</row>
    <row r="15" spans="1:30" ht="14" x14ac:dyDescent="0.15">
      <c r="A15" s="101">
        <v>0.64583333333333337</v>
      </c>
      <c r="B15" s="471"/>
      <c r="D15" s="380"/>
      <c r="E15" s="380"/>
      <c r="F15" s="472"/>
      <c r="G15" s="380"/>
      <c r="H15" s="380"/>
      <c r="I15" s="373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</row>
    <row r="16" spans="1:30" ht="14" x14ac:dyDescent="0.15">
      <c r="A16" s="101">
        <v>0.66666666666666663</v>
      </c>
      <c r="B16" s="471"/>
      <c r="C16" s="370"/>
      <c r="D16" s="380"/>
      <c r="E16" s="380"/>
      <c r="F16" s="472"/>
      <c r="G16" s="383"/>
      <c r="H16" s="380"/>
      <c r="I16" s="37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</row>
    <row r="17" spans="1:30" ht="14" x14ac:dyDescent="0.15">
      <c r="A17" s="101">
        <v>0.6875</v>
      </c>
      <c r="B17" s="471">
        <v>54</v>
      </c>
      <c r="C17" s="368"/>
      <c r="D17" s="380"/>
      <c r="E17" s="380"/>
      <c r="F17" s="472"/>
      <c r="G17" s="381"/>
      <c r="H17" s="380"/>
      <c r="I17" s="368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</row>
    <row r="18" spans="1:30" ht="14" x14ac:dyDescent="0.15">
      <c r="A18" s="101">
        <v>0.70833333333333337</v>
      </c>
      <c r="B18" s="458" t="s">
        <v>3928</v>
      </c>
      <c r="C18" s="370"/>
      <c r="D18" s="388"/>
      <c r="E18" s="385"/>
      <c r="F18" s="385"/>
      <c r="G18" s="383"/>
      <c r="H18" s="388"/>
      <c r="I18" s="37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</row>
    <row r="19" spans="1:30" ht="14" x14ac:dyDescent="0.15">
      <c r="A19" s="101">
        <v>0.72916666666666663</v>
      </c>
      <c r="B19" s="454" t="s">
        <v>3927</v>
      </c>
      <c r="C19" s="476"/>
      <c r="D19" s="472"/>
      <c r="E19" s="383"/>
      <c r="F19" s="383"/>
      <c r="G19" s="477"/>
      <c r="H19" s="472"/>
      <c r="I19" s="37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</row>
    <row r="20" spans="1:30" ht="14" x14ac:dyDescent="0.15">
      <c r="A20" s="101">
        <v>0.75</v>
      </c>
      <c r="B20" s="471"/>
      <c r="C20" s="471"/>
      <c r="D20" s="478"/>
      <c r="E20" s="389"/>
      <c r="F20" s="472"/>
      <c r="G20" s="472"/>
      <c r="H20" s="478"/>
      <c r="I20" s="471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</row>
    <row r="21" spans="1:30" ht="14" x14ac:dyDescent="0.15">
      <c r="A21" s="101">
        <v>0.77083333333333337</v>
      </c>
      <c r="B21" s="471"/>
      <c r="C21" s="471"/>
      <c r="D21" s="385"/>
      <c r="E21" s="385"/>
      <c r="F21" s="472"/>
      <c r="G21" s="472"/>
      <c r="H21" s="385"/>
      <c r="I21" s="471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</row>
    <row r="22" spans="1:30" ht="14" x14ac:dyDescent="0.15">
      <c r="A22" s="101">
        <v>0.79166666666666663</v>
      </c>
      <c r="B22" s="471"/>
      <c r="C22" s="471"/>
      <c r="D22" s="372"/>
      <c r="E22" s="372"/>
      <c r="F22" s="506">
        <v>41</v>
      </c>
      <c r="G22" s="523"/>
      <c r="H22" s="372">
        <v>34</v>
      </c>
      <c r="I22" s="471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</row>
    <row r="23" spans="1:30" ht="14" x14ac:dyDescent="0.15">
      <c r="A23" s="101">
        <v>0.8125</v>
      </c>
      <c r="B23" s="368"/>
      <c r="C23" s="368"/>
      <c r="D23" s="471"/>
      <c r="E23" s="372"/>
      <c r="F23" s="368"/>
      <c r="G23" s="523"/>
      <c r="H23" s="471">
        <v>55</v>
      </c>
      <c r="I23" s="368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</row>
    <row r="24" spans="1:30" ht="14" x14ac:dyDescent="0.15">
      <c r="A24" s="101">
        <v>0.83333333333333337</v>
      </c>
      <c r="B24" s="372"/>
      <c r="C24" s="368"/>
      <c r="D24" s="375"/>
      <c r="E24" s="372"/>
      <c r="F24" s="372"/>
      <c r="G24" s="368"/>
      <c r="H24" s="524"/>
      <c r="I24" s="368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</row>
    <row r="25" spans="1:30" ht="14" x14ac:dyDescent="0.15">
      <c r="A25" s="101">
        <v>0.85416666666666663</v>
      </c>
      <c r="B25" s="368"/>
      <c r="C25" s="368"/>
      <c r="D25" s="368"/>
      <c r="E25" s="373"/>
      <c r="F25" s="368"/>
      <c r="G25" s="368"/>
      <c r="H25" s="368" t="s">
        <v>3995</v>
      </c>
      <c r="I25" s="368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</row>
    <row r="26" spans="1:30" ht="14" x14ac:dyDescent="0.15">
      <c r="A26" s="101">
        <v>0.875</v>
      </c>
      <c r="B26" s="368"/>
      <c r="C26" s="368"/>
      <c r="D26" s="368"/>
      <c r="E26" s="368"/>
      <c r="F26" s="368"/>
      <c r="G26" s="368"/>
      <c r="H26" s="368"/>
      <c r="I26" s="368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</row>
    <row r="27" spans="1:30" ht="14" x14ac:dyDescent="0.15">
      <c r="A27" s="101">
        <v>0.89583333333333337</v>
      </c>
      <c r="B27" s="368"/>
      <c r="C27" s="368"/>
      <c r="D27" s="368"/>
      <c r="E27" s="479"/>
      <c r="F27" s="368"/>
      <c r="G27" s="368"/>
      <c r="H27" s="368"/>
      <c r="I27" s="368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</row>
    <row r="28" spans="1:30" x14ac:dyDescent="0.15">
      <c r="A28" s="101">
        <v>0.91666666666666663</v>
      </c>
      <c r="B28" s="368"/>
      <c r="C28" s="368"/>
      <c r="D28" s="368"/>
      <c r="E28" s="377"/>
      <c r="F28" s="368"/>
      <c r="G28" s="368"/>
      <c r="H28" s="368"/>
      <c r="I28" s="368"/>
      <c r="J28" s="100" t="s">
        <v>2362</v>
      </c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</row>
    <row r="29" spans="1:30" ht="15.75" customHeight="1" x14ac:dyDescent="0.15">
      <c r="A29" s="106"/>
      <c r="B29" s="367"/>
      <c r="C29" s="367"/>
      <c r="D29" s="367"/>
      <c r="E29" s="367"/>
      <c r="F29" s="367"/>
      <c r="G29" s="367"/>
      <c r="H29" s="367"/>
      <c r="I29" s="367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</row>
    <row r="30" spans="1:30" ht="15.75" customHeight="1" x14ac:dyDescent="0.15">
      <c r="A30" s="106"/>
      <c r="B30" s="99"/>
      <c r="C30" s="99"/>
      <c r="D30" s="99"/>
      <c r="E30" s="99"/>
      <c r="F30" s="99"/>
      <c r="G30" s="99"/>
      <c r="H30" s="99"/>
      <c r="I30" s="99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</row>
    <row r="31" spans="1:30" ht="15.75" customHeight="1" x14ac:dyDescent="0.15">
      <c r="A31" s="106"/>
      <c r="B31" s="99"/>
      <c r="C31" s="99"/>
      <c r="D31" s="99"/>
      <c r="E31" s="99"/>
      <c r="F31" s="99"/>
      <c r="G31" s="99"/>
      <c r="H31" s="99"/>
      <c r="I31" s="99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</row>
    <row r="32" spans="1:30" ht="15.75" customHeight="1" x14ac:dyDescent="0.2">
      <c r="A32" s="106"/>
      <c r="B32" s="33"/>
      <c r="C32" s="99"/>
      <c r="D32" s="33"/>
      <c r="E32" s="33"/>
      <c r="F32" s="33"/>
      <c r="G32" s="99"/>
      <c r="H32" s="33"/>
      <c r="I32" s="99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</row>
    <row r="33" spans="1:30" ht="15.75" customHeight="1" x14ac:dyDescent="0.2">
      <c r="A33" s="108"/>
      <c r="B33" s="109"/>
      <c r="C33" s="33"/>
      <c r="D33" s="110"/>
      <c r="E33" s="111"/>
      <c r="F33" s="109"/>
      <c r="G33" s="33"/>
      <c r="H33" s="11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</row>
    <row r="34" spans="1:30" ht="15.75" customHeight="1" x14ac:dyDescent="0.2">
      <c r="A34" s="108"/>
      <c r="B34" s="109"/>
      <c r="C34" s="109"/>
      <c r="D34" s="108"/>
      <c r="E34" s="108"/>
      <c r="F34" s="109"/>
      <c r="G34" s="109"/>
      <c r="H34" s="108"/>
      <c r="I34" s="109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</row>
    <row r="35" spans="1:30" ht="15.75" customHeight="1" x14ac:dyDescent="0.2">
      <c r="A35" s="108"/>
      <c r="B35" s="109"/>
      <c r="C35" s="109"/>
      <c r="D35" s="108"/>
      <c r="E35" s="108"/>
      <c r="F35" s="109"/>
      <c r="G35" s="109"/>
      <c r="H35" s="108"/>
      <c r="I35" s="109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</row>
    <row r="36" spans="1:30" ht="15.75" customHeight="1" x14ac:dyDescent="0.2">
      <c r="A36" s="108"/>
      <c r="B36" s="109"/>
      <c r="C36" s="109"/>
      <c r="D36" s="108"/>
      <c r="E36" s="108"/>
      <c r="F36" s="109"/>
      <c r="G36" s="109"/>
      <c r="H36" s="108"/>
      <c r="I36" s="109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</row>
    <row r="37" spans="1:30" ht="15.75" customHeight="1" x14ac:dyDescent="0.2">
      <c r="A37" s="108"/>
      <c r="B37" s="109"/>
      <c r="C37" s="109"/>
      <c r="D37" s="108"/>
      <c r="E37" s="108"/>
      <c r="F37" s="109"/>
      <c r="G37" s="109"/>
      <c r="H37" s="108"/>
      <c r="I37" s="109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</row>
    <row r="38" spans="1:30" ht="15.75" customHeight="1" x14ac:dyDescent="0.2">
      <c r="A38" s="108"/>
      <c r="B38" s="108"/>
      <c r="C38" s="109"/>
      <c r="D38" s="108"/>
      <c r="E38" s="108"/>
      <c r="F38" s="108"/>
      <c r="G38" s="109"/>
      <c r="H38" s="108"/>
      <c r="I38" s="109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</row>
    <row r="39" spans="1:30" ht="15.75" customHeight="1" x14ac:dyDescent="0.2">
      <c r="A39" s="96"/>
      <c r="B39" s="112"/>
      <c r="C39" s="108"/>
      <c r="D39" s="113"/>
      <c r="E39" s="113"/>
      <c r="F39" s="112"/>
      <c r="G39" s="108"/>
      <c r="H39" s="113"/>
      <c r="I39" s="108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</row>
    <row r="40" spans="1:30" ht="15.75" customHeight="1" x14ac:dyDescent="0.2">
      <c r="A40" s="96"/>
      <c r="B40" s="112"/>
      <c r="C40" s="113"/>
      <c r="D40" s="108"/>
      <c r="E40" s="108"/>
      <c r="F40" s="112"/>
      <c r="G40" s="113"/>
      <c r="H40" s="108"/>
      <c r="I40" s="113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</row>
    <row r="41" spans="1:30" ht="15.75" customHeight="1" x14ac:dyDescent="0.2">
      <c r="A41" s="96"/>
      <c r="B41" s="114"/>
      <c r="C41" s="108"/>
      <c r="D41" s="108"/>
      <c r="E41" s="108"/>
      <c r="F41" s="114"/>
      <c r="G41" s="108"/>
      <c r="H41" s="108"/>
      <c r="I41" s="108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</row>
    <row r="42" spans="1:30" ht="15.75" customHeight="1" x14ac:dyDescent="0.2">
      <c r="A42" s="96"/>
      <c r="B42" s="114"/>
      <c r="C42" s="108"/>
      <c r="D42" s="108"/>
      <c r="E42" s="108"/>
      <c r="F42" s="114"/>
      <c r="G42" s="108"/>
      <c r="H42" s="108"/>
      <c r="I42" s="108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</row>
    <row r="43" spans="1:30" ht="15.75" customHeight="1" x14ac:dyDescent="0.2">
      <c r="A43" s="96"/>
      <c r="B43" s="112"/>
      <c r="C43" s="108"/>
      <c r="D43" s="96"/>
      <c r="E43" s="96"/>
      <c r="F43" s="112"/>
      <c r="G43" s="108"/>
      <c r="H43" s="96"/>
      <c r="I43" s="108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</row>
    <row r="44" spans="1:30" ht="15.75" customHeight="1" x14ac:dyDescent="0.2">
      <c r="A44" s="96"/>
      <c r="B44" s="112"/>
      <c r="C44" s="96"/>
      <c r="D44" s="96"/>
      <c r="E44" s="96"/>
      <c r="F44" s="112"/>
      <c r="G44" s="96"/>
      <c r="H44" s="96"/>
      <c r="I44" s="96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</row>
    <row r="45" spans="1:30" ht="15.75" customHeight="1" x14ac:dyDescent="0.2">
      <c r="A45" s="96"/>
      <c r="B45" s="112"/>
      <c r="C45" s="96"/>
      <c r="D45" s="96"/>
      <c r="E45" s="96"/>
      <c r="F45" s="112"/>
      <c r="G45" s="96"/>
      <c r="H45" s="96"/>
      <c r="I45" s="96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</row>
    <row r="46" spans="1:30" ht="15.75" customHeight="1" x14ac:dyDescent="0.15">
      <c r="A46" s="96"/>
      <c r="B46" s="100"/>
      <c r="C46" s="96"/>
      <c r="D46" s="96"/>
      <c r="E46" s="96"/>
      <c r="F46" s="100"/>
      <c r="G46" s="96"/>
      <c r="H46" s="96"/>
      <c r="I46" s="96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</row>
    <row r="47" spans="1:30" ht="15.75" customHeight="1" x14ac:dyDescent="0.2">
      <c r="A47" s="96"/>
      <c r="B47" s="112"/>
      <c r="C47" s="96"/>
      <c r="D47" s="96"/>
      <c r="E47" s="96"/>
      <c r="F47" s="112"/>
      <c r="G47" s="96"/>
      <c r="H47" s="96"/>
      <c r="I47" s="96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</row>
    <row r="48" spans="1:30" ht="15.75" customHeight="1" x14ac:dyDescent="0.2">
      <c r="A48" s="96"/>
      <c r="B48" s="112"/>
      <c r="C48" s="96"/>
      <c r="D48" s="96"/>
      <c r="E48" s="96"/>
      <c r="F48" s="112"/>
      <c r="G48" s="96"/>
      <c r="H48" s="96"/>
      <c r="I48" s="96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</row>
    <row r="49" spans="1:30" ht="15.75" customHeight="1" x14ac:dyDescent="0.2">
      <c r="A49" s="96"/>
      <c r="B49" s="112"/>
      <c r="C49" s="96"/>
      <c r="D49" s="96"/>
      <c r="E49" s="96"/>
      <c r="F49" s="112"/>
      <c r="G49" s="96"/>
      <c r="H49" s="96"/>
      <c r="I49" s="96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</row>
    <row r="50" spans="1:30" ht="15.75" customHeight="1" x14ac:dyDescent="0.2">
      <c r="A50" s="96"/>
      <c r="B50" s="112"/>
      <c r="C50" s="96"/>
      <c r="D50" s="96"/>
      <c r="E50" s="96"/>
      <c r="F50" s="112"/>
      <c r="G50" s="96"/>
      <c r="H50" s="96"/>
      <c r="I50" s="96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</row>
    <row r="51" spans="1:30" ht="15.75" customHeight="1" x14ac:dyDescent="0.15">
      <c r="A51" s="96"/>
      <c r="B51" s="100"/>
      <c r="C51" s="96"/>
      <c r="D51" s="96"/>
      <c r="E51" s="96"/>
      <c r="F51" s="100"/>
      <c r="G51" s="96"/>
      <c r="H51" s="96"/>
      <c r="I51" s="96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</row>
    <row r="52" spans="1:30" ht="15.75" customHeight="1" x14ac:dyDescent="0.2">
      <c r="A52" s="96"/>
      <c r="B52" s="112"/>
      <c r="C52" s="96"/>
      <c r="D52" s="96"/>
      <c r="E52" s="96"/>
      <c r="F52" s="112"/>
      <c r="G52" s="96"/>
      <c r="H52" s="96"/>
      <c r="I52" s="96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</row>
    <row r="53" spans="1:30" ht="15.75" customHeight="1" x14ac:dyDescent="0.2">
      <c r="A53" s="96"/>
      <c r="B53" s="112"/>
      <c r="C53" s="96"/>
      <c r="D53" s="96"/>
      <c r="E53" s="96"/>
      <c r="F53" s="112"/>
      <c r="G53" s="96"/>
      <c r="H53" s="96"/>
      <c r="I53" s="96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</row>
    <row r="54" spans="1:30" ht="15.75" customHeight="1" x14ac:dyDescent="0.2">
      <c r="A54" s="96"/>
      <c r="B54" s="112"/>
      <c r="C54" s="96"/>
      <c r="D54" s="96"/>
      <c r="E54" s="96"/>
      <c r="F54" s="112"/>
      <c r="G54" s="96"/>
      <c r="H54" s="96"/>
      <c r="I54" s="96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</row>
    <row r="55" spans="1:30" ht="15.75" customHeight="1" x14ac:dyDescent="0.2">
      <c r="A55" s="96"/>
      <c r="B55" s="112"/>
      <c r="C55" s="96"/>
      <c r="D55" s="96"/>
      <c r="E55" s="96"/>
      <c r="F55" s="112"/>
      <c r="G55" s="96"/>
      <c r="H55" s="96"/>
      <c r="I55" s="96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</row>
    <row r="56" spans="1:30" ht="15.75" customHeight="1" x14ac:dyDescent="0.15">
      <c r="A56" s="96"/>
      <c r="B56" s="100"/>
      <c r="C56" s="96"/>
      <c r="D56" s="96"/>
      <c r="E56" s="96"/>
      <c r="F56" s="100"/>
      <c r="G56" s="96"/>
      <c r="H56" s="96"/>
      <c r="I56" s="96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</row>
    <row r="57" spans="1:30" ht="15.75" customHeight="1" x14ac:dyDescent="0.2">
      <c r="A57" s="96"/>
      <c r="B57" s="112"/>
      <c r="C57" s="96"/>
      <c r="D57" s="96"/>
      <c r="E57" s="96"/>
      <c r="F57" s="112"/>
      <c r="G57" s="96"/>
      <c r="H57" s="96"/>
      <c r="I57" s="96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</row>
    <row r="58" spans="1:30" ht="15.75" customHeight="1" x14ac:dyDescent="0.2">
      <c r="A58" s="96"/>
      <c r="B58" s="112"/>
      <c r="C58" s="96"/>
      <c r="D58" s="96"/>
      <c r="E58" s="96"/>
      <c r="F58" s="112"/>
      <c r="G58" s="96"/>
      <c r="H58" s="96"/>
      <c r="I58" s="96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</row>
    <row r="59" spans="1:30" ht="15.75" customHeight="1" x14ac:dyDescent="0.2">
      <c r="A59" s="96"/>
      <c r="B59" s="112"/>
      <c r="C59" s="96"/>
      <c r="D59" s="96"/>
      <c r="E59" s="96"/>
      <c r="F59" s="112"/>
      <c r="G59" s="96"/>
      <c r="H59" s="96"/>
      <c r="I59" s="96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</row>
    <row r="60" spans="1:30" ht="15.75" customHeight="1" x14ac:dyDescent="0.2">
      <c r="A60" s="96"/>
      <c r="B60" s="112"/>
      <c r="C60" s="96"/>
      <c r="D60" s="96"/>
      <c r="E60" s="96"/>
      <c r="F60" s="112"/>
      <c r="G60" s="96"/>
      <c r="H60" s="96"/>
      <c r="I60" s="96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</row>
    <row r="61" spans="1:30" ht="15.75" customHeight="1" x14ac:dyDescent="0.2">
      <c r="A61" s="96"/>
      <c r="B61" s="114"/>
      <c r="C61" s="96"/>
      <c r="D61" s="96"/>
      <c r="E61" s="96"/>
      <c r="F61" s="114"/>
      <c r="G61" s="96"/>
      <c r="H61" s="96"/>
      <c r="I61" s="96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</row>
    <row r="62" spans="1:30" ht="15.75" customHeight="1" x14ac:dyDescent="0.2">
      <c r="A62" s="96"/>
      <c r="B62" s="114"/>
      <c r="C62" s="96"/>
      <c r="D62" s="96"/>
      <c r="E62" s="96"/>
      <c r="F62" s="114"/>
      <c r="G62" s="96"/>
      <c r="H62" s="96"/>
      <c r="I62" s="96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</row>
    <row r="63" spans="1:30" ht="15.75" customHeight="1" x14ac:dyDescent="0.2">
      <c r="A63" s="96"/>
      <c r="B63" s="112"/>
      <c r="C63" s="96"/>
      <c r="D63" s="96"/>
      <c r="E63" s="96"/>
      <c r="F63" s="112"/>
      <c r="G63" s="96"/>
      <c r="H63" s="96"/>
      <c r="I63" s="96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</row>
    <row r="64" spans="1:30" ht="15.75" customHeight="1" x14ac:dyDescent="0.2">
      <c r="A64" s="96"/>
      <c r="B64" s="112"/>
      <c r="C64" s="96"/>
      <c r="D64" s="96"/>
      <c r="E64" s="96"/>
      <c r="F64" s="112"/>
      <c r="G64" s="96"/>
      <c r="H64" s="96"/>
      <c r="I64" s="96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</row>
    <row r="65" spans="1:30" ht="15.75" customHeight="1" x14ac:dyDescent="0.2">
      <c r="A65" s="96"/>
      <c r="B65" s="112"/>
      <c r="C65" s="96"/>
      <c r="D65" s="96"/>
      <c r="E65" s="96"/>
      <c r="F65" s="112"/>
      <c r="G65" s="96"/>
      <c r="H65" s="96"/>
      <c r="I65" s="96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</row>
    <row r="66" spans="1:30" ht="15.75" customHeight="1" x14ac:dyDescent="0.2">
      <c r="A66" s="96"/>
      <c r="B66" s="114"/>
      <c r="C66" s="96"/>
      <c r="D66" s="96"/>
      <c r="E66" s="96"/>
      <c r="F66" s="114"/>
      <c r="G66" s="96"/>
      <c r="H66" s="96"/>
      <c r="I66" s="96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</row>
    <row r="67" spans="1:30" ht="15.75" customHeight="1" x14ac:dyDescent="0.2">
      <c r="A67" s="96"/>
      <c r="B67" s="114"/>
      <c r="C67" s="96"/>
      <c r="D67" s="96"/>
      <c r="E67" s="96"/>
      <c r="F67" s="114"/>
      <c r="G67" s="96"/>
      <c r="H67" s="96"/>
      <c r="I67" s="96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</row>
    <row r="68" spans="1:30" ht="15.75" customHeight="1" x14ac:dyDescent="0.2">
      <c r="A68" s="96"/>
      <c r="B68" s="114"/>
      <c r="C68" s="96"/>
      <c r="D68" s="96"/>
      <c r="E68" s="96"/>
      <c r="F68" s="114"/>
      <c r="G68" s="96"/>
      <c r="H68" s="96"/>
      <c r="I68" s="96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</row>
    <row r="69" spans="1:30" ht="15.75" customHeight="1" x14ac:dyDescent="0.2">
      <c r="A69" s="96"/>
      <c r="B69" s="112"/>
      <c r="C69" s="96"/>
      <c r="D69" s="96"/>
      <c r="E69" s="96"/>
      <c r="F69" s="112"/>
      <c r="G69" s="96"/>
      <c r="H69" s="96"/>
      <c r="I69" s="96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</row>
    <row r="70" spans="1:30" ht="15.75" customHeight="1" x14ac:dyDescent="0.2">
      <c r="A70" s="96"/>
      <c r="B70" s="112"/>
      <c r="C70" s="96"/>
      <c r="D70" s="96"/>
      <c r="E70" s="96"/>
      <c r="F70" s="112"/>
      <c r="G70" s="96"/>
      <c r="H70" s="96"/>
      <c r="I70" s="96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</row>
    <row r="71" spans="1:30" ht="15.75" customHeight="1" x14ac:dyDescent="0.15">
      <c r="A71" s="96"/>
      <c r="B71" s="100"/>
      <c r="C71" s="96"/>
      <c r="D71" s="96"/>
      <c r="E71" s="96"/>
      <c r="F71" s="100"/>
      <c r="G71" s="96"/>
      <c r="H71" s="96"/>
      <c r="I71" s="96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</row>
    <row r="72" spans="1:30" ht="15.75" customHeight="1" x14ac:dyDescent="0.2">
      <c r="A72" s="96"/>
      <c r="B72" s="112"/>
      <c r="C72" s="96"/>
      <c r="D72" s="96"/>
      <c r="E72" s="96"/>
      <c r="F72" s="112"/>
      <c r="G72" s="96"/>
      <c r="H72" s="96"/>
      <c r="I72" s="96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</row>
    <row r="73" spans="1:30" ht="15.75" customHeight="1" x14ac:dyDescent="0.2">
      <c r="A73" s="96"/>
      <c r="B73" s="112"/>
      <c r="C73" s="96"/>
      <c r="D73" s="96"/>
      <c r="E73" s="96"/>
      <c r="F73" s="112"/>
      <c r="G73" s="96"/>
      <c r="H73" s="96"/>
      <c r="I73" s="96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</row>
    <row r="74" spans="1:30" ht="15.75" customHeight="1" x14ac:dyDescent="0.2">
      <c r="A74" s="96"/>
      <c r="B74" s="112"/>
      <c r="C74" s="96"/>
      <c r="D74" s="96"/>
      <c r="E74" s="96"/>
      <c r="F74" s="112"/>
      <c r="G74" s="96"/>
      <c r="H74" s="96"/>
      <c r="I74" s="96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</row>
    <row r="75" spans="1:30" ht="15.75" customHeight="1" x14ac:dyDescent="0.2">
      <c r="A75" s="96"/>
      <c r="B75" s="112"/>
      <c r="C75" s="96"/>
      <c r="D75" s="96"/>
      <c r="E75" s="96"/>
      <c r="F75" s="112"/>
      <c r="G75" s="96"/>
      <c r="H75" s="96"/>
      <c r="I75" s="96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</row>
    <row r="76" spans="1:30" ht="15.75" customHeight="1" x14ac:dyDescent="0.15">
      <c r="A76" s="96"/>
      <c r="B76" s="100"/>
      <c r="C76" s="96"/>
      <c r="D76" s="96"/>
      <c r="E76" s="96"/>
      <c r="F76" s="100"/>
      <c r="G76" s="96"/>
      <c r="H76" s="96"/>
      <c r="I76" s="96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</row>
    <row r="77" spans="1:30" ht="15.75" customHeight="1" x14ac:dyDescent="0.2">
      <c r="A77" s="96"/>
      <c r="B77" s="112"/>
      <c r="C77" s="96"/>
      <c r="D77" s="96"/>
      <c r="E77" s="96"/>
      <c r="F77" s="112"/>
      <c r="G77" s="96"/>
      <c r="H77" s="96"/>
      <c r="I77" s="96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</row>
    <row r="78" spans="1:30" ht="15.75" customHeight="1" x14ac:dyDescent="0.2">
      <c r="A78" s="96"/>
      <c r="B78" s="112"/>
      <c r="C78" s="96"/>
      <c r="D78" s="96"/>
      <c r="E78" s="96"/>
      <c r="F78" s="112"/>
      <c r="G78" s="96"/>
      <c r="H78" s="96"/>
      <c r="I78" s="96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</row>
    <row r="79" spans="1:30" ht="15.75" customHeight="1" x14ac:dyDescent="0.2">
      <c r="A79" s="96"/>
      <c r="B79" s="109"/>
      <c r="C79" s="96"/>
      <c r="D79" s="110"/>
      <c r="E79" s="111"/>
      <c r="F79" s="109"/>
      <c r="G79" s="96"/>
      <c r="H79" s="110"/>
      <c r="I79" s="96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</row>
    <row r="80" spans="1:30" ht="15.75" customHeight="1" x14ac:dyDescent="0.2">
      <c r="A80" s="96"/>
      <c r="B80" s="109"/>
      <c r="C80" s="109"/>
      <c r="D80" s="108"/>
      <c r="E80" s="108"/>
      <c r="F80" s="109"/>
      <c r="G80" s="109"/>
      <c r="H80" s="108"/>
      <c r="I80" s="109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</row>
    <row r="81" spans="1:30" ht="15.75" customHeight="1" x14ac:dyDescent="0.2">
      <c r="A81" s="96"/>
      <c r="B81" s="109"/>
      <c r="C81" s="109"/>
      <c r="D81" s="108"/>
      <c r="E81" s="108"/>
      <c r="F81" s="109"/>
      <c r="G81" s="109"/>
      <c r="H81" s="108"/>
      <c r="I81" s="109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</row>
    <row r="82" spans="1:30" ht="15.75" customHeight="1" x14ac:dyDescent="0.2">
      <c r="A82" s="96"/>
      <c r="B82" s="109"/>
      <c r="C82" s="109"/>
      <c r="D82" s="108"/>
      <c r="E82" s="108"/>
      <c r="F82" s="109"/>
      <c r="G82" s="109"/>
      <c r="H82" s="108"/>
      <c r="I82" s="109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</row>
    <row r="83" spans="1:30" ht="15.75" customHeight="1" x14ac:dyDescent="0.2">
      <c r="A83" s="96"/>
      <c r="B83" s="112"/>
      <c r="C83" s="109"/>
      <c r="D83" s="96"/>
      <c r="E83" s="96"/>
      <c r="F83" s="112"/>
      <c r="G83" s="109"/>
      <c r="H83" s="96"/>
      <c r="I83" s="109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</row>
    <row r="84" spans="1:30" ht="15.75" customHeight="1" x14ac:dyDescent="0.2">
      <c r="A84" s="96"/>
      <c r="B84" s="112"/>
      <c r="C84" s="96"/>
      <c r="D84" s="115"/>
      <c r="E84" s="115"/>
      <c r="F84" s="112"/>
      <c r="G84" s="96"/>
      <c r="H84" s="115"/>
      <c r="I84" s="96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</row>
    <row r="85" spans="1:30" ht="15.75" customHeight="1" x14ac:dyDescent="0.2">
      <c r="A85" s="96"/>
      <c r="B85" s="112"/>
      <c r="C85" s="115"/>
      <c r="D85" s="115"/>
      <c r="E85" s="115"/>
      <c r="F85" s="112"/>
      <c r="G85" s="115"/>
      <c r="H85" s="115"/>
      <c r="I85" s="115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</row>
    <row r="86" spans="1:30" ht="15.75" customHeight="1" x14ac:dyDescent="0.2">
      <c r="A86" s="96"/>
      <c r="B86" s="112"/>
      <c r="C86" s="115"/>
      <c r="D86" s="115"/>
      <c r="E86" s="115"/>
      <c r="F86" s="112"/>
      <c r="G86" s="115"/>
      <c r="H86" s="115"/>
      <c r="I86" s="115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</row>
    <row r="87" spans="1:30" ht="15.75" customHeight="1" x14ac:dyDescent="0.2">
      <c r="A87" s="96"/>
      <c r="B87" s="114"/>
      <c r="C87" s="115"/>
      <c r="D87" s="115"/>
      <c r="E87" s="115"/>
      <c r="F87" s="114"/>
      <c r="G87" s="115"/>
      <c r="H87" s="115"/>
      <c r="I87" s="115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</row>
    <row r="88" spans="1:30" ht="15.75" customHeight="1" x14ac:dyDescent="0.2">
      <c r="A88" s="96"/>
      <c r="B88" s="114"/>
      <c r="C88" s="115"/>
      <c r="D88" s="115"/>
      <c r="E88" s="115"/>
      <c r="F88" s="114"/>
      <c r="G88" s="115"/>
      <c r="H88" s="115"/>
      <c r="I88" s="115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</row>
    <row r="89" spans="1:30" ht="15.75" customHeight="1" x14ac:dyDescent="0.15">
      <c r="A89" s="96"/>
      <c r="B89" s="115"/>
      <c r="C89" s="115"/>
      <c r="D89" s="115"/>
      <c r="E89" s="115"/>
      <c r="F89" s="115"/>
      <c r="G89" s="115"/>
      <c r="H89" s="115"/>
      <c r="I89" s="115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</row>
    <row r="90" spans="1:30" ht="15.75" customHeight="1" x14ac:dyDescent="0.2">
      <c r="A90" s="96"/>
      <c r="B90" s="112"/>
      <c r="C90" s="115"/>
      <c r="D90" s="96"/>
      <c r="E90" s="96"/>
      <c r="F90" s="112"/>
      <c r="G90" s="115"/>
      <c r="H90" s="96"/>
      <c r="I90" s="115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</row>
    <row r="91" spans="1:30" ht="15.75" customHeight="1" x14ac:dyDescent="0.2">
      <c r="A91" s="96"/>
      <c r="B91" s="114"/>
      <c r="C91" s="96"/>
      <c r="D91" s="115"/>
      <c r="E91" s="96"/>
      <c r="F91" s="114"/>
      <c r="G91" s="96"/>
      <c r="H91" s="115"/>
      <c r="I91" s="96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</row>
    <row r="92" spans="1:30" ht="15.75" customHeight="1" x14ac:dyDescent="0.2">
      <c r="A92" s="96"/>
      <c r="B92" s="112"/>
      <c r="C92" s="115"/>
      <c r="D92" s="115"/>
      <c r="E92" s="96"/>
      <c r="F92" s="112"/>
      <c r="G92" s="115"/>
      <c r="H92" s="115"/>
      <c r="I92" s="115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</row>
    <row r="93" spans="1:30" ht="15.75" customHeight="1" x14ac:dyDescent="0.2">
      <c r="A93" s="96"/>
      <c r="B93" s="114"/>
      <c r="C93" s="115"/>
      <c r="D93" s="115"/>
      <c r="E93" s="96"/>
      <c r="F93" s="114"/>
      <c r="G93" s="115"/>
      <c r="H93" s="115"/>
      <c r="I93" s="115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</row>
    <row r="94" spans="1:30" ht="15.75" customHeight="1" x14ac:dyDescent="0.15">
      <c r="A94" s="96"/>
      <c r="B94" s="100"/>
      <c r="C94" s="115"/>
      <c r="D94" s="96"/>
      <c r="E94" s="96"/>
      <c r="F94" s="100"/>
      <c r="G94" s="115"/>
      <c r="H94" s="96"/>
      <c r="I94" s="115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</row>
    <row r="95" spans="1:30" ht="15.75" customHeight="1" x14ac:dyDescent="0.2">
      <c r="A95" s="96"/>
      <c r="B95" s="109"/>
      <c r="C95" s="96"/>
      <c r="D95" s="110"/>
      <c r="E95" s="111"/>
      <c r="F95" s="109"/>
      <c r="G95" s="96"/>
      <c r="H95" s="110"/>
      <c r="I95" s="96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</row>
    <row r="96" spans="1:30" ht="15.75" customHeight="1" x14ac:dyDescent="0.2">
      <c r="A96" s="96"/>
      <c r="B96" s="109"/>
      <c r="C96" s="109"/>
      <c r="D96" s="108"/>
      <c r="E96" s="108"/>
      <c r="F96" s="109"/>
      <c r="G96" s="109"/>
      <c r="H96" s="108"/>
      <c r="I96" s="109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</row>
    <row r="97" spans="1:30" ht="15.75" customHeight="1" x14ac:dyDescent="0.2">
      <c r="A97" s="96"/>
      <c r="B97" s="109"/>
      <c r="C97" s="109"/>
      <c r="D97" s="108"/>
      <c r="E97" s="108"/>
      <c r="F97" s="109"/>
      <c r="G97" s="109"/>
      <c r="H97" s="108"/>
      <c r="I97" s="109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</row>
    <row r="98" spans="1:30" ht="15.75" customHeight="1" x14ac:dyDescent="0.2">
      <c r="A98" s="96"/>
      <c r="B98" s="109"/>
      <c r="C98" s="109"/>
      <c r="D98" s="108"/>
      <c r="E98" s="108"/>
      <c r="F98" s="109"/>
      <c r="G98" s="109"/>
      <c r="H98" s="108"/>
      <c r="I98" s="109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</row>
    <row r="99" spans="1:30" ht="15.75" customHeight="1" x14ac:dyDescent="0.2">
      <c r="A99" s="96"/>
      <c r="B99" s="100"/>
      <c r="C99" s="109"/>
      <c r="D99" s="96"/>
      <c r="E99" s="96"/>
      <c r="F99" s="100"/>
      <c r="G99" s="109"/>
      <c r="H99" s="96"/>
      <c r="I99" s="109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</row>
    <row r="100" spans="1:30" ht="15.75" customHeight="1" x14ac:dyDescent="0.2">
      <c r="A100" s="96"/>
      <c r="B100" s="112"/>
      <c r="C100" s="96"/>
      <c r="D100" s="113"/>
      <c r="E100" s="113"/>
      <c r="F100" s="112"/>
      <c r="G100" s="96"/>
      <c r="H100" s="113"/>
      <c r="I100" s="96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</row>
    <row r="101" spans="1:30" ht="15.75" customHeight="1" x14ac:dyDescent="0.2">
      <c r="A101" s="96"/>
      <c r="B101" s="112"/>
      <c r="C101" s="113"/>
      <c r="D101" s="108"/>
      <c r="E101" s="108"/>
      <c r="F101" s="112"/>
      <c r="G101" s="113"/>
      <c r="H101" s="108"/>
      <c r="I101" s="113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</row>
    <row r="102" spans="1:30" ht="15.75" customHeight="1" x14ac:dyDescent="0.2">
      <c r="A102" s="96"/>
      <c r="B102" s="114"/>
      <c r="C102" s="108"/>
      <c r="D102" s="108"/>
      <c r="E102" s="108"/>
      <c r="F102" s="114"/>
      <c r="G102" s="108"/>
      <c r="H102" s="108"/>
      <c r="I102" s="108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</row>
    <row r="103" spans="1:30" ht="15.75" customHeight="1" x14ac:dyDescent="0.2">
      <c r="A103" s="96"/>
      <c r="B103" s="114"/>
      <c r="C103" s="108"/>
      <c r="D103" s="108"/>
      <c r="E103" s="108"/>
      <c r="F103" s="114"/>
      <c r="G103" s="108"/>
      <c r="H103" s="108"/>
      <c r="I103" s="108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</row>
    <row r="104" spans="1:30" ht="15.75" customHeight="1" x14ac:dyDescent="0.2">
      <c r="A104" s="96"/>
      <c r="B104" s="100"/>
      <c r="C104" s="108"/>
      <c r="D104" s="96"/>
      <c r="E104" s="96"/>
      <c r="F104" s="100"/>
      <c r="G104" s="108"/>
      <c r="H104" s="96"/>
      <c r="I104" s="108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</row>
    <row r="105" spans="1:30" ht="15.75" customHeight="1" x14ac:dyDescent="0.2">
      <c r="A105" s="96"/>
      <c r="B105" s="112"/>
      <c r="C105" s="96"/>
      <c r="D105" s="115"/>
      <c r="E105" s="115"/>
      <c r="F105" s="112"/>
      <c r="G105" s="96"/>
      <c r="H105" s="115"/>
      <c r="I105" s="96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</row>
    <row r="106" spans="1:30" ht="15.75" customHeight="1" x14ac:dyDescent="0.2">
      <c r="A106" s="96"/>
      <c r="B106" s="112"/>
      <c r="C106" s="115"/>
      <c r="D106" s="115"/>
      <c r="E106" s="115"/>
      <c r="F106" s="112"/>
      <c r="G106" s="115"/>
      <c r="H106" s="115"/>
      <c r="I106" s="115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</row>
    <row r="107" spans="1:30" ht="15.75" customHeight="1" x14ac:dyDescent="0.2">
      <c r="A107" s="96"/>
      <c r="B107" s="114"/>
      <c r="C107" s="115"/>
      <c r="D107" s="115"/>
      <c r="E107" s="115"/>
      <c r="F107" s="114"/>
      <c r="G107" s="115"/>
      <c r="H107" s="115"/>
      <c r="I107" s="115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</row>
    <row r="108" spans="1:30" ht="15.75" customHeight="1" x14ac:dyDescent="0.2">
      <c r="A108" s="96"/>
      <c r="B108" s="114"/>
      <c r="C108" s="115"/>
      <c r="D108" s="115"/>
      <c r="E108" s="115"/>
      <c r="F108" s="114"/>
      <c r="G108" s="115"/>
      <c r="H108" s="115"/>
      <c r="I108" s="115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</row>
    <row r="109" spans="1:30" ht="15.75" customHeight="1" x14ac:dyDescent="0.15">
      <c r="A109" s="96"/>
      <c r="B109" s="100"/>
      <c r="C109" s="115"/>
      <c r="D109" s="96"/>
      <c r="E109" s="96"/>
      <c r="F109" s="100"/>
      <c r="G109" s="115"/>
      <c r="H109" s="96"/>
      <c r="I109" s="115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</row>
    <row r="110" spans="1:30" ht="15.75" customHeight="1" x14ac:dyDescent="0.2">
      <c r="A110" s="96"/>
      <c r="B110" s="112"/>
      <c r="C110" s="96"/>
      <c r="D110" s="108"/>
      <c r="E110" s="108"/>
      <c r="F110" s="112"/>
      <c r="G110" s="96"/>
      <c r="H110" s="108"/>
      <c r="I110" s="96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</row>
    <row r="111" spans="1:30" ht="15.75" customHeight="1" x14ac:dyDescent="0.2">
      <c r="A111" s="96"/>
      <c r="B111" s="112"/>
      <c r="C111" s="108"/>
      <c r="D111" s="108"/>
      <c r="E111" s="108"/>
      <c r="F111" s="112"/>
      <c r="G111" s="108"/>
      <c r="H111" s="108"/>
      <c r="I111" s="108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</row>
    <row r="112" spans="1:30" ht="15.75" customHeight="1" x14ac:dyDescent="0.2">
      <c r="A112" s="96"/>
      <c r="B112" s="114"/>
      <c r="C112" s="108"/>
      <c r="D112" s="108"/>
      <c r="E112" s="108"/>
      <c r="F112" s="114"/>
      <c r="G112" s="108"/>
      <c r="H112" s="108"/>
      <c r="I112" s="108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</row>
    <row r="113" spans="1:30" ht="15.75" customHeight="1" x14ac:dyDescent="0.2">
      <c r="A113" s="96"/>
      <c r="B113" s="114"/>
      <c r="C113" s="108"/>
      <c r="D113" s="108"/>
      <c r="E113" s="108"/>
      <c r="F113" s="114"/>
      <c r="G113" s="108"/>
      <c r="H113" s="108"/>
      <c r="I113" s="108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</row>
    <row r="114" spans="1:30" ht="15.75" customHeight="1" x14ac:dyDescent="0.2">
      <c r="A114" s="96"/>
      <c r="B114" s="100"/>
      <c r="C114" s="108"/>
      <c r="D114" s="96"/>
      <c r="E114" s="96"/>
      <c r="F114" s="100"/>
      <c r="G114" s="108"/>
      <c r="H114" s="96"/>
      <c r="I114" s="108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</row>
    <row r="115" spans="1:30" ht="15.75" customHeight="1" x14ac:dyDescent="0.2">
      <c r="A115" s="96"/>
      <c r="B115" s="117"/>
      <c r="C115" s="96"/>
      <c r="D115" s="118"/>
      <c r="E115" s="118"/>
      <c r="F115" s="117"/>
      <c r="G115" s="96"/>
      <c r="H115" s="118"/>
      <c r="I115" s="96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</row>
    <row r="116" spans="1:30" ht="15.75" customHeight="1" x14ac:dyDescent="0.2">
      <c r="A116" s="96"/>
      <c r="B116" s="117"/>
      <c r="C116" s="118"/>
      <c r="D116" s="119"/>
      <c r="E116" s="119"/>
      <c r="F116" s="117"/>
      <c r="G116" s="118"/>
      <c r="H116" s="119"/>
      <c r="I116" s="118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</row>
    <row r="117" spans="1:30" ht="15.75" customHeight="1" x14ac:dyDescent="0.2">
      <c r="A117" s="96"/>
      <c r="B117" s="120"/>
      <c r="C117" s="119"/>
      <c r="D117" s="119"/>
      <c r="E117" s="119"/>
      <c r="F117" s="120"/>
      <c r="G117" s="119"/>
      <c r="H117" s="119"/>
      <c r="I117" s="119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</row>
    <row r="118" spans="1:30" ht="15.75" customHeight="1" x14ac:dyDescent="0.2">
      <c r="A118" s="96"/>
      <c r="B118" s="120"/>
      <c r="C118" s="119"/>
      <c r="D118" s="119"/>
      <c r="E118" s="119"/>
      <c r="F118" s="120"/>
      <c r="G118" s="119"/>
      <c r="H118" s="119"/>
      <c r="I118" s="119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</row>
    <row r="119" spans="1:30" ht="15.75" customHeight="1" x14ac:dyDescent="0.2">
      <c r="A119" s="96"/>
      <c r="B119" s="100"/>
      <c r="C119" s="119"/>
      <c r="D119" s="96"/>
      <c r="E119" s="96"/>
      <c r="F119" s="100"/>
      <c r="G119" s="119"/>
      <c r="H119" s="96"/>
      <c r="I119" s="119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</row>
    <row r="120" spans="1:30" ht="15.75" customHeight="1" x14ac:dyDescent="0.2">
      <c r="A120" s="96"/>
      <c r="B120" s="117"/>
      <c r="C120" s="96"/>
      <c r="D120" s="118"/>
      <c r="E120" s="118"/>
      <c r="F120" s="117"/>
      <c r="G120" s="96"/>
      <c r="H120" s="118"/>
      <c r="I120" s="96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</row>
    <row r="121" spans="1:30" ht="15.75" customHeight="1" x14ac:dyDescent="0.2">
      <c r="A121" s="96"/>
      <c r="B121" s="117"/>
      <c r="C121" s="118"/>
      <c r="D121" s="119"/>
      <c r="E121" s="119"/>
      <c r="F121" s="117"/>
      <c r="G121" s="118"/>
      <c r="H121" s="119"/>
      <c r="I121" s="118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</row>
    <row r="122" spans="1:30" ht="15.75" customHeight="1" x14ac:dyDescent="0.2">
      <c r="A122" s="96"/>
      <c r="B122" s="120"/>
      <c r="C122" s="119"/>
      <c r="D122" s="119"/>
      <c r="E122" s="119"/>
      <c r="F122" s="120"/>
      <c r="G122" s="119"/>
      <c r="H122" s="119"/>
      <c r="I122" s="119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</row>
    <row r="123" spans="1:30" ht="15.75" customHeight="1" x14ac:dyDescent="0.2">
      <c r="A123" s="96"/>
      <c r="B123" s="120"/>
      <c r="C123" s="119"/>
      <c r="D123" s="119"/>
      <c r="E123" s="119"/>
      <c r="F123" s="120"/>
      <c r="G123" s="119"/>
      <c r="H123" s="119"/>
      <c r="I123" s="119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</row>
    <row r="124" spans="1:30" ht="15.75" customHeight="1" x14ac:dyDescent="0.2">
      <c r="A124" s="96"/>
      <c r="B124" s="100"/>
      <c r="C124" s="119"/>
      <c r="D124" s="96"/>
      <c r="E124" s="96"/>
      <c r="F124" s="100"/>
      <c r="G124" s="119"/>
      <c r="H124" s="96"/>
      <c r="I124" s="119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</row>
    <row r="125" spans="1:30" ht="15.75" customHeight="1" x14ac:dyDescent="0.2">
      <c r="A125" s="96"/>
      <c r="B125" s="112"/>
      <c r="C125" s="96"/>
      <c r="D125" s="113"/>
      <c r="E125" s="113"/>
      <c r="F125" s="112"/>
      <c r="G125" s="96"/>
      <c r="H125" s="113"/>
      <c r="I125" s="96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</row>
    <row r="126" spans="1:30" ht="15.75" customHeight="1" x14ac:dyDescent="0.2">
      <c r="A126" s="96"/>
      <c r="B126" s="112"/>
      <c r="C126" s="113"/>
      <c r="D126" s="108"/>
      <c r="E126" s="108"/>
      <c r="F126" s="112"/>
      <c r="G126" s="113"/>
      <c r="H126" s="108"/>
      <c r="I126" s="113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</row>
    <row r="127" spans="1:30" ht="15.75" customHeight="1" x14ac:dyDescent="0.2">
      <c r="A127" s="96"/>
      <c r="B127" s="114"/>
      <c r="C127" s="108"/>
      <c r="D127" s="108"/>
      <c r="E127" s="108"/>
      <c r="F127" s="114"/>
      <c r="G127" s="108"/>
      <c r="H127" s="108"/>
      <c r="I127" s="108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</row>
    <row r="128" spans="1:30" ht="15.75" customHeight="1" x14ac:dyDescent="0.2">
      <c r="A128" s="96"/>
      <c r="B128" s="114"/>
      <c r="C128" s="108"/>
      <c r="D128" s="108"/>
      <c r="E128" s="108"/>
      <c r="F128" s="114"/>
      <c r="G128" s="108"/>
      <c r="H128" s="108"/>
      <c r="I128" s="108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</row>
    <row r="129" spans="1:30" ht="15.75" customHeight="1" x14ac:dyDescent="0.2">
      <c r="A129" s="96"/>
      <c r="B129" s="100"/>
      <c r="C129" s="108"/>
      <c r="D129" s="96"/>
      <c r="E129" s="96"/>
      <c r="F129" s="100"/>
      <c r="G129" s="108"/>
      <c r="H129" s="96"/>
      <c r="I129" s="108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</row>
    <row r="130" spans="1:30" ht="15.75" customHeight="1" x14ac:dyDescent="0.2">
      <c r="A130" s="96"/>
      <c r="B130" s="112"/>
      <c r="C130" s="96"/>
      <c r="D130" s="113"/>
      <c r="E130" s="113"/>
      <c r="F130" s="112"/>
      <c r="G130" s="96"/>
      <c r="H130" s="113"/>
      <c r="I130" s="96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</row>
    <row r="131" spans="1:30" ht="15.75" customHeight="1" x14ac:dyDescent="0.2">
      <c r="A131" s="96"/>
      <c r="B131" s="112"/>
      <c r="C131" s="113"/>
      <c r="D131" s="108"/>
      <c r="E131" s="108"/>
      <c r="F131" s="112"/>
      <c r="G131" s="113"/>
      <c r="H131" s="108"/>
      <c r="I131" s="113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</row>
    <row r="132" spans="1:30" ht="15.75" customHeight="1" x14ac:dyDescent="0.2">
      <c r="A132" s="96"/>
      <c r="B132" s="114"/>
      <c r="C132" s="108"/>
      <c r="D132" s="108"/>
      <c r="E132" s="108"/>
      <c r="F132" s="114"/>
      <c r="G132" s="108"/>
      <c r="H132" s="108"/>
      <c r="I132" s="108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</row>
    <row r="133" spans="1:30" ht="15.75" customHeight="1" x14ac:dyDescent="0.2">
      <c r="A133" s="96"/>
      <c r="B133" s="112"/>
      <c r="C133" s="108"/>
      <c r="D133" s="108"/>
      <c r="E133" s="108"/>
      <c r="F133" s="112"/>
      <c r="G133" s="108"/>
      <c r="H133" s="108"/>
      <c r="I133" s="108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</row>
    <row r="134" spans="1:30" ht="15.75" customHeight="1" x14ac:dyDescent="0.2">
      <c r="A134" s="96"/>
      <c r="B134" s="114"/>
      <c r="C134" s="108"/>
      <c r="D134" s="108"/>
      <c r="E134" s="108"/>
      <c r="F134" s="114"/>
      <c r="G134" s="108"/>
      <c r="H134" s="108"/>
      <c r="I134" s="108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</row>
    <row r="135" spans="1:30" ht="15.75" customHeight="1" x14ac:dyDescent="0.2">
      <c r="A135" s="96"/>
      <c r="B135" s="100"/>
      <c r="C135" s="108"/>
      <c r="D135" s="96"/>
      <c r="E135" s="96"/>
      <c r="F135" s="100"/>
      <c r="G135" s="108"/>
      <c r="H135" s="96"/>
      <c r="I135" s="108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</row>
    <row r="136" spans="1:30" ht="15.75" customHeight="1" x14ac:dyDescent="0.2">
      <c r="A136" s="96"/>
      <c r="B136" s="112"/>
      <c r="C136" s="96"/>
      <c r="D136" s="113"/>
      <c r="E136" s="113"/>
      <c r="F136" s="112"/>
      <c r="G136" s="96"/>
      <c r="H136" s="113"/>
      <c r="I136" s="96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</row>
    <row r="137" spans="1:30" ht="15.75" customHeight="1" x14ac:dyDescent="0.2">
      <c r="A137" s="96"/>
      <c r="B137" s="112"/>
      <c r="C137" s="113"/>
      <c r="D137" s="108"/>
      <c r="E137" s="108"/>
      <c r="F137" s="112"/>
      <c r="G137" s="113"/>
      <c r="H137" s="108"/>
      <c r="I137" s="113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</row>
    <row r="138" spans="1:30" ht="15.75" customHeight="1" x14ac:dyDescent="0.2">
      <c r="A138" s="96"/>
      <c r="B138" s="114"/>
      <c r="C138" s="108"/>
      <c r="D138" s="108"/>
      <c r="E138" s="108"/>
      <c r="F138" s="114"/>
      <c r="G138" s="108"/>
      <c r="H138" s="108"/>
      <c r="I138" s="108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</row>
    <row r="139" spans="1:30" ht="15.75" customHeight="1" x14ac:dyDescent="0.2">
      <c r="A139" s="96"/>
      <c r="B139" s="114"/>
      <c r="C139" s="108"/>
      <c r="D139" s="108"/>
      <c r="E139" s="108"/>
      <c r="F139" s="114"/>
      <c r="G139" s="108"/>
      <c r="H139" s="108"/>
      <c r="I139" s="108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</row>
    <row r="140" spans="1:30" ht="15.75" customHeight="1" x14ac:dyDescent="0.2">
      <c r="A140" s="96"/>
      <c r="B140" s="100"/>
      <c r="C140" s="108"/>
      <c r="D140" s="96"/>
      <c r="E140" s="96"/>
      <c r="F140" s="100"/>
      <c r="G140" s="108"/>
      <c r="H140" s="96"/>
      <c r="I140" s="108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</row>
    <row r="141" spans="1:30" ht="15.75" customHeight="1" x14ac:dyDescent="0.2">
      <c r="A141" s="96"/>
      <c r="B141" s="112"/>
      <c r="C141" s="96"/>
      <c r="D141" s="113"/>
      <c r="E141" s="113"/>
      <c r="F141" s="112"/>
      <c r="G141" s="96"/>
      <c r="H141" s="113"/>
      <c r="I141" s="96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</row>
    <row r="142" spans="1:30" ht="15.75" customHeight="1" x14ac:dyDescent="0.2">
      <c r="A142" s="96"/>
      <c r="B142" s="112"/>
      <c r="C142" s="113"/>
      <c r="D142" s="108"/>
      <c r="E142" s="108"/>
      <c r="F142" s="112"/>
      <c r="G142" s="113"/>
      <c r="H142" s="108"/>
      <c r="I142" s="113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</row>
    <row r="143" spans="1:30" ht="15.75" customHeight="1" x14ac:dyDescent="0.2">
      <c r="A143" s="96"/>
      <c r="B143" s="114"/>
      <c r="C143" s="108"/>
      <c r="D143" s="108"/>
      <c r="E143" s="108"/>
      <c r="F143" s="114"/>
      <c r="G143" s="108"/>
      <c r="H143" s="108"/>
      <c r="I143" s="108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</row>
    <row r="144" spans="1:30" ht="15.75" customHeight="1" x14ac:dyDescent="0.2">
      <c r="A144" s="96"/>
      <c r="B144" s="114"/>
      <c r="C144" s="108"/>
      <c r="D144" s="108"/>
      <c r="E144" s="108"/>
      <c r="F144" s="114"/>
      <c r="G144" s="108"/>
      <c r="H144" s="108"/>
      <c r="I144" s="108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</row>
    <row r="145" spans="1:30" ht="15.75" customHeight="1" x14ac:dyDescent="0.2">
      <c r="A145" s="96"/>
      <c r="B145" s="114"/>
      <c r="C145" s="108"/>
      <c r="D145" s="96"/>
      <c r="E145" s="96"/>
      <c r="F145" s="114"/>
      <c r="G145" s="108"/>
      <c r="H145" s="96"/>
      <c r="I145" s="108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</row>
    <row r="146" spans="1:30" ht="15.75" customHeight="1" x14ac:dyDescent="0.2">
      <c r="A146" s="96"/>
      <c r="B146" s="112"/>
      <c r="C146" s="96"/>
      <c r="D146" s="113"/>
      <c r="E146" s="113"/>
      <c r="F146" s="112"/>
      <c r="G146" s="96"/>
      <c r="H146" s="113"/>
      <c r="I146" s="96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</row>
    <row r="147" spans="1:30" ht="15.75" customHeight="1" x14ac:dyDescent="0.2">
      <c r="A147" s="96"/>
      <c r="B147" s="112"/>
      <c r="C147" s="113"/>
      <c r="D147" s="108"/>
      <c r="E147" s="108"/>
      <c r="F147" s="112"/>
      <c r="G147" s="113"/>
      <c r="H147" s="108"/>
      <c r="I147" s="113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</row>
    <row r="148" spans="1:30" ht="15.75" customHeight="1" x14ac:dyDescent="0.2">
      <c r="A148" s="96"/>
      <c r="B148" s="114"/>
      <c r="C148" s="108"/>
      <c r="D148" s="108"/>
      <c r="E148" s="108"/>
      <c r="F148" s="114"/>
      <c r="G148" s="108"/>
      <c r="H148" s="108"/>
      <c r="I148" s="108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</row>
    <row r="149" spans="1:30" ht="15.75" customHeight="1" x14ac:dyDescent="0.2">
      <c r="A149" s="96"/>
      <c r="B149" s="114"/>
      <c r="C149" s="108"/>
      <c r="D149" s="108"/>
      <c r="E149" s="108"/>
      <c r="F149" s="114"/>
      <c r="G149" s="108"/>
      <c r="H149" s="108"/>
      <c r="I149" s="108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</row>
    <row r="150" spans="1:30" ht="15.75" customHeight="1" x14ac:dyDescent="0.2">
      <c r="A150" s="96"/>
      <c r="B150" s="114"/>
      <c r="C150" s="108"/>
      <c r="D150" s="96"/>
      <c r="E150" s="96"/>
      <c r="F150" s="114"/>
      <c r="G150" s="108"/>
      <c r="H150" s="96"/>
      <c r="I150" s="108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</row>
    <row r="151" spans="1:30" ht="15.75" customHeight="1" x14ac:dyDescent="0.2">
      <c r="A151" s="96"/>
      <c r="B151" s="112"/>
      <c r="C151" s="96"/>
      <c r="D151" s="113"/>
      <c r="E151" s="113"/>
      <c r="F151" s="112"/>
      <c r="G151" s="96"/>
      <c r="H151" s="113"/>
      <c r="I151" s="96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</row>
    <row r="152" spans="1:30" ht="15.75" customHeight="1" x14ac:dyDescent="0.2">
      <c r="A152" s="96"/>
      <c r="B152" s="112"/>
      <c r="C152" s="113"/>
      <c r="D152" s="108"/>
      <c r="E152" s="108"/>
      <c r="F152" s="112"/>
      <c r="G152" s="113"/>
      <c r="H152" s="108"/>
      <c r="I152" s="113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</row>
    <row r="153" spans="1:30" ht="15.75" customHeight="1" x14ac:dyDescent="0.2">
      <c r="A153" s="96"/>
      <c r="B153" s="114"/>
      <c r="C153" s="108"/>
      <c r="D153" s="108"/>
      <c r="E153" s="108"/>
      <c r="F153" s="114"/>
      <c r="G153" s="108"/>
      <c r="H153" s="108"/>
      <c r="I153" s="108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</row>
    <row r="154" spans="1:30" ht="15.75" customHeight="1" x14ac:dyDescent="0.2">
      <c r="A154" s="96"/>
      <c r="B154" s="114"/>
      <c r="C154" s="108"/>
      <c r="D154" s="108"/>
      <c r="E154" s="108"/>
      <c r="F154" s="114"/>
      <c r="G154" s="108"/>
      <c r="H154" s="108"/>
      <c r="I154" s="108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</row>
    <row r="155" spans="1:30" ht="15.75" customHeight="1" x14ac:dyDescent="0.2">
      <c r="A155" s="96"/>
      <c r="B155" s="114"/>
      <c r="C155" s="108"/>
      <c r="D155" s="96"/>
      <c r="E155" s="96"/>
      <c r="F155" s="114"/>
      <c r="G155" s="108"/>
      <c r="H155" s="96"/>
      <c r="I155" s="108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</row>
    <row r="156" spans="1:30" ht="15.75" customHeight="1" x14ac:dyDescent="0.2">
      <c r="A156" s="96"/>
      <c r="B156" s="117"/>
      <c r="C156" s="96"/>
      <c r="D156" s="118"/>
      <c r="E156" s="118"/>
      <c r="F156" s="117"/>
      <c r="G156" s="96"/>
      <c r="H156" s="118"/>
      <c r="I156" s="96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</row>
    <row r="157" spans="1:30" ht="15.75" customHeight="1" x14ac:dyDescent="0.2">
      <c r="A157" s="96"/>
      <c r="B157" s="117"/>
      <c r="C157" s="118"/>
      <c r="D157" s="119"/>
      <c r="E157" s="119"/>
      <c r="F157" s="117"/>
      <c r="G157" s="118"/>
      <c r="H157" s="119"/>
      <c r="I157" s="118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</row>
    <row r="158" spans="1:30" ht="15.75" customHeight="1" x14ac:dyDescent="0.2">
      <c r="A158" s="96"/>
      <c r="B158" s="120"/>
      <c r="C158" s="119"/>
      <c r="D158" s="119"/>
      <c r="E158" s="119"/>
      <c r="F158" s="120"/>
      <c r="G158" s="119"/>
      <c r="H158" s="119"/>
      <c r="I158" s="119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</row>
    <row r="159" spans="1:30" ht="15.75" customHeight="1" x14ac:dyDescent="0.2">
      <c r="A159" s="96"/>
      <c r="B159" s="120"/>
      <c r="C159" s="119"/>
      <c r="D159" s="119"/>
      <c r="E159" s="119"/>
      <c r="F159" s="120"/>
      <c r="G159" s="119"/>
      <c r="H159" s="119"/>
      <c r="I159" s="119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</row>
    <row r="160" spans="1:30" ht="15.75" customHeight="1" x14ac:dyDescent="0.2">
      <c r="A160" s="96"/>
      <c r="B160" s="114"/>
      <c r="C160" s="119"/>
      <c r="D160" s="96"/>
      <c r="E160" s="96"/>
      <c r="F160" s="114"/>
      <c r="G160" s="119"/>
      <c r="H160" s="96"/>
      <c r="I160" s="119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</row>
    <row r="161" spans="1:30" ht="15.75" customHeight="1" x14ac:dyDescent="0.2">
      <c r="A161" s="96"/>
      <c r="B161" s="112"/>
      <c r="C161" s="96"/>
      <c r="D161" s="113"/>
      <c r="E161" s="113"/>
      <c r="F161" s="112"/>
      <c r="G161" s="96"/>
      <c r="H161" s="113"/>
      <c r="I161" s="96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</row>
    <row r="162" spans="1:30" ht="15.75" customHeight="1" x14ac:dyDescent="0.2">
      <c r="A162" s="96"/>
      <c r="B162" s="112"/>
      <c r="C162" s="113"/>
      <c r="D162" s="108"/>
      <c r="E162" s="108"/>
      <c r="F162" s="112"/>
      <c r="G162" s="113"/>
      <c r="H162" s="108"/>
      <c r="I162" s="113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</row>
    <row r="163" spans="1:30" ht="15.75" customHeight="1" x14ac:dyDescent="0.2">
      <c r="A163" s="96"/>
      <c r="B163" s="114"/>
      <c r="C163" s="108"/>
      <c r="D163" s="108"/>
      <c r="E163" s="108"/>
      <c r="F163" s="114"/>
      <c r="G163" s="108"/>
      <c r="H163" s="108"/>
      <c r="I163" s="108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</row>
    <row r="164" spans="1:30" ht="15.75" customHeight="1" x14ac:dyDescent="0.2">
      <c r="A164" s="96"/>
      <c r="B164" s="114"/>
      <c r="C164" s="108"/>
      <c r="D164" s="108"/>
      <c r="E164" s="108"/>
      <c r="F164" s="114"/>
      <c r="G164" s="108"/>
      <c r="H164" s="108"/>
      <c r="I164" s="108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</row>
    <row r="165" spans="1:30" ht="15.75" customHeight="1" x14ac:dyDescent="0.2">
      <c r="A165" s="96"/>
      <c r="B165" s="114"/>
      <c r="C165" s="108"/>
      <c r="D165" s="96"/>
      <c r="E165" s="96"/>
      <c r="F165" s="114"/>
      <c r="G165" s="108"/>
      <c r="H165" s="96"/>
      <c r="I165" s="108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</row>
    <row r="166" spans="1:30" ht="15.75" customHeight="1" x14ac:dyDescent="0.2">
      <c r="A166" s="96"/>
      <c r="B166" s="109"/>
      <c r="C166" s="96"/>
      <c r="D166" s="108"/>
      <c r="E166" s="108"/>
      <c r="F166" s="109"/>
      <c r="G166" s="96"/>
      <c r="H166" s="108"/>
      <c r="I166" s="96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</row>
    <row r="167" spans="1:30" ht="15.75" customHeight="1" x14ac:dyDescent="0.2">
      <c r="A167" s="106"/>
      <c r="B167" s="112"/>
      <c r="C167" s="108"/>
      <c r="D167" s="108"/>
      <c r="E167" s="108"/>
      <c r="F167" s="112"/>
      <c r="G167" s="108"/>
      <c r="H167" s="108"/>
      <c r="I167" s="108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</row>
    <row r="168" spans="1:30" ht="15.75" customHeight="1" x14ac:dyDescent="0.2">
      <c r="A168" s="106"/>
      <c r="B168" s="114"/>
      <c r="C168" s="108"/>
      <c r="D168" s="108"/>
      <c r="E168" s="108"/>
      <c r="F168" s="114"/>
      <c r="G168" s="108"/>
      <c r="H168" s="108"/>
      <c r="I168" s="108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</row>
    <row r="169" spans="1:30" ht="15.75" customHeight="1" x14ac:dyDescent="0.2">
      <c r="A169" s="106"/>
      <c r="B169" s="114"/>
      <c r="C169" s="108"/>
      <c r="D169" s="108"/>
      <c r="E169" s="108"/>
      <c r="F169" s="114"/>
      <c r="G169" s="108"/>
      <c r="H169" s="108"/>
      <c r="I169" s="108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</row>
    <row r="170" spans="1:30" ht="15.75" customHeight="1" x14ac:dyDescent="0.2">
      <c r="A170" s="106"/>
      <c r="B170" s="100"/>
      <c r="C170" s="108"/>
      <c r="D170" s="96"/>
      <c r="E170" s="96"/>
      <c r="F170" s="100"/>
      <c r="G170" s="108"/>
      <c r="H170" s="96"/>
      <c r="I170" s="108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</row>
    <row r="171" spans="1:30" ht="15.75" customHeight="1" x14ac:dyDescent="0.2">
      <c r="A171" s="96"/>
      <c r="B171" s="109"/>
      <c r="C171" s="96"/>
      <c r="D171" s="108"/>
      <c r="E171" s="108"/>
      <c r="F171" s="109"/>
      <c r="G171" s="96"/>
      <c r="H171" s="108"/>
      <c r="I171" s="96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</row>
    <row r="172" spans="1:30" ht="15.75" customHeight="1" x14ac:dyDescent="0.2">
      <c r="A172" s="106"/>
      <c r="B172" s="112"/>
      <c r="C172" s="108"/>
      <c r="D172" s="108"/>
      <c r="E172" s="108"/>
      <c r="F172" s="112"/>
      <c r="G172" s="108"/>
      <c r="H172" s="108"/>
      <c r="I172" s="108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</row>
    <row r="173" spans="1:30" ht="15.75" customHeight="1" x14ac:dyDescent="0.2">
      <c r="A173" s="106"/>
      <c r="B173" s="114"/>
      <c r="C173" s="108"/>
      <c r="D173" s="108"/>
      <c r="E173" s="108"/>
      <c r="F173" s="114"/>
      <c r="G173" s="108"/>
      <c r="H173" s="108"/>
      <c r="I173" s="108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</row>
    <row r="174" spans="1:30" ht="15.75" customHeight="1" x14ac:dyDescent="0.2">
      <c r="A174" s="106"/>
      <c r="B174" s="114"/>
      <c r="C174" s="108"/>
      <c r="D174" s="108"/>
      <c r="E174" s="108"/>
      <c r="F174" s="114"/>
      <c r="G174" s="108"/>
      <c r="H174" s="108"/>
      <c r="I174" s="108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</row>
    <row r="175" spans="1:30" ht="15.75" customHeight="1" x14ac:dyDescent="0.2">
      <c r="A175" s="106"/>
      <c r="B175" s="121"/>
      <c r="C175" s="108"/>
      <c r="D175" s="96"/>
      <c r="E175" s="96"/>
      <c r="F175" s="121"/>
      <c r="G175" s="108"/>
      <c r="H175" s="96"/>
      <c r="I175" s="108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</row>
    <row r="176" spans="1:30" ht="15.75" customHeight="1" x14ac:dyDescent="0.2">
      <c r="A176" s="96"/>
      <c r="B176" s="112"/>
      <c r="C176" s="96"/>
      <c r="D176" s="96"/>
      <c r="E176" s="96"/>
      <c r="F176" s="112"/>
      <c r="G176" s="96"/>
      <c r="H176" s="96"/>
      <c r="I176" s="96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</row>
    <row r="177" spans="1:30" ht="15.75" customHeight="1" x14ac:dyDescent="0.2">
      <c r="A177" s="106"/>
      <c r="B177" s="112"/>
      <c r="C177" s="96"/>
      <c r="D177" s="96"/>
      <c r="E177" s="96"/>
      <c r="F177" s="112"/>
      <c r="G177" s="96"/>
      <c r="H177" s="96"/>
      <c r="I177" s="96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</row>
    <row r="178" spans="1:30" ht="15.75" customHeight="1" x14ac:dyDescent="0.2">
      <c r="A178" s="106"/>
      <c r="B178" s="114"/>
      <c r="C178" s="96"/>
      <c r="D178" s="96"/>
      <c r="E178" s="96"/>
      <c r="F178" s="114"/>
      <c r="G178" s="96"/>
      <c r="H178" s="96"/>
      <c r="I178" s="96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</row>
    <row r="179" spans="1:30" ht="15.75" customHeight="1" x14ac:dyDescent="0.2">
      <c r="A179" s="106"/>
      <c r="B179" s="114"/>
      <c r="C179" s="96"/>
      <c r="D179" s="96"/>
      <c r="E179" s="96"/>
      <c r="F179" s="114"/>
      <c r="G179" s="96"/>
      <c r="H179" s="96"/>
      <c r="I179" s="96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</row>
    <row r="180" spans="1:30" ht="15.75" customHeight="1" x14ac:dyDescent="0.15">
      <c r="A180" s="106"/>
      <c r="B180" s="121"/>
      <c r="C180" s="96"/>
      <c r="D180" s="96"/>
      <c r="E180" s="96"/>
      <c r="F180" s="121"/>
      <c r="G180" s="96"/>
      <c r="H180" s="96"/>
      <c r="I180" s="96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</row>
    <row r="181" spans="1:30" ht="15.75" customHeight="1" x14ac:dyDescent="0.2">
      <c r="A181" s="96"/>
      <c r="B181" s="112"/>
      <c r="C181" s="96"/>
      <c r="D181" s="115"/>
      <c r="E181" s="115"/>
      <c r="F181" s="112"/>
      <c r="G181" s="96"/>
      <c r="H181" s="115"/>
      <c r="I181" s="96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</row>
    <row r="182" spans="1:30" ht="15.75" customHeight="1" x14ac:dyDescent="0.2">
      <c r="A182" s="106"/>
      <c r="B182" s="112"/>
      <c r="C182" s="115"/>
      <c r="D182" s="115"/>
      <c r="E182" s="115"/>
      <c r="F182" s="112"/>
      <c r="G182" s="115"/>
      <c r="H182" s="115"/>
      <c r="I182" s="115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</row>
    <row r="183" spans="1:30" ht="15.75" customHeight="1" x14ac:dyDescent="0.2">
      <c r="A183" s="106"/>
      <c r="B183" s="114"/>
      <c r="C183" s="115"/>
      <c r="D183" s="115"/>
      <c r="E183" s="115"/>
      <c r="F183" s="114"/>
      <c r="G183" s="115"/>
      <c r="H183" s="115"/>
      <c r="I183" s="115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</row>
    <row r="184" spans="1:30" ht="15.75" customHeight="1" x14ac:dyDescent="0.2">
      <c r="A184" s="106"/>
      <c r="B184" s="114"/>
      <c r="C184" s="115"/>
      <c r="D184" s="115"/>
      <c r="E184" s="115"/>
      <c r="F184" s="114"/>
      <c r="G184" s="115"/>
      <c r="H184" s="115"/>
      <c r="I184" s="115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</row>
    <row r="185" spans="1:30" ht="15.75" customHeight="1" x14ac:dyDescent="0.15">
      <c r="A185" s="106"/>
      <c r="B185" s="96"/>
      <c r="C185" s="115"/>
      <c r="D185" s="96"/>
      <c r="E185" s="96"/>
      <c r="F185" s="96"/>
      <c r="G185" s="115"/>
      <c r="H185" s="96"/>
      <c r="I185" s="115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</row>
    <row r="186" spans="1:30" ht="15.75" customHeight="1" x14ac:dyDescent="0.2">
      <c r="A186" s="96"/>
      <c r="B186" s="112"/>
      <c r="C186" s="96"/>
      <c r="D186" s="96"/>
      <c r="E186" s="96"/>
      <c r="F186" s="112"/>
      <c r="G186" s="96"/>
      <c r="H186" s="96"/>
      <c r="I186" s="96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</row>
    <row r="187" spans="1:30" ht="15.75" customHeight="1" x14ac:dyDescent="0.2">
      <c r="A187" s="106"/>
      <c r="B187" s="112"/>
      <c r="C187" s="96"/>
      <c r="D187" s="96"/>
      <c r="E187" s="96"/>
      <c r="F187" s="112"/>
      <c r="G187" s="96"/>
      <c r="H187" s="96"/>
      <c r="I187" s="96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</row>
    <row r="188" spans="1:30" ht="15.75" customHeight="1" x14ac:dyDescent="0.2">
      <c r="A188" s="106"/>
      <c r="B188" s="114"/>
      <c r="C188" s="96"/>
      <c r="D188" s="96"/>
      <c r="E188" s="96"/>
      <c r="F188" s="114"/>
      <c r="G188" s="96"/>
      <c r="H188" s="96"/>
      <c r="I188" s="96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</row>
    <row r="189" spans="1:30" ht="15.75" customHeight="1" x14ac:dyDescent="0.2">
      <c r="A189" s="106"/>
      <c r="B189" s="114"/>
      <c r="C189" s="96"/>
      <c r="D189" s="96"/>
      <c r="E189" s="96"/>
      <c r="F189" s="114"/>
      <c r="G189" s="96"/>
      <c r="H189" s="96"/>
      <c r="I189" s="96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</row>
    <row r="190" spans="1:30" ht="15.75" customHeight="1" x14ac:dyDescent="0.15">
      <c r="A190" s="106"/>
      <c r="B190" s="121"/>
      <c r="C190" s="96"/>
      <c r="D190" s="96"/>
      <c r="E190" s="96"/>
      <c r="F190" s="121"/>
      <c r="G190" s="96"/>
      <c r="H190" s="96"/>
      <c r="I190" s="96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</row>
    <row r="191" spans="1:30" ht="15.75" customHeight="1" x14ac:dyDescent="0.2">
      <c r="A191" s="96"/>
      <c r="B191" s="112"/>
      <c r="C191" s="96"/>
      <c r="D191" s="115"/>
      <c r="E191" s="115"/>
      <c r="F191" s="112"/>
      <c r="G191" s="96"/>
      <c r="H191" s="115"/>
      <c r="I191" s="96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</row>
    <row r="192" spans="1:30" ht="15.75" customHeight="1" x14ac:dyDescent="0.2">
      <c r="A192" s="106"/>
      <c r="B192" s="112"/>
      <c r="C192" s="115"/>
      <c r="D192" s="115"/>
      <c r="E192" s="115"/>
      <c r="F192" s="112"/>
      <c r="G192" s="115"/>
      <c r="H192" s="115"/>
      <c r="I192" s="115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</row>
    <row r="193" spans="1:30" ht="15.75" customHeight="1" x14ac:dyDescent="0.2">
      <c r="A193" s="96"/>
      <c r="B193" s="114"/>
      <c r="C193" s="115"/>
      <c r="D193" s="115"/>
      <c r="E193" s="115"/>
      <c r="F193" s="114"/>
      <c r="G193" s="115"/>
      <c r="H193" s="115"/>
      <c r="I193" s="115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</row>
    <row r="194" spans="1:30" ht="15.75" customHeight="1" x14ac:dyDescent="0.2">
      <c r="A194" s="96"/>
      <c r="B194" s="114"/>
      <c r="C194" s="115"/>
      <c r="D194" s="115"/>
      <c r="E194" s="115"/>
      <c r="F194" s="114"/>
      <c r="G194" s="115"/>
      <c r="H194" s="115"/>
      <c r="I194" s="115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</row>
    <row r="195" spans="1:30" ht="15.75" customHeight="1" x14ac:dyDescent="0.15">
      <c r="A195" s="96"/>
      <c r="B195" s="121"/>
      <c r="C195" s="115"/>
      <c r="D195" s="96"/>
      <c r="E195" s="96"/>
      <c r="F195" s="121"/>
      <c r="G195" s="115"/>
      <c r="H195" s="96"/>
      <c r="I195" s="115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</row>
    <row r="196" spans="1:30" ht="15.75" customHeight="1" x14ac:dyDescent="0.2">
      <c r="A196" s="96"/>
      <c r="B196" s="112"/>
      <c r="C196" s="96"/>
      <c r="D196" s="123"/>
      <c r="E196" s="123"/>
      <c r="F196" s="112"/>
      <c r="G196" s="96"/>
      <c r="H196" s="123"/>
      <c r="I196" s="96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</row>
    <row r="197" spans="1:30" ht="15.75" customHeight="1" x14ac:dyDescent="0.2">
      <c r="A197" s="96"/>
      <c r="B197" s="112"/>
      <c r="C197" s="115"/>
      <c r="D197" s="115"/>
      <c r="E197" s="115"/>
      <c r="F197" s="112"/>
      <c r="G197" s="115"/>
      <c r="H197" s="115"/>
      <c r="I197" s="115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</row>
    <row r="198" spans="1:30" ht="15.75" customHeight="1" x14ac:dyDescent="0.2">
      <c r="A198" s="96"/>
      <c r="B198" s="114"/>
      <c r="C198" s="115"/>
      <c r="D198" s="115"/>
      <c r="E198" s="115"/>
      <c r="F198" s="114"/>
      <c r="G198" s="115"/>
      <c r="H198" s="115"/>
      <c r="I198" s="115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</row>
    <row r="199" spans="1:30" ht="15.75" customHeight="1" x14ac:dyDescent="0.2">
      <c r="A199" s="96"/>
      <c r="B199" s="114"/>
      <c r="C199" s="115"/>
      <c r="D199" s="115"/>
      <c r="E199" s="115"/>
      <c r="F199" s="114"/>
      <c r="G199" s="115"/>
      <c r="H199" s="115"/>
      <c r="I199" s="115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</row>
    <row r="200" spans="1:30" ht="15.75" customHeight="1" x14ac:dyDescent="0.15">
      <c r="A200" s="106"/>
      <c r="B200" s="124"/>
      <c r="C200" s="115"/>
      <c r="D200" s="122"/>
      <c r="E200" s="122"/>
      <c r="F200" s="124"/>
      <c r="G200" s="115"/>
      <c r="H200" s="122"/>
      <c r="I200" s="115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</row>
    <row r="201" spans="1:30" ht="15.75" customHeight="1" x14ac:dyDescent="0.2">
      <c r="A201" s="106"/>
      <c r="B201" s="117"/>
      <c r="C201" s="122"/>
      <c r="D201" s="125"/>
      <c r="E201" s="126"/>
      <c r="F201" s="117"/>
      <c r="G201" s="122"/>
      <c r="H201" s="125"/>
      <c r="I201" s="122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</row>
    <row r="202" spans="1:30" ht="15.75" customHeight="1" x14ac:dyDescent="0.2">
      <c r="A202" s="106"/>
      <c r="B202" s="117"/>
      <c r="C202" s="125"/>
      <c r="D202" s="125"/>
      <c r="E202" s="125"/>
      <c r="F202" s="117"/>
      <c r="G202" s="125"/>
      <c r="H202" s="125"/>
      <c r="I202" s="125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</row>
    <row r="203" spans="1:30" ht="15.75" customHeight="1" x14ac:dyDescent="0.2">
      <c r="A203" s="106"/>
      <c r="B203" s="120"/>
      <c r="C203" s="125"/>
      <c r="D203" s="125"/>
      <c r="E203" s="125"/>
      <c r="F203" s="120"/>
      <c r="G203" s="125"/>
      <c r="H203" s="125"/>
      <c r="I203" s="125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</row>
    <row r="204" spans="1:30" ht="15.75" customHeight="1" x14ac:dyDescent="0.2">
      <c r="A204" s="96"/>
      <c r="B204" s="120"/>
      <c r="C204" s="125"/>
      <c r="D204" s="125"/>
      <c r="E204" s="125"/>
      <c r="F204" s="120"/>
      <c r="G204" s="125"/>
      <c r="H204" s="125"/>
      <c r="I204" s="125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</row>
    <row r="205" spans="1:30" ht="15.75" customHeight="1" x14ac:dyDescent="0.2">
      <c r="A205" s="96"/>
      <c r="B205" s="117"/>
      <c r="C205" s="125"/>
      <c r="D205" s="122"/>
      <c r="E205" s="122"/>
      <c r="F205" s="117"/>
      <c r="G205" s="125"/>
      <c r="H205" s="122"/>
      <c r="I205" s="125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</row>
    <row r="206" spans="1:30" ht="15.75" customHeight="1" x14ac:dyDescent="0.2">
      <c r="A206" s="96"/>
      <c r="B206" s="117"/>
      <c r="C206" s="122"/>
      <c r="D206" s="125"/>
      <c r="E206" s="126"/>
      <c r="F206" s="117"/>
      <c r="G206" s="122"/>
      <c r="H206" s="125"/>
      <c r="I206" s="122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</row>
    <row r="207" spans="1:30" ht="15.75" customHeight="1" x14ac:dyDescent="0.2">
      <c r="A207" s="96"/>
      <c r="B207" s="117"/>
      <c r="C207" s="125"/>
      <c r="D207" s="125"/>
      <c r="E207" s="126"/>
      <c r="F207" s="117"/>
      <c r="G207" s="125"/>
      <c r="H207" s="125"/>
      <c r="I207" s="125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</row>
    <row r="208" spans="1:30" ht="15.75" customHeight="1" x14ac:dyDescent="0.2">
      <c r="A208" s="96"/>
      <c r="B208" s="120"/>
      <c r="C208" s="125"/>
      <c r="D208" s="125"/>
      <c r="E208" s="125"/>
      <c r="F208" s="120"/>
      <c r="G208" s="125"/>
      <c r="H208" s="125"/>
      <c r="I208" s="125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</row>
    <row r="209" spans="1:30" ht="15.75" customHeight="1" x14ac:dyDescent="0.2">
      <c r="A209" s="96"/>
      <c r="B209" s="120"/>
      <c r="C209" s="125"/>
      <c r="D209" s="125"/>
      <c r="E209" s="125"/>
      <c r="F209" s="120"/>
      <c r="G209" s="125"/>
      <c r="H209" s="125"/>
      <c r="I209" s="125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</row>
    <row r="210" spans="1:30" ht="15.75" customHeight="1" x14ac:dyDescent="0.2">
      <c r="A210" s="96"/>
      <c r="B210" s="112"/>
      <c r="C210" s="125"/>
      <c r="D210" s="96"/>
      <c r="E210" s="96"/>
      <c r="F210" s="112"/>
      <c r="G210" s="125"/>
      <c r="H210" s="96"/>
      <c r="I210" s="125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</row>
    <row r="211" spans="1:30" ht="15.75" customHeight="1" x14ac:dyDescent="0.2">
      <c r="A211" s="127"/>
      <c r="B211" s="112"/>
      <c r="C211" s="96"/>
      <c r="D211" s="96"/>
      <c r="E211" s="113"/>
      <c r="F211" s="112"/>
      <c r="G211" s="96"/>
      <c r="H211" s="96"/>
      <c r="I211" s="96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</row>
    <row r="212" spans="1:30" ht="15.75" customHeight="1" x14ac:dyDescent="0.2">
      <c r="A212" s="127"/>
      <c r="B212" s="112"/>
      <c r="C212" s="96"/>
      <c r="D212" s="96"/>
      <c r="E212" s="108"/>
      <c r="F212" s="112"/>
      <c r="G212" s="96"/>
      <c r="H212" s="96"/>
      <c r="I212" s="96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</row>
    <row r="213" spans="1:30" ht="15.75" customHeight="1" x14ac:dyDescent="0.2">
      <c r="A213" s="127"/>
      <c r="B213" s="114"/>
      <c r="C213" s="96"/>
      <c r="D213" s="96"/>
      <c r="E213" s="108"/>
      <c r="F213" s="114"/>
      <c r="G213" s="96"/>
      <c r="H213" s="96"/>
      <c r="I213" s="96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</row>
    <row r="214" spans="1:30" ht="15.75" customHeight="1" x14ac:dyDescent="0.2">
      <c r="A214" s="127"/>
      <c r="B214" s="100"/>
      <c r="C214" s="96"/>
      <c r="D214" s="96"/>
      <c r="E214" s="108"/>
      <c r="F214" s="100"/>
      <c r="G214" s="96"/>
      <c r="H214" s="96"/>
      <c r="I214" s="96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</row>
    <row r="215" spans="1:30" ht="15.75" customHeight="1" x14ac:dyDescent="0.2">
      <c r="A215" s="96"/>
      <c r="B215" s="112"/>
      <c r="C215" s="96"/>
      <c r="D215" s="113"/>
      <c r="E215" s="96"/>
      <c r="F215" s="112"/>
      <c r="G215" s="96"/>
      <c r="H215" s="113"/>
      <c r="I215" s="96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</row>
    <row r="216" spans="1:30" ht="15.75" customHeight="1" x14ac:dyDescent="0.2">
      <c r="A216" s="127"/>
      <c r="B216" s="112"/>
      <c r="C216" s="113"/>
      <c r="D216" s="108"/>
      <c r="E216" s="113"/>
      <c r="F216" s="112"/>
      <c r="G216" s="113"/>
      <c r="H216" s="108"/>
      <c r="I216" s="113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</row>
    <row r="217" spans="1:30" ht="15.75" customHeight="1" x14ac:dyDescent="0.2">
      <c r="A217" s="127"/>
      <c r="B217" s="112"/>
      <c r="C217" s="108"/>
      <c r="D217" s="108"/>
      <c r="E217" s="113"/>
      <c r="F217" s="112"/>
      <c r="G217" s="108"/>
      <c r="H217" s="108"/>
      <c r="I217" s="108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</row>
    <row r="218" spans="1:30" ht="15.75" customHeight="1" x14ac:dyDescent="0.2">
      <c r="A218" s="127"/>
      <c r="B218" s="114"/>
      <c r="C218" s="108"/>
      <c r="D218" s="108"/>
      <c r="E218" s="108"/>
      <c r="F218" s="114"/>
      <c r="G218" s="108"/>
      <c r="H218" s="108"/>
      <c r="I218" s="108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</row>
    <row r="219" spans="1:30" ht="15.75" customHeight="1" x14ac:dyDescent="0.2">
      <c r="A219" s="127"/>
      <c r="B219" s="100"/>
      <c r="C219" s="108"/>
      <c r="D219" s="96"/>
      <c r="E219" s="108"/>
      <c r="F219" s="100"/>
      <c r="G219" s="108"/>
      <c r="H219" s="96"/>
      <c r="I219" s="108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</row>
    <row r="220" spans="1:30" ht="15.75" customHeight="1" x14ac:dyDescent="0.2">
      <c r="A220" s="127"/>
      <c r="B220" s="112"/>
      <c r="C220" s="96"/>
      <c r="D220" s="113"/>
      <c r="E220" s="108"/>
      <c r="F220" s="112"/>
      <c r="G220" s="96"/>
      <c r="H220" s="113"/>
      <c r="I220" s="96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</row>
    <row r="221" spans="1:30" ht="15.75" customHeight="1" x14ac:dyDescent="0.2">
      <c r="A221" s="96"/>
      <c r="B221" s="112"/>
      <c r="C221" s="113"/>
      <c r="D221" s="113"/>
      <c r="E221" s="96"/>
      <c r="F221" s="112"/>
      <c r="G221" s="113"/>
      <c r="H221" s="113"/>
      <c r="I221" s="113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</row>
    <row r="222" spans="1:30" ht="15.75" customHeight="1" x14ac:dyDescent="0.2">
      <c r="A222" s="127"/>
      <c r="B222" s="112"/>
      <c r="C222" s="113"/>
      <c r="D222" s="108"/>
      <c r="E222" s="113"/>
      <c r="F222" s="112"/>
      <c r="G222" s="113"/>
      <c r="H222" s="108"/>
      <c r="I222" s="113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</row>
    <row r="223" spans="1:30" ht="15.75" customHeight="1" x14ac:dyDescent="0.2">
      <c r="A223" s="127"/>
      <c r="B223" s="114"/>
      <c r="C223" s="108"/>
      <c r="D223" s="108"/>
      <c r="E223" s="108"/>
      <c r="F223" s="114"/>
      <c r="G223" s="108"/>
      <c r="H223" s="108"/>
      <c r="I223" s="108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</row>
    <row r="224" spans="1:30" ht="15.75" customHeight="1" x14ac:dyDescent="0.2">
      <c r="A224" s="127"/>
      <c r="B224" s="112"/>
      <c r="C224" s="108"/>
      <c r="D224" s="108"/>
      <c r="E224" s="108"/>
      <c r="F224" s="112"/>
      <c r="G224" s="108"/>
      <c r="H224" s="108"/>
      <c r="I224" s="108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</row>
    <row r="225" spans="1:30" ht="15.75" customHeight="1" x14ac:dyDescent="0.2">
      <c r="A225" s="127"/>
      <c r="B225" s="121"/>
      <c r="C225" s="108"/>
      <c r="D225" s="96"/>
      <c r="E225" s="108"/>
      <c r="F225" s="121"/>
      <c r="G225" s="108"/>
      <c r="H225" s="96"/>
      <c r="I225" s="108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</row>
    <row r="226" spans="1:30" ht="15.75" customHeight="1" x14ac:dyDescent="0.2">
      <c r="A226" s="96"/>
      <c r="B226" s="112"/>
      <c r="C226" s="96"/>
      <c r="D226" s="113"/>
      <c r="E226" s="96"/>
      <c r="F226" s="112"/>
      <c r="G226" s="96"/>
      <c r="H226" s="113"/>
      <c r="I226" s="96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</row>
    <row r="227" spans="1:30" ht="15.75" customHeight="1" x14ac:dyDescent="0.2">
      <c r="A227" s="106"/>
      <c r="B227" s="112"/>
      <c r="C227" s="113"/>
      <c r="D227" s="108"/>
      <c r="E227" s="96"/>
      <c r="F227" s="112"/>
      <c r="G227" s="113"/>
      <c r="H227" s="108"/>
      <c r="I227" s="113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</row>
    <row r="228" spans="1:30" ht="15.75" customHeight="1" x14ac:dyDescent="0.2">
      <c r="A228" s="106"/>
      <c r="B228" s="114"/>
      <c r="C228" s="108"/>
      <c r="D228" s="108"/>
      <c r="E228" s="96"/>
      <c r="F228" s="114"/>
      <c r="G228" s="108"/>
      <c r="H228" s="108"/>
      <c r="I228" s="108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</row>
    <row r="229" spans="1:30" ht="15.75" customHeight="1" x14ac:dyDescent="0.2">
      <c r="A229" s="106"/>
      <c r="B229" s="114"/>
      <c r="C229" s="108"/>
      <c r="D229" s="108"/>
      <c r="E229" s="96"/>
      <c r="F229" s="114"/>
      <c r="G229" s="108"/>
      <c r="H229" s="108"/>
      <c r="I229" s="108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</row>
    <row r="230" spans="1:30" ht="15.75" customHeight="1" x14ac:dyDescent="0.2">
      <c r="A230" s="106"/>
      <c r="B230" s="121"/>
      <c r="C230" s="108"/>
      <c r="D230" s="96"/>
      <c r="E230" s="96"/>
      <c r="F230" s="121"/>
      <c r="G230" s="108"/>
      <c r="H230" s="96"/>
      <c r="I230" s="108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</row>
    <row r="231" spans="1:30" ht="15.75" customHeight="1" x14ac:dyDescent="0.2">
      <c r="A231" s="96"/>
      <c r="B231" s="112"/>
      <c r="C231" s="96"/>
      <c r="D231" s="96"/>
      <c r="E231" s="96"/>
      <c r="F231" s="112"/>
      <c r="G231" s="96"/>
      <c r="H231" s="96"/>
      <c r="I231" s="96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</row>
    <row r="232" spans="1:30" ht="15.75" customHeight="1" x14ac:dyDescent="0.2">
      <c r="A232" s="106"/>
      <c r="B232" s="112"/>
      <c r="C232" s="96"/>
      <c r="D232" s="96"/>
      <c r="E232" s="96"/>
      <c r="F232" s="112"/>
      <c r="G232" s="96"/>
      <c r="H232" s="96"/>
      <c r="I232" s="96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</row>
    <row r="233" spans="1:30" ht="15.75" customHeight="1" x14ac:dyDescent="0.2">
      <c r="A233" s="106"/>
      <c r="B233" s="114"/>
      <c r="C233" s="96"/>
      <c r="D233" s="96"/>
      <c r="E233" s="96"/>
      <c r="F233" s="114"/>
      <c r="G233" s="96"/>
      <c r="H233" s="96"/>
      <c r="I233" s="96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</row>
    <row r="234" spans="1:30" ht="15.75" customHeight="1" x14ac:dyDescent="0.2">
      <c r="A234" s="106"/>
      <c r="B234" s="114"/>
      <c r="C234" s="96"/>
      <c r="D234" s="96"/>
      <c r="E234" s="96"/>
      <c r="F234" s="114"/>
      <c r="G234" s="96"/>
      <c r="H234" s="96"/>
      <c r="I234" s="96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</row>
    <row r="235" spans="1:30" ht="15.75" customHeight="1" x14ac:dyDescent="0.15">
      <c r="A235" s="106"/>
      <c r="B235" s="121"/>
      <c r="C235" s="96"/>
      <c r="D235" s="96"/>
      <c r="E235" s="96"/>
      <c r="F235" s="121"/>
      <c r="G235" s="96"/>
      <c r="H235" s="96"/>
      <c r="I235" s="96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</row>
    <row r="236" spans="1:30" ht="15.75" customHeight="1" x14ac:dyDescent="0.2">
      <c r="A236" s="96"/>
      <c r="B236" s="112"/>
      <c r="C236" s="96"/>
      <c r="D236" s="96"/>
      <c r="E236" s="96"/>
      <c r="F236" s="112"/>
      <c r="G236" s="96"/>
      <c r="H236" s="96"/>
      <c r="I236" s="96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</row>
    <row r="237" spans="1:30" ht="15.75" customHeight="1" x14ac:dyDescent="0.2">
      <c r="A237" s="96"/>
      <c r="B237" s="112"/>
      <c r="C237" s="96"/>
      <c r="D237" s="96"/>
      <c r="E237" s="96"/>
      <c r="F237" s="112"/>
      <c r="G237" s="96"/>
      <c r="H237" s="96"/>
      <c r="I237" s="96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</row>
    <row r="238" spans="1:30" ht="15.75" customHeight="1" x14ac:dyDescent="0.2">
      <c r="A238" s="106"/>
      <c r="B238" s="112"/>
      <c r="C238" s="96"/>
      <c r="D238" s="96"/>
      <c r="E238" s="96"/>
      <c r="F238" s="112"/>
      <c r="G238" s="96"/>
      <c r="H238" s="96"/>
      <c r="I238" s="96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</row>
    <row r="239" spans="1:30" ht="15.75" customHeight="1" x14ac:dyDescent="0.2">
      <c r="A239" s="106"/>
      <c r="B239" s="114"/>
      <c r="C239" s="96"/>
      <c r="D239" s="96"/>
      <c r="E239" s="96"/>
      <c r="F239" s="114"/>
      <c r="G239" s="96"/>
      <c r="H239" s="96"/>
      <c r="I239" s="96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</row>
    <row r="240" spans="1:30" ht="15.75" customHeight="1" x14ac:dyDescent="0.2">
      <c r="A240" s="106"/>
      <c r="B240" s="114"/>
      <c r="C240" s="96"/>
      <c r="D240" s="96"/>
      <c r="E240" s="96"/>
      <c r="F240" s="114"/>
      <c r="G240" s="96"/>
      <c r="H240" s="96"/>
      <c r="I240" s="96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</row>
    <row r="241" spans="1:30" ht="15.75" customHeight="1" x14ac:dyDescent="0.15">
      <c r="A241" s="106"/>
      <c r="B241" s="100"/>
      <c r="C241" s="96"/>
      <c r="D241" s="96"/>
      <c r="E241" s="96"/>
      <c r="F241" s="100"/>
      <c r="G241" s="96"/>
      <c r="H241" s="96"/>
      <c r="I241" s="96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</row>
    <row r="242" spans="1:30" ht="15.75" customHeight="1" x14ac:dyDescent="0.2">
      <c r="A242" s="106"/>
      <c r="B242" s="112"/>
      <c r="C242" s="96"/>
      <c r="D242" s="96"/>
      <c r="E242" s="96"/>
      <c r="F242" s="112"/>
      <c r="G242" s="96"/>
      <c r="H242" s="96"/>
      <c r="I242" s="96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</row>
    <row r="243" spans="1:30" ht="15.75" customHeight="1" x14ac:dyDescent="0.2">
      <c r="A243" s="96"/>
      <c r="B243" s="112"/>
      <c r="C243" s="96"/>
      <c r="D243" s="96"/>
      <c r="E243" s="96"/>
      <c r="F243" s="112"/>
      <c r="G243" s="96"/>
      <c r="H243" s="96"/>
      <c r="I243" s="96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</row>
    <row r="244" spans="1:30" ht="15.75" customHeight="1" x14ac:dyDescent="0.2">
      <c r="A244" s="106"/>
      <c r="B244" s="112"/>
      <c r="C244" s="96"/>
      <c r="D244" s="96"/>
      <c r="E244" s="96"/>
      <c r="F244" s="112"/>
      <c r="G244" s="96"/>
      <c r="H244" s="96"/>
      <c r="I244" s="96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</row>
    <row r="245" spans="1:30" ht="15.75" customHeight="1" x14ac:dyDescent="0.2">
      <c r="A245" s="106"/>
      <c r="B245" s="114"/>
      <c r="C245" s="96"/>
      <c r="D245" s="96"/>
      <c r="E245" s="96"/>
      <c r="F245" s="114"/>
      <c r="G245" s="96"/>
      <c r="H245" s="96"/>
      <c r="I245" s="96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</row>
    <row r="246" spans="1:30" ht="15.75" customHeight="1" x14ac:dyDescent="0.2">
      <c r="A246" s="106"/>
      <c r="B246" s="112"/>
      <c r="C246" s="96"/>
      <c r="D246" s="96"/>
      <c r="E246" s="96"/>
      <c r="F246" s="112"/>
      <c r="G246" s="96"/>
      <c r="H246" s="96"/>
      <c r="I246" s="96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</row>
    <row r="247" spans="1:30" ht="15.75" customHeight="1" x14ac:dyDescent="0.15">
      <c r="A247" s="106"/>
      <c r="B247" s="128"/>
      <c r="C247" s="96"/>
      <c r="D247" s="96"/>
      <c r="E247" s="96"/>
      <c r="F247" s="128"/>
      <c r="G247" s="96"/>
      <c r="H247" s="96"/>
      <c r="I247" s="96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</row>
    <row r="248" spans="1:30" ht="15.75" customHeight="1" x14ac:dyDescent="0.2">
      <c r="A248" s="96"/>
      <c r="B248" s="112"/>
      <c r="C248" s="96"/>
      <c r="D248" s="96"/>
      <c r="E248" s="96"/>
      <c r="F248" s="112"/>
      <c r="G248" s="96"/>
      <c r="H248" s="96"/>
      <c r="I248" s="96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</row>
    <row r="249" spans="1:30" ht="15.75" customHeight="1" x14ac:dyDescent="0.2">
      <c r="A249" s="96"/>
      <c r="B249" s="112"/>
      <c r="C249" s="96"/>
      <c r="D249" s="96"/>
      <c r="E249" s="96"/>
      <c r="F249" s="112"/>
      <c r="G249" s="96"/>
      <c r="H249" s="96"/>
      <c r="I249" s="96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</row>
    <row r="250" spans="1:30" ht="15.75" customHeight="1" x14ac:dyDescent="0.2">
      <c r="A250" s="96"/>
      <c r="B250" s="114"/>
      <c r="C250" s="96"/>
      <c r="D250" s="96"/>
      <c r="E250" s="96"/>
      <c r="F250" s="114"/>
      <c r="G250" s="96"/>
      <c r="H250" s="96"/>
      <c r="I250" s="96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</row>
    <row r="251" spans="1:30" ht="15.75" customHeight="1" x14ac:dyDescent="0.2">
      <c r="A251" s="96"/>
      <c r="B251" s="112"/>
      <c r="C251" s="96"/>
      <c r="D251" s="96"/>
      <c r="E251" s="96"/>
      <c r="F251" s="112"/>
      <c r="G251" s="96"/>
      <c r="H251" s="96"/>
      <c r="I251" s="96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</row>
    <row r="252" spans="1:30" ht="15.75" customHeight="1" x14ac:dyDescent="0.2">
      <c r="A252" s="96"/>
      <c r="B252" s="112"/>
      <c r="C252" s="96"/>
      <c r="D252" s="96"/>
      <c r="E252" s="96"/>
      <c r="F252" s="112"/>
      <c r="G252" s="96"/>
      <c r="H252" s="96"/>
      <c r="I252" s="96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</row>
    <row r="253" spans="1:30" ht="15.75" customHeight="1" x14ac:dyDescent="0.2">
      <c r="A253" s="96"/>
      <c r="B253" s="114"/>
      <c r="C253" s="96"/>
      <c r="D253" s="96"/>
      <c r="E253" s="96"/>
      <c r="F253" s="114"/>
      <c r="G253" s="96"/>
      <c r="H253" s="96"/>
      <c r="I253" s="96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</row>
    <row r="254" spans="1:30" ht="15.75" customHeight="1" x14ac:dyDescent="0.2">
      <c r="A254" s="127"/>
      <c r="B254" s="114"/>
      <c r="C254" s="96"/>
      <c r="D254" s="96"/>
      <c r="E254" s="96"/>
      <c r="F254" s="114"/>
      <c r="G254" s="96"/>
      <c r="H254" s="96"/>
      <c r="I254" s="96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</row>
    <row r="255" spans="1:30" ht="15.75" customHeight="1" x14ac:dyDescent="0.2">
      <c r="A255" s="127"/>
      <c r="B255" s="114"/>
      <c r="C255" s="96"/>
      <c r="D255" s="96"/>
      <c r="E255" s="108"/>
      <c r="F255" s="114"/>
      <c r="G255" s="96"/>
      <c r="H255" s="96"/>
      <c r="I255" s="96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</row>
    <row r="256" spans="1:30" ht="15.75" customHeight="1" x14ac:dyDescent="0.2">
      <c r="A256" s="127"/>
      <c r="B256" s="112"/>
      <c r="C256" s="96"/>
      <c r="D256" s="96"/>
      <c r="E256" s="108"/>
      <c r="F256" s="112"/>
      <c r="G256" s="96"/>
      <c r="H256" s="96"/>
      <c r="I256" s="96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</row>
    <row r="257" spans="1:30" ht="15.75" customHeight="1" x14ac:dyDescent="0.2">
      <c r="A257" s="127"/>
      <c r="B257" s="128"/>
      <c r="C257" s="96"/>
      <c r="D257" s="96"/>
      <c r="E257" s="108"/>
      <c r="F257" s="128"/>
      <c r="G257" s="96"/>
      <c r="H257" s="96"/>
      <c r="I257" s="96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</row>
    <row r="258" spans="1:30" ht="15.75" customHeight="1" x14ac:dyDescent="0.2">
      <c r="A258" s="96"/>
      <c r="B258" s="112"/>
      <c r="C258" s="96"/>
      <c r="D258" s="113"/>
      <c r="E258" s="96"/>
      <c r="F258" s="112"/>
      <c r="G258" s="96"/>
      <c r="H258" s="113"/>
      <c r="I258" s="96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</row>
    <row r="259" spans="1:30" ht="15.75" customHeight="1" x14ac:dyDescent="0.2">
      <c r="A259" s="106"/>
      <c r="B259" s="112"/>
      <c r="C259" s="113"/>
      <c r="D259" s="108"/>
      <c r="E259" s="96"/>
      <c r="F259" s="112"/>
      <c r="G259" s="113"/>
      <c r="H259" s="108"/>
      <c r="I259" s="113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</row>
    <row r="260" spans="1:30" ht="15.75" customHeight="1" x14ac:dyDescent="0.2">
      <c r="A260" s="106"/>
      <c r="B260" s="114"/>
      <c r="C260" s="108"/>
      <c r="D260" s="108"/>
      <c r="E260" s="96"/>
      <c r="F260" s="114"/>
      <c r="G260" s="108"/>
      <c r="H260" s="108"/>
      <c r="I260" s="108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</row>
    <row r="261" spans="1:30" ht="15.75" customHeight="1" x14ac:dyDescent="0.2">
      <c r="A261" s="106"/>
      <c r="B261" s="112"/>
      <c r="C261" s="108"/>
      <c r="D261" s="108"/>
      <c r="E261" s="96"/>
      <c r="F261" s="112"/>
      <c r="G261" s="108"/>
      <c r="H261" s="108"/>
      <c r="I261" s="108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</row>
    <row r="262" spans="1:30" ht="15.75" customHeight="1" x14ac:dyDescent="0.2">
      <c r="A262" s="106"/>
      <c r="B262" s="128"/>
      <c r="C262" s="108"/>
      <c r="D262" s="96"/>
      <c r="E262" s="96"/>
      <c r="F262" s="128"/>
      <c r="G262" s="108"/>
      <c r="H262" s="96"/>
      <c r="I262" s="108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</row>
    <row r="263" spans="1:30" ht="15.75" customHeight="1" x14ac:dyDescent="0.2">
      <c r="A263" s="96"/>
      <c r="B263" s="112"/>
      <c r="C263" s="96"/>
      <c r="D263" s="96"/>
      <c r="E263" s="96"/>
      <c r="F263" s="112"/>
      <c r="G263" s="96"/>
      <c r="H263" s="96"/>
      <c r="I263" s="96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</row>
    <row r="264" spans="1:30" ht="15.75" customHeight="1" x14ac:dyDescent="0.2">
      <c r="A264" s="127"/>
      <c r="B264" s="112"/>
      <c r="C264" s="96"/>
      <c r="D264" s="96"/>
      <c r="E264" s="108"/>
      <c r="F264" s="112"/>
      <c r="G264" s="96"/>
      <c r="H264" s="96"/>
      <c r="I264" s="96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</row>
    <row r="265" spans="1:30" ht="15.75" customHeight="1" x14ac:dyDescent="0.2">
      <c r="A265" s="127"/>
      <c r="B265" s="114"/>
      <c r="C265" s="96"/>
      <c r="D265" s="96"/>
      <c r="E265" s="108"/>
      <c r="F265" s="114"/>
      <c r="G265" s="96"/>
      <c r="H265" s="96"/>
      <c r="I265" s="96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</row>
    <row r="266" spans="1:30" ht="15.75" customHeight="1" x14ac:dyDescent="0.2">
      <c r="A266" s="127"/>
      <c r="B266" s="117"/>
      <c r="C266" s="96"/>
      <c r="D266" s="122"/>
      <c r="E266" s="122"/>
      <c r="F266" s="117"/>
      <c r="G266" s="96"/>
      <c r="H266" s="122"/>
      <c r="I266" s="96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</row>
    <row r="267" spans="1:30" ht="15.75" customHeight="1" x14ac:dyDescent="0.2">
      <c r="A267" s="127"/>
      <c r="B267" s="117"/>
      <c r="C267" s="122"/>
      <c r="D267" s="122"/>
      <c r="E267" s="122"/>
      <c r="F267" s="117"/>
      <c r="G267" s="122"/>
      <c r="H267" s="122"/>
      <c r="I267" s="122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</row>
    <row r="268" spans="1:30" ht="15.75" customHeight="1" x14ac:dyDescent="0.2">
      <c r="A268" s="127"/>
      <c r="B268" s="120"/>
      <c r="C268" s="122"/>
      <c r="D268" s="122"/>
      <c r="E268" s="122"/>
      <c r="F268" s="120"/>
      <c r="G268" s="122"/>
      <c r="H268" s="122"/>
      <c r="I268" s="122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</row>
    <row r="269" spans="1:30" ht="15.75" customHeight="1" x14ac:dyDescent="0.2">
      <c r="A269" s="127"/>
      <c r="B269" s="120"/>
      <c r="C269" s="122"/>
      <c r="D269" s="122"/>
      <c r="E269" s="122"/>
      <c r="F269" s="120"/>
      <c r="G269" s="122"/>
      <c r="H269" s="122"/>
      <c r="I269" s="122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</row>
    <row r="270" spans="1:30" ht="15.75" customHeight="1" x14ac:dyDescent="0.2">
      <c r="A270" s="127"/>
      <c r="B270" s="117"/>
      <c r="C270" s="122"/>
      <c r="D270" s="122"/>
      <c r="E270" s="122"/>
      <c r="F270" s="117"/>
      <c r="G270" s="122"/>
      <c r="H270" s="122"/>
      <c r="I270" s="122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</row>
    <row r="271" spans="1:30" ht="15.75" customHeight="1" x14ac:dyDescent="0.2">
      <c r="A271" s="127"/>
      <c r="B271" s="117"/>
      <c r="C271" s="122"/>
      <c r="D271" s="122"/>
      <c r="E271" s="122"/>
      <c r="F271" s="117"/>
      <c r="G271" s="122"/>
      <c r="H271" s="122"/>
      <c r="I271" s="122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</row>
    <row r="272" spans="1:30" ht="15.75" customHeight="1" x14ac:dyDescent="0.2">
      <c r="A272" s="127"/>
      <c r="B272" s="114"/>
      <c r="C272" s="122"/>
      <c r="D272" s="108"/>
      <c r="E272" s="108"/>
      <c r="F272" s="114"/>
      <c r="G272" s="122"/>
      <c r="H272" s="108"/>
      <c r="I272" s="122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</row>
    <row r="273" spans="1:30" ht="15.75" customHeight="1" x14ac:dyDescent="0.2">
      <c r="A273" s="96"/>
      <c r="B273" s="112"/>
      <c r="C273" s="108"/>
      <c r="D273" s="96"/>
      <c r="E273" s="96"/>
      <c r="F273" s="112"/>
      <c r="G273" s="108"/>
      <c r="H273" s="96"/>
      <c r="I273" s="108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</row>
    <row r="274" spans="1:30" ht="15.75" customHeight="1" x14ac:dyDescent="0.2">
      <c r="A274" s="106"/>
      <c r="B274" s="112"/>
      <c r="C274" s="96"/>
      <c r="D274" s="96"/>
      <c r="E274" s="96"/>
      <c r="F274" s="112"/>
      <c r="G274" s="96"/>
      <c r="H274" s="96"/>
      <c r="I274" s="96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</row>
    <row r="275" spans="1:30" ht="15.75" customHeight="1" x14ac:dyDescent="0.2">
      <c r="A275" s="106"/>
      <c r="B275" s="114"/>
      <c r="C275" s="96"/>
      <c r="D275" s="96"/>
      <c r="E275" s="96"/>
      <c r="F275" s="114"/>
      <c r="G275" s="96"/>
      <c r="H275" s="96"/>
      <c r="I275" s="96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</row>
    <row r="276" spans="1:30" ht="15.75" customHeight="1" x14ac:dyDescent="0.2">
      <c r="A276" s="106"/>
      <c r="B276" s="114"/>
      <c r="C276" s="96"/>
      <c r="D276" s="96"/>
      <c r="E276" s="96"/>
      <c r="F276" s="114"/>
      <c r="G276" s="96"/>
      <c r="H276" s="96"/>
      <c r="I276" s="96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</row>
    <row r="277" spans="1:30" ht="15.75" customHeight="1" x14ac:dyDescent="0.15">
      <c r="A277" s="106"/>
      <c r="B277" s="96"/>
      <c r="C277" s="96"/>
      <c r="D277" s="96"/>
      <c r="E277" s="96"/>
      <c r="F277" s="96"/>
      <c r="G277" s="96"/>
      <c r="H277" s="96"/>
      <c r="I277" s="96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</row>
    <row r="278" spans="1:30" ht="15.75" customHeight="1" x14ac:dyDescent="0.2">
      <c r="A278" s="96"/>
      <c r="B278" s="112"/>
      <c r="C278" s="96"/>
      <c r="D278" s="108"/>
      <c r="E278" s="108"/>
      <c r="F278" s="112"/>
      <c r="G278" s="96"/>
      <c r="H278" s="108"/>
      <c r="I278" s="96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</row>
    <row r="279" spans="1:30" ht="15.75" customHeight="1" x14ac:dyDescent="0.2">
      <c r="A279" s="96"/>
      <c r="B279" s="112"/>
      <c r="C279" s="108"/>
      <c r="D279" s="108"/>
      <c r="E279" s="108"/>
      <c r="F279" s="112"/>
      <c r="G279" s="108"/>
      <c r="H279" s="108"/>
      <c r="I279" s="108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</row>
    <row r="280" spans="1:30" ht="15.75" customHeight="1" x14ac:dyDescent="0.2">
      <c r="A280" s="96"/>
      <c r="B280" s="114"/>
      <c r="C280" s="108"/>
      <c r="D280" s="108"/>
      <c r="E280" s="108"/>
      <c r="F280" s="114"/>
      <c r="G280" s="108"/>
      <c r="H280" s="108"/>
      <c r="I280" s="108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</row>
    <row r="281" spans="1:30" ht="15.75" customHeight="1" x14ac:dyDescent="0.2">
      <c r="A281" s="96"/>
      <c r="B281" s="114"/>
      <c r="C281" s="108"/>
      <c r="D281" s="108"/>
      <c r="E281" s="108"/>
      <c r="F281" s="114"/>
      <c r="G281" s="108"/>
      <c r="H281" s="108"/>
      <c r="I281" s="108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</row>
    <row r="282" spans="1:30" ht="15.75" customHeight="1" x14ac:dyDescent="0.2">
      <c r="A282" s="96"/>
      <c r="B282" s="96"/>
      <c r="C282" s="108"/>
      <c r="D282" s="96"/>
      <c r="E282" s="96"/>
      <c r="F282" s="96"/>
      <c r="G282" s="108"/>
      <c r="H282" s="96"/>
      <c r="I282" s="108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</row>
    <row r="283" spans="1:30" ht="15.75" customHeight="1" x14ac:dyDescent="0.2">
      <c r="A283" s="96"/>
      <c r="B283" s="112"/>
      <c r="C283" s="96"/>
      <c r="D283" s="115"/>
      <c r="E283" s="115"/>
      <c r="F283" s="112"/>
      <c r="G283" s="96"/>
      <c r="H283" s="115"/>
      <c r="I283" s="96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</row>
    <row r="284" spans="1:30" ht="15.75" customHeight="1" x14ac:dyDescent="0.2">
      <c r="A284" s="106"/>
      <c r="B284" s="112"/>
      <c r="C284" s="115"/>
      <c r="D284" s="115"/>
      <c r="E284" s="115"/>
      <c r="F284" s="112"/>
      <c r="G284" s="115"/>
      <c r="H284" s="115"/>
      <c r="I284" s="115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</row>
    <row r="285" spans="1:30" ht="15.75" customHeight="1" x14ac:dyDescent="0.2">
      <c r="A285" s="106"/>
      <c r="B285" s="114"/>
      <c r="C285" s="115"/>
      <c r="D285" s="115"/>
      <c r="E285" s="115"/>
      <c r="F285" s="114"/>
      <c r="G285" s="115"/>
      <c r="H285" s="115"/>
      <c r="I285" s="115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</row>
    <row r="286" spans="1:30" ht="15.75" customHeight="1" x14ac:dyDescent="0.2">
      <c r="A286" s="106"/>
      <c r="B286" s="114"/>
      <c r="C286" s="115"/>
      <c r="D286" s="115"/>
      <c r="E286" s="115"/>
      <c r="F286" s="114"/>
      <c r="G286" s="115"/>
      <c r="H286" s="115"/>
      <c r="I286" s="115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</row>
    <row r="287" spans="1:30" ht="15.75" customHeight="1" x14ac:dyDescent="0.2">
      <c r="A287" s="106"/>
      <c r="B287" s="33"/>
      <c r="C287" s="115"/>
      <c r="D287" s="33"/>
      <c r="E287" s="33"/>
      <c r="F287" s="33"/>
      <c r="G287" s="115"/>
      <c r="H287" s="33"/>
      <c r="I287" s="115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</row>
    <row r="288" spans="1:30" ht="15.75" customHeight="1" x14ac:dyDescent="0.2">
      <c r="A288" s="96"/>
      <c r="B288" s="112"/>
      <c r="C288" s="33"/>
      <c r="D288" s="108"/>
      <c r="E288" s="108"/>
      <c r="F288" s="112"/>
      <c r="G288" s="33"/>
      <c r="H288" s="108"/>
      <c r="I288" s="33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</row>
    <row r="289" spans="1:30" ht="15.75" customHeight="1" x14ac:dyDescent="0.2">
      <c r="A289" s="96"/>
      <c r="B289" s="112"/>
      <c r="C289" s="108"/>
      <c r="D289" s="108"/>
      <c r="E289" s="108"/>
      <c r="F289" s="112"/>
      <c r="G289" s="108"/>
      <c r="H289" s="108"/>
      <c r="I289" s="108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</row>
    <row r="290" spans="1:30" ht="15.75" customHeight="1" x14ac:dyDescent="0.2">
      <c r="A290" s="96"/>
      <c r="B290" s="114"/>
      <c r="C290" s="108"/>
      <c r="D290" s="108"/>
      <c r="E290" s="108"/>
      <c r="F290" s="114"/>
      <c r="G290" s="108"/>
      <c r="H290" s="108"/>
      <c r="I290" s="108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</row>
    <row r="291" spans="1:30" ht="15.75" customHeight="1" x14ac:dyDescent="0.2">
      <c r="A291" s="96"/>
      <c r="B291" s="114"/>
      <c r="C291" s="108"/>
      <c r="D291" s="108"/>
      <c r="E291" s="108"/>
      <c r="F291" s="114"/>
      <c r="G291" s="108"/>
      <c r="H291" s="108"/>
      <c r="I291" s="108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</row>
    <row r="292" spans="1:30" ht="15.75" customHeight="1" x14ac:dyDescent="0.2">
      <c r="A292" s="96"/>
      <c r="B292" s="96"/>
      <c r="C292" s="108"/>
      <c r="D292" s="96"/>
      <c r="E292" s="96"/>
      <c r="F292" s="96"/>
      <c r="G292" s="108"/>
      <c r="H292" s="96"/>
      <c r="I292" s="108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</row>
    <row r="293" spans="1:30" ht="15.75" customHeight="1" x14ac:dyDescent="0.2">
      <c r="A293" s="96"/>
      <c r="B293" s="112"/>
      <c r="C293" s="96"/>
      <c r="D293" s="96"/>
      <c r="E293" s="96"/>
      <c r="F293" s="112"/>
      <c r="G293" s="96"/>
      <c r="H293" s="96"/>
      <c r="I293" s="96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</row>
    <row r="294" spans="1:30" ht="15.75" customHeight="1" x14ac:dyDescent="0.2">
      <c r="A294" s="96"/>
      <c r="B294" s="112"/>
      <c r="C294" s="96"/>
      <c r="D294" s="96"/>
      <c r="E294" s="96"/>
      <c r="F294" s="112"/>
      <c r="G294" s="96"/>
      <c r="H294" s="96"/>
      <c r="I294" s="96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</row>
    <row r="295" spans="1:30" ht="15.75" customHeight="1" x14ac:dyDescent="0.2">
      <c r="A295" s="96"/>
      <c r="B295" s="114"/>
      <c r="C295" s="96"/>
      <c r="D295" s="96"/>
      <c r="E295" s="96"/>
      <c r="F295" s="114"/>
      <c r="G295" s="96"/>
      <c r="H295" s="96"/>
      <c r="I295" s="96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</row>
    <row r="296" spans="1:30" ht="15.75" customHeight="1" x14ac:dyDescent="0.2">
      <c r="A296" s="96"/>
      <c r="B296" s="114"/>
      <c r="C296" s="96"/>
      <c r="D296" s="96"/>
      <c r="E296" s="96"/>
      <c r="F296" s="114"/>
      <c r="G296" s="96"/>
      <c r="H296" s="96"/>
      <c r="I296" s="96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</row>
    <row r="297" spans="1:30" ht="15.75" customHeight="1" x14ac:dyDescent="0.15">
      <c r="A297" s="96"/>
      <c r="B297" s="96"/>
      <c r="C297" s="96"/>
      <c r="D297" s="96"/>
      <c r="E297" s="96"/>
      <c r="F297" s="96"/>
      <c r="G297" s="96"/>
      <c r="H297" s="96"/>
      <c r="I297" s="96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</row>
    <row r="298" spans="1:30" ht="15.75" customHeight="1" x14ac:dyDescent="0.2">
      <c r="A298" s="96"/>
      <c r="B298" s="112"/>
      <c r="C298" s="96"/>
      <c r="D298" s="115"/>
      <c r="E298" s="115"/>
      <c r="F298" s="112"/>
      <c r="G298" s="96"/>
      <c r="H298" s="115"/>
      <c r="I298" s="96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</row>
    <row r="299" spans="1:30" ht="15.75" customHeight="1" x14ac:dyDescent="0.2">
      <c r="A299" s="106"/>
      <c r="B299" s="112"/>
      <c r="C299" s="115"/>
      <c r="D299" s="115"/>
      <c r="E299" s="115"/>
      <c r="F299" s="112"/>
      <c r="G299" s="115"/>
      <c r="H299" s="115"/>
      <c r="I299" s="115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</row>
    <row r="300" spans="1:30" ht="15.75" customHeight="1" x14ac:dyDescent="0.2">
      <c r="A300" s="106"/>
      <c r="B300" s="114"/>
      <c r="C300" s="115"/>
      <c r="D300" s="115"/>
      <c r="E300" s="115"/>
      <c r="F300" s="114"/>
      <c r="G300" s="115"/>
      <c r="H300" s="115"/>
      <c r="I300" s="115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</row>
    <row r="301" spans="1:30" ht="15.75" customHeight="1" x14ac:dyDescent="0.2">
      <c r="A301" s="96"/>
      <c r="B301" s="114"/>
      <c r="C301" s="115"/>
      <c r="D301" s="115"/>
      <c r="E301" s="115"/>
      <c r="F301" s="114"/>
      <c r="G301" s="115"/>
      <c r="H301" s="115"/>
      <c r="I301" s="115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</row>
    <row r="302" spans="1:30" ht="15.75" customHeight="1" x14ac:dyDescent="0.2">
      <c r="A302" s="96"/>
      <c r="B302" s="96"/>
      <c r="C302" s="115"/>
      <c r="D302" s="96"/>
      <c r="E302" s="108"/>
      <c r="F302" s="96"/>
      <c r="G302" s="115"/>
      <c r="H302" s="96"/>
      <c r="I302" s="115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</row>
    <row r="303" spans="1:30" ht="15.75" customHeight="1" x14ac:dyDescent="0.2">
      <c r="A303" s="96"/>
      <c r="B303" s="112"/>
      <c r="C303" s="96"/>
      <c r="D303" s="108"/>
      <c r="E303" s="96"/>
      <c r="F303" s="112"/>
      <c r="G303" s="96"/>
      <c r="H303" s="108"/>
      <c r="I303" s="96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</row>
    <row r="304" spans="1:30" ht="15.75" customHeight="1" x14ac:dyDescent="0.2">
      <c r="A304" s="96"/>
      <c r="B304" s="112"/>
      <c r="C304" s="108"/>
      <c r="D304" s="108"/>
      <c r="E304" s="96"/>
      <c r="F304" s="112"/>
      <c r="G304" s="108"/>
      <c r="H304" s="108"/>
      <c r="I304" s="108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</row>
    <row r="305" spans="1:30" ht="15.75" customHeight="1" x14ac:dyDescent="0.2">
      <c r="A305" s="96"/>
      <c r="B305" s="114"/>
      <c r="C305" s="108"/>
      <c r="D305" s="108"/>
      <c r="E305" s="96"/>
      <c r="F305" s="114"/>
      <c r="G305" s="108"/>
      <c r="H305" s="108"/>
      <c r="I305" s="108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</row>
    <row r="306" spans="1:30" ht="15.75" customHeight="1" x14ac:dyDescent="0.2">
      <c r="A306" s="96"/>
      <c r="B306" s="114"/>
      <c r="C306" s="108"/>
      <c r="D306" s="108"/>
      <c r="E306" s="96"/>
      <c r="F306" s="114"/>
      <c r="G306" s="108"/>
      <c r="H306" s="108"/>
      <c r="I306" s="108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</row>
    <row r="307" spans="1:30" ht="15.75" customHeight="1" x14ac:dyDescent="0.2">
      <c r="A307" s="96"/>
      <c r="B307" s="96"/>
      <c r="C307" s="108"/>
      <c r="D307" s="96"/>
      <c r="E307" s="96"/>
      <c r="F307" s="96"/>
      <c r="G307" s="108"/>
      <c r="H307" s="96"/>
      <c r="I307" s="108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</row>
    <row r="308" spans="1:30" ht="15.75" customHeight="1" x14ac:dyDescent="0.15">
      <c r="A308" s="96"/>
      <c r="B308" s="128"/>
      <c r="C308" s="96"/>
      <c r="D308" s="96"/>
      <c r="E308" s="96"/>
      <c r="F308" s="128"/>
      <c r="G308" s="96"/>
      <c r="H308" s="96"/>
      <c r="I308" s="96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</row>
    <row r="309" spans="1:30" ht="15.75" customHeight="1" x14ac:dyDescent="0.15">
      <c r="A309" s="96"/>
      <c r="B309" s="128"/>
      <c r="C309" s="128"/>
      <c r="D309" s="96"/>
      <c r="E309" s="96"/>
      <c r="F309" s="128"/>
      <c r="G309" s="128"/>
      <c r="H309" s="96"/>
      <c r="I309" s="128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</row>
    <row r="310" spans="1:30" ht="15.75" customHeight="1" x14ac:dyDescent="0.15">
      <c r="A310" s="96"/>
      <c r="B310" s="128"/>
      <c r="C310" s="128"/>
      <c r="D310" s="96"/>
      <c r="E310" s="96"/>
      <c r="F310" s="128"/>
      <c r="G310" s="128"/>
      <c r="H310" s="96"/>
      <c r="I310" s="128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</row>
    <row r="311" spans="1:30" ht="15.75" customHeight="1" x14ac:dyDescent="0.15">
      <c r="A311" s="96"/>
      <c r="B311" s="128"/>
      <c r="C311" s="128"/>
      <c r="D311" s="96"/>
      <c r="E311" s="96"/>
      <c r="F311" s="128"/>
      <c r="G311" s="128"/>
      <c r="H311" s="96"/>
      <c r="I311" s="128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</row>
    <row r="312" spans="1:30" ht="15.75" customHeight="1" x14ac:dyDescent="0.15">
      <c r="A312" s="96"/>
      <c r="B312" s="96"/>
      <c r="C312" s="128"/>
      <c r="D312" s="96"/>
      <c r="E312" s="96"/>
      <c r="F312" s="96"/>
      <c r="G312" s="128"/>
      <c r="H312" s="96"/>
      <c r="I312" s="128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</row>
    <row r="313" spans="1:30" ht="15.75" customHeight="1" x14ac:dyDescent="0.2">
      <c r="A313" s="96"/>
      <c r="B313" s="112"/>
      <c r="C313" s="96"/>
      <c r="D313" s="108"/>
      <c r="E313" s="96"/>
      <c r="F313" s="112"/>
      <c r="G313" s="96"/>
      <c r="H313" s="108"/>
      <c r="I313" s="96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</row>
    <row r="314" spans="1:30" ht="15.75" customHeight="1" x14ac:dyDescent="0.2">
      <c r="A314" s="96"/>
      <c r="B314" s="112"/>
      <c r="C314" s="108"/>
      <c r="D314" s="108"/>
      <c r="E314" s="96"/>
      <c r="F314" s="112"/>
      <c r="G314" s="108"/>
      <c r="H314" s="108"/>
      <c r="I314" s="108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</row>
    <row r="315" spans="1:30" ht="15.75" customHeight="1" x14ac:dyDescent="0.2">
      <c r="A315" s="96"/>
      <c r="B315" s="114"/>
      <c r="C315" s="108"/>
      <c r="D315" s="108"/>
      <c r="E315" s="96"/>
      <c r="F315" s="114"/>
      <c r="G315" s="108"/>
      <c r="H315" s="108"/>
      <c r="I315" s="108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</row>
    <row r="316" spans="1:30" ht="15.75" customHeight="1" x14ac:dyDescent="0.2">
      <c r="A316" s="96"/>
      <c r="B316" s="114"/>
      <c r="C316" s="108"/>
      <c r="D316" s="108"/>
      <c r="E316" s="96"/>
      <c r="F316" s="114"/>
      <c r="G316" s="108"/>
      <c r="H316" s="108"/>
      <c r="I316" s="108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</row>
    <row r="317" spans="1:30" ht="15.75" customHeight="1" x14ac:dyDescent="0.2">
      <c r="A317" s="96"/>
      <c r="B317" s="96"/>
      <c r="C317" s="108"/>
      <c r="D317" s="96"/>
      <c r="E317" s="96"/>
      <c r="F317" s="96"/>
      <c r="G317" s="108"/>
      <c r="H317" s="96"/>
      <c r="I317" s="108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</row>
    <row r="318" spans="1:30" ht="15.75" customHeight="1" x14ac:dyDescent="0.2">
      <c r="A318" s="96"/>
      <c r="B318" s="112"/>
      <c r="C318" s="96"/>
      <c r="D318" s="108"/>
      <c r="E318" s="108"/>
      <c r="F318" s="112"/>
      <c r="G318" s="96"/>
      <c r="H318" s="108"/>
      <c r="I318" s="96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</row>
    <row r="319" spans="1:30" ht="15.75" customHeight="1" x14ac:dyDescent="0.2">
      <c r="A319" s="96"/>
      <c r="B319" s="112"/>
      <c r="C319" s="108"/>
      <c r="D319" s="108"/>
      <c r="E319" s="108"/>
      <c r="F319" s="112"/>
      <c r="G319" s="108"/>
      <c r="H319" s="108"/>
      <c r="I319" s="108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</row>
    <row r="320" spans="1:30" ht="15.75" customHeight="1" x14ac:dyDescent="0.2">
      <c r="A320" s="96"/>
      <c r="B320" s="112"/>
      <c r="C320" s="108"/>
      <c r="D320" s="108"/>
      <c r="E320" s="108"/>
      <c r="F320" s="112"/>
      <c r="G320" s="108"/>
      <c r="H320" s="108"/>
      <c r="I320" s="108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</row>
    <row r="321" spans="1:30" ht="15.75" customHeight="1" x14ac:dyDescent="0.2">
      <c r="A321" s="96"/>
      <c r="B321" s="114"/>
      <c r="C321" s="108"/>
      <c r="D321" s="108"/>
      <c r="E321" s="108"/>
      <c r="F321" s="114"/>
      <c r="G321" s="108"/>
      <c r="H321" s="108"/>
      <c r="I321" s="108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</row>
    <row r="322" spans="1:30" ht="15.75" customHeight="1" x14ac:dyDescent="0.2">
      <c r="A322" s="96"/>
      <c r="B322" s="114"/>
      <c r="C322" s="108"/>
      <c r="D322" s="108"/>
      <c r="E322" s="108"/>
      <c r="F322" s="114"/>
      <c r="G322" s="108"/>
      <c r="H322" s="108"/>
      <c r="I322" s="108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</row>
    <row r="323" spans="1:30" ht="15.75" customHeight="1" x14ac:dyDescent="0.2">
      <c r="A323" s="96"/>
      <c r="B323" s="96"/>
      <c r="C323" s="108"/>
      <c r="D323" s="96"/>
      <c r="E323" s="96"/>
      <c r="F323" s="96"/>
      <c r="G323" s="108"/>
      <c r="H323" s="96"/>
      <c r="I323" s="108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</row>
    <row r="324" spans="1:30" ht="15.75" customHeight="1" x14ac:dyDescent="0.2">
      <c r="A324" s="96"/>
      <c r="B324" s="112"/>
      <c r="C324" s="96"/>
      <c r="D324" s="111"/>
      <c r="E324" s="110"/>
      <c r="F324" s="112"/>
      <c r="G324" s="96"/>
      <c r="H324" s="111"/>
      <c r="I324" s="96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</row>
    <row r="325" spans="1:30" ht="15.75" customHeight="1" x14ac:dyDescent="0.2">
      <c r="A325" s="96"/>
      <c r="B325" s="112"/>
      <c r="C325" s="111"/>
      <c r="D325" s="111"/>
      <c r="E325" s="111"/>
      <c r="F325" s="112"/>
      <c r="G325" s="111"/>
      <c r="H325" s="111"/>
      <c r="I325" s="111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</row>
    <row r="326" spans="1:30" ht="15.75" customHeight="1" x14ac:dyDescent="0.2">
      <c r="A326" s="96"/>
      <c r="B326" s="114"/>
      <c r="C326" s="111"/>
      <c r="D326" s="111"/>
      <c r="E326" s="111"/>
      <c r="F326" s="114"/>
      <c r="G326" s="111"/>
      <c r="H326" s="111"/>
      <c r="I326" s="111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</row>
    <row r="327" spans="1:30" ht="15.75" customHeight="1" x14ac:dyDescent="0.2">
      <c r="A327" s="96"/>
      <c r="B327" s="114"/>
      <c r="C327" s="111"/>
      <c r="D327" s="111"/>
      <c r="E327" s="111"/>
      <c r="F327" s="114"/>
      <c r="G327" s="111"/>
      <c r="H327" s="111"/>
      <c r="I327" s="111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</row>
    <row r="328" spans="1:30" ht="15.75" customHeight="1" x14ac:dyDescent="0.2">
      <c r="A328" s="96"/>
      <c r="B328" s="114"/>
      <c r="C328" s="111"/>
      <c r="D328" s="111"/>
      <c r="E328" s="111"/>
      <c r="F328" s="114"/>
      <c r="G328" s="111"/>
      <c r="H328" s="111"/>
      <c r="I328" s="111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</row>
    <row r="329" spans="1:30" ht="15.75" customHeight="1" x14ac:dyDescent="0.2">
      <c r="A329" s="96"/>
      <c r="B329" s="96"/>
      <c r="C329" s="111"/>
      <c r="D329" s="96"/>
      <c r="E329" s="96"/>
      <c r="F329" s="96"/>
      <c r="G329" s="111"/>
      <c r="H329" s="96"/>
      <c r="I329" s="111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</row>
    <row r="330" spans="1:30" ht="15.75" customHeight="1" x14ac:dyDescent="0.2">
      <c r="A330" s="96"/>
      <c r="B330" s="109"/>
      <c r="C330" s="96"/>
      <c r="D330" s="96"/>
      <c r="E330" s="96"/>
      <c r="F330" s="109"/>
      <c r="G330" s="96"/>
      <c r="H330" s="96"/>
      <c r="I330" s="96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</row>
    <row r="331" spans="1:30" ht="15.75" customHeight="1" x14ac:dyDescent="0.2">
      <c r="A331" s="96"/>
      <c r="B331" s="109"/>
      <c r="C331" s="96"/>
      <c r="D331" s="109"/>
      <c r="E331" s="109"/>
      <c r="F331" s="109"/>
      <c r="G331" s="96"/>
      <c r="H331" s="109"/>
      <c r="I331" s="96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</row>
    <row r="332" spans="1:30" ht="15.75" customHeight="1" x14ac:dyDescent="0.2">
      <c r="A332" s="127"/>
      <c r="B332" s="109"/>
      <c r="C332" s="109"/>
      <c r="D332" s="109"/>
      <c r="E332" s="129"/>
      <c r="F332" s="109"/>
      <c r="G332" s="109"/>
      <c r="H332" s="109"/>
      <c r="I332" s="109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</row>
    <row r="333" spans="1:30" ht="15.75" customHeight="1" x14ac:dyDescent="0.2">
      <c r="A333" s="127"/>
      <c r="B333" s="130"/>
      <c r="C333" s="109"/>
      <c r="D333" s="109"/>
      <c r="E333" s="109"/>
      <c r="F333" s="130"/>
      <c r="G333" s="109"/>
      <c r="H333" s="109"/>
      <c r="I333" s="109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</row>
    <row r="334" spans="1:30" ht="15.75" customHeight="1" x14ac:dyDescent="0.2">
      <c r="A334" s="127"/>
      <c r="B334" s="114"/>
      <c r="C334" s="109"/>
      <c r="D334" s="109"/>
      <c r="E334" s="109"/>
      <c r="F334" s="114"/>
      <c r="G334" s="109"/>
      <c r="H334" s="109"/>
      <c r="I334" s="109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</row>
    <row r="335" spans="1:30" ht="15.75" customHeight="1" x14ac:dyDescent="0.2">
      <c r="A335" s="127"/>
      <c r="B335" s="109"/>
      <c r="C335" s="109"/>
      <c r="D335" s="109"/>
      <c r="E335" s="109"/>
      <c r="F335" s="109"/>
      <c r="G335" s="109"/>
      <c r="H335" s="109"/>
      <c r="I335" s="109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</row>
    <row r="336" spans="1:30" ht="15.75" customHeight="1" x14ac:dyDescent="0.2">
      <c r="A336" s="96"/>
      <c r="B336" s="112"/>
      <c r="C336" s="109"/>
      <c r="D336" s="96"/>
      <c r="E336" s="96"/>
      <c r="F336" s="112"/>
      <c r="G336" s="109"/>
      <c r="H336" s="96"/>
      <c r="I336" s="109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</row>
    <row r="337" spans="1:30" ht="15.75" customHeight="1" x14ac:dyDescent="0.2">
      <c r="A337" s="106"/>
      <c r="B337" s="112"/>
      <c r="C337" s="96"/>
      <c r="D337" s="96"/>
      <c r="E337" s="96"/>
      <c r="F337" s="112"/>
      <c r="G337" s="96"/>
      <c r="H337" s="96"/>
      <c r="I337" s="96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</row>
    <row r="338" spans="1:30" ht="15.75" customHeight="1" x14ac:dyDescent="0.2">
      <c r="A338" s="106"/>
      <c r="B338" s="114"/>
      <c r="C338" s="96"/>
      <c r="D338" s="96"/>
      <c r="E338" s="96"/>
      <c r="F338" s="114"/>
      <c r="G338" s="96"/>
      <c r="H338" s="96"/>
      <c r="I338" s="96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</row>
    <row r="339" spans="1:30" ht="15.75" customHeight="1" x14ac:dyDescent="0.2">
      <c r="A339" s="106"/>
      <c r="B339" s="114"/>
      <c r="C339" s="96"/>
      <c r="D339" s="96"/>
      <c r="E339" s="96"/>
      <c r="F339" s="114"/>
      <c r="G339" s="96"/>
      <c r="H339" s="96"/>
      <c r="I339" s="96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</row>
    <row r="340" spans="1:30" ht="15.75" customHeight="1" x14ac:dyDescent="0.2">
      <c r="A340" s="106"/>
      <c r="B340" s="109"/>
      <c r="C340" s="96"/>
      <c r="D340" s="109"/>
      <c r="E340" s="109"/>
      <c r="F340" s="109"/>
      <c r="G340" s="96"/>
      <c r="H340" s="109"/>
      <c r="I340" s="96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</row>
    <row r="341" spans="1:30" ht="15.75" customHeight="1" x14ac:dyDescent="0.2">
      <c r="A341" s="96"/>
      <c r="B341" s="112"/>
      <c r="C341" s="109"/>
      <c r="D341" s="96"/>
      <c r="E341" s="96"/>
      <c r="F341" s="112"/>
      <c r="G341" s="109"/>
      <c r="H341" s="96"/>
      <c r="I341" s="109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</row>
    <row r="342" spans="1:30" ht="15.75" customHeight="1" x14ac:dyDescent="0.2">
      <c r="A342" s="96"/>
      <c r="B342" s="112"/>
      <c r="C342" s="96"/>
      <c r="D342" s="96"/>
      <c r="E342" s="96"/>
      <c r="F342" s="112"/>
      <c r="G342" s="96"/>
      <c r="H342" s="96"/>
      <c r="I342" s="96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</row>
    <row r="343" spans="1:30" ht="15.75" customHeight="1" x14ac:dyDescent="0.2">
      <c r="A343" s="96"/>
      <c r="B343" s="114"/>
      <c r="C343" s="96"/>
      <c r="D343" s="96"/>
      <c r="E343" s="96"/>
      <c r="F343" s="114"/>
      <c r="G343" s="96"/>
      <c r="H343" s="96"/>
      <c r="I343" s="96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</row>
    <row r="344" spans="1:30" ht="15.75" customHeight="1" x14ac:dyDescent="0.2">
      <c r="A344" s="96"/>
      <c r="B344" s="114"/>
      <c r="C344" s="96"/>
      <c r="D344" s="96"/>
      <c r="E344" s="96"/>
      <c r="F344" s="114"/>
      <c r="G344" s="96"/>
      <c r="H344" s="96"/>
      <c r="I344" s="96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</row>
    <row r="345" spans="1:30" ht="15.75" customHeight="1" x14ac:dyDescent="0.2">
      <c r="A345" s="96"/>
      <c r="B345" s="109"/>
      <c r="C345" s="96"/>
      <c r="D345" s="109"/>
      <c r="E345" s="109"/>
      <c r="F345" s="109"/>
      <c r="G345" s="96"/>
      <c r="H345" s="109"/>
      <c r="I345" s="96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</row>
    <row r="346" spans="1:30" ht="15.75" customHeight="1" x14ac:dyDescent="0.2">
      <c r="A346" s="96"/>
      <c r="B346" s="112"/>
      <c r="C346" s="109"/>
      <c r="D346" s="96"/>
      <c r="E346" s="96"/>
      <c r="F346" s="112"/>
      <c r="G346" s="109"/>
      <c r="H346" s="96"/>
      <c r="I346" s="109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</row>
    <row r="347" spans="1:30" ht="15.75" customHeight="1" x14ac:dyDescent="0.2">
      <c r="A347" s="96"/>
      <c r="B347" s="112"/>
      <c r="C347" s="96"/>
      <c r="D347" s="96"/>
      <c r="E347" s="96"/>
      <c r="F347" s="112"/>
      <c r="G347" s="96"/>
      <c r="H347" s="96"/>
      <c r="I347" s="96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</row>
    <row r="348" spans="1:30" ht="15.75" customHeight="1" x14ac:dyDescent="0.2">
      <c r="A348" s="96"/>
      <c r="B348" s="114"/>
      <c r="C348" s="96"/>
      <c r="D348" s="96"/>
      <c r="E348" s="96"/>
      <c r="F348" s="114"/>
      <c r="G348" s="96"/>
      <c r="H348" s="96"/>
      <c r="I348" s="96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</row>
    <row r="349" spans="1:30" ht="15.75" customHeight="1" x14ac:dyDescent="0.2">
      <c r="A349" s="96"/>
      <c r="B349" s="114"/>
      <c r="C349" s="96"/>
      <c r="D349" s="96"/>
      <c r="E349" s="96"/>
      <c r="F349" s="114"/>
      <c r="G349" s="96"/>
      <c r="H349" s="96"/>
      <c r="I349" s="96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</row>
    <row r="350" spans="1:30" ht="15.75" customHeight="1" x14ac:dyDescent="0.2">
      <c r="A350" s="96"/>
      <c r="B350" s="130"/>
      <c r="C350" s="96"/>
      <c r="D350" s="109"/>
      <c r="E350" s="109"/>
      <c r="F350" s="130"/>
      <c r="G350" s="96"/>
      <c r="H350" s="109"/>
      <c r="I350" s="96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</row>
    <row r="351" spans="1:30" ht="15.75" customHeight="1" x14ac:dyDescent="0.2">
      <c r="A351" s="96"/>
      <c r="B351" s="112"/>
      <c r="C351" s="109"/>
      <c r="D351" s="96"/>
      <c r="E351" s="96"/>
      <c r="F351" s="112"/>
      <c r="G351" s="109"/>
      <c r="H351" s="96"/>
      <c r="I351" s="109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</row>
    <row r="352" spans="1:30" ht="15.75" customHeight="1" x14ac:dyDescent="0.2">
      <c r="A352" s="96"/>
      <c r="B352" s="112"/>
      <c r="C352" s="96"/>
      <c r="D352" s="96"/>
      <c r="E352" s="96"/>
      <c r="F352" s="112"/>
      <c r="G352" s="96"/>
      <c r="H352" s="96"/>
      <c r="I352" s="96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</row>
    <row r="353" spans="1:30" ht="15.75" customHeight="1" x14ac:dyDescent="0.2">
      <c r="A353" s="96"/>
      <c r="B353" s="114"/>
      <c r="C353" s="96"/>
      <c r="D353" s="96"/>
      <c r="E353" s="96"/>
      <c r="F353" s="114"/>
      <c r="G353" s="96"/>
      <c r="H353" s="96"/>
      <c r="I353" s="96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</row>
    <row r="354" spans="1:30" ht="15.75" customHeight="1" x14ac:dyDescent="0.2">
      <c r="A354" s="96"/>
      <c r="B354" s="114"/>
      <c r="C354" s="96"/>
      <c r="D354" s="96"/>
      <c r="E354" s="96"/>
      <c r="F354" s="114"/>
      <c r="G354" s="96"/>
      <c r="H354" s="96"/>
      <c r="I354" s="96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</row>
    <row r="355" spans="1:30" ht="15.75" customHeight="1" x14ac:dyDescent="0.2">
      <c r="A355" s="96"/>
      <c r="B355" s="130"/>
      <c r="C355" s="96"/>
      <c r="D355" s="109"/>
      <c r="E355" s="109"/>
      <c r="F355" s="130"/>
      <c r="G355" s="96"/>
      <c r="H355" s="109"/>
      <c r="I355" s="96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</row>
    <row r="356" spans="1:30" ht="15.75" customHeight="1" x14ac:dyDescent="0.2">
      <c r="A356" s="96"/>
      <c r="B356" s="112"/>
      <c r="C356" s="109"/>
      <c r="D356" s="96"/>
      <c r="E356" s="96"/>
      <c r="F356" s="112"/>
      <c r="G356" s="109"/>
      <c r="H356" s="96"/>
      <c r="I356" s="109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</row>
    <row r="357" spans="1:30" ht="15.75" customHeight="1" x14ac:dyDescent="0.2">
      <c r="A357" s="96"/>
      <c r="B357" s="112"/>
      <c r="C357" s="96"/>
      <c r="D357" s="96"/>
      <c r="E357" s="96"/>
      <c r="F357" s="112"/>
      <c r="G357" s="96"/>
      <c r="H357" s="96"/>
      <c r="I357" s="96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</row>
    <row r="358" spans="1:30" ht="15.75" customHeight="1" x14ac:dyDescent="0.2">
      <c r="A358" s="96"/>
      <c r="B358" s="114"/>
      <c r="C358" s="96"/>
      <c r="D358" s="96"/>
      <c r="E358" s="96"/>
      <c r="F358" s="114"/>
      <c r="G358" s="96"/>
      <c r="H358" s="96"/>
      <c r="I358" s="96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</row>
    <row r="359" spans="1:30" ht="15.75" customHeight="1" x14ac:dyDescent="0.2">
      <c r="A359" s="96"/>
      <c r="B359" s="114"/>
      <c r="C359" s="96"/>
      <c r="D359" s="96"/>
      <c r="E359" s="96"/>
      <c r="F359" s="114"/>
      <c r="G359" s="96"/>
      <c r="H359" s="96"/>
      <c r="I359" s="96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</row>
    <row r="360" spans="1:30" ht="15.75" customHeight="1" x14ac:dyDescent="0.2">
      <c r="A360" s="96"/>
      <c r="B360" s="130"/>
      <c r="C360" s="96"/>
      <c r="D360" s="109"/>
      <c r="E360" s="109"/>
      <c r="F360" s="130"/>
      <c r="G360" s="96"/>
      <c r="H360" s="109"/>
      <c r="I360" s="96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</row>
    <row r="361" spans="1:30" ht="15.75" customHeight="1" x14ac:dyDescent="0.2">
      <c r="A361" s="96"/>
      <c r="B361" s="112"/>
      <c r="C361" s="109"/>
      <c r="D361" s="96"/>
      <c r="E361" s="96"/>
      <c r="F361" s="112"/>
      <c r="G361" s="109"/>
      <c r="H361" s="96"/>
      <c r="I361" s="109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</row>
    <row r="362" spans="1:30" ht="15.75" customHeight="1" x14ac:dyDescent="0.2">
      <c r="A362" s="96"/>
      <c r="B362" s="112"/>
      <c r="C362" s="96"/>
      <c r="D362" s="96"/>
      <c r="E362" s="96"/>
      <c r="F362" s="112"/>
      <c r="G362" s="96"/>
      <c r="H362" s="96"/>
      <c r="I362" s="96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</row>
    <row r="363" spans="1:30" ht="15.75" customHeight="1" x14ac:dyDescent="0.2">
      <c r="A363" s="96"/>
      <c r="B363" s="114"/>
      <c r="C363" s="96"/>
      <c r="D363" s="96"/>
      <c r="E363" s="96"/>
      <c r="F363" s="114"/>
      <c r="G363" s="96"/>
      <c r="H363" s="96"/>
      <c r="I363" s="96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</row>
    <row r="364" spans="1:30" ht="15.75" customHeight="1" x14ac:dyDescent="0.2">
      <c r="A364" s="106"/>
      <c r="B364" s="114"/>
      <c r="C364" s="96"/>
      <c r="D364" s="96"/>
      <c r="E364" s="96"/>
      <c r="F364" s="114"/>
      <c r="G364" s="96"/>
      <c r="H364" s="96"/>
      <c r="I364" s="96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</row>
    <row r="365" spans="1:30" ht="15.75" customHeight="1" x14ac:dyDescent="0.2">
      <c r="A365" s="106"/>
      <c r="B365" s="130"/>
      <c r="C365" s="96"/>
      <c r="D365" s="109"/>
      <c r="E365" s="109"/>
      <c r="F365" s="130"/>
      <c r="G365" s="96"/>
      <c r="H365" s="109"/>
      <c r="I365" s="96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</row>
    <row r="366" spans="1:30" ht="15.75" customHeight="1" x14ac:dyDescent="0.2">
      <c r="A366" s="106"/>
      <c r="B366" s="109"/>
      <c r="C366" s="109"/>
      <c r="D366" s="109"/>
      <c r="E366" s="109"/>
      <c r="F366" s="109"/>
      <c r="G366" s="109"/>
      <c r="H366" s="109"/>
      <c r="I366" s="109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</row>
    <row r="367" spans="1:30" ht="15.75" customHeight="1" x14ac:dyDescent="0.2">
      <c r="A367" s="106"/>
      <c r="B367" s="109"/>
      <c r="C367" s="109"/>
      <c r="D367" s="109"/>
      <c r="E367" s="109"/>
      <c r="F367" s="109"/>
      <c r="G367" s="109"/>
      <c r="H367" s="109"/>
      <c r="I367" s="109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</row>
    <row r="368" spans="1:30" ht="15.75" customHeight="1" x14ac:dyDescent="0.2">
      <c r="A368" s="106"/>
      <c r="B368" s="131"/>
      <c r="C368" s="109"/>
      <c r="D368" s="109"/>
      <c r="E368" s="109"/>
      <c r="F368" s="131"/>
      <c r="G368" s="109"/>
      <c r="H368" s="109"/>
      <c r="I368" s="109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</row>
    <row r="369" spans="1:30" ht="15.75" customHeight="1" x14ac:dyDescent="0.2">
      <c r="A369" s="96" t="s">
        <v>0</v>
      </c>
      <c r="B369" s="132"/>
      <c r="C369" s="109"/>
      <c r="D369" s="109"/>
      <c r="E369" s="109"/>
      <c r="F369" s="132"/>
      <c r="G369" s="109"/>
      <c r="H369" s="109"/>
      <c r="I369" s="109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</row>
    <row r="370" spans="1:30" ht="15.75" customHeight="1" x14ac:dyDescent="0.2">
      <c r="A370" s="106"/>
      <c r="B370" s="109"/>
      <c r="C370" s="109"/>
      <c r="D370" s="109"/>
      <c r="E370" s="109"/>
      <c r="F370" s="109"/>
      <c r="G370" s="109"/>
      <c r="H370" s="109"/>
      <c r="I370" s="109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</row>
    <row r="371" spans="1:30" ht="15.75" customHeight="1" x14ac:dyDescent="0.2">
      <c r="A371" s="106"/>
      <c r="B371" s="130"/>
      <c r="C371" s="109"/>
      <c r="D371" s="109"/>
      <c r="E371" s="109"/>
      <c r="F371" s="130"/>
      <c r="G371" s="109"/>
      <c r="H371" s="109"/>
      <c r="I371" s="109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</row>
    <row r="372" spans="1:30" ht="15.75" customHeight="1" x14ac:dyDescent="0.2">
      <c r="A372" s="106"/>
      <c r="B372" s="109"/>
      <c r="C372" s="109"/>
      <c r="D372" s="109"/>
      <c r="E372" s="109"/>
      <c r="F372" s="109"/>
      <c r="G372" s="109"/>
      <c r="H372" s="109"/>
      <c r="I372" s="109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</row>
    <row r="373" spans="1:30" ht="15.75" customHeight="1" x14ac:dyDescent="0.2">
      <c r="A373" s="106"/>
      <c r="B373" s="109"/>
      <c r="C373" s="109"/>
      <c r="D373" s="109"/>
      <c r="E373" s="109"/>
      <c r="F373" s="109"/>
      <c r="G373" s="109"/>
      <c r="H373" s="109"/>
      <c r="I373" s="109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</row>
    <row r="374" spans="1:30" ht="15.75" customHeight="1" x14ac:dyDescent="0.2">
      <c r="A374" s="96"/>
      <c r="B374" s="109"/>
      <c r="C374" s="109"/>
      <c r="D374" s="109"/>
      <c r="E374" s="109"/>
      <c r="F374" s="109"/>
      <c r="G374" s="109"/>
      <c r="H374" s="109"/>
      <c r="I374" s="109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</row>
    <row r="375" spans="1:30" ht="15.75" customHeight="1" x14ac:dyDescent="0.2">
      <c r="A375" s="106"/>
      <c r="B375" s="109"/>
      <c r="C375" s="109"/>
      <c r="D375" s="109"/>
      <c r="E375" s="109"/>
      <c r="F375" s="109"/>
      <c r="G375" s="109"/>
      <c r="H375" s="109"/>
      <c r="I375" s="109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</row>
    <row r="376" spans="1:30" ht="15.75" customHeight="1" x14ac:dyDescent="0.2">
      <c r="A376" s="106"/>
      <c r="B376" s="130"/>
      <c r="C376" s="109"/>
      <c r="D376" s="109"/>
      <c r="E376" s="109"/>
      <c r="F376" s="130"/>
      <c r="G376" s="109"/>
      <c r="H376" s="109"/>
      <c r="I376" s="109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</row>
    <row r="377" spans="1:30" ht="15.75" customHeight="1" x14ac:dyDescent="0.2">
      <c r="A377" s="106"/>
      <c r="B377" s="112"/>
      <c r="C377" s="109"/>
      <c r="D377" s="115"/>
      <c r="E377" s="115"/>
      <c r="F377" s="112"/>
      <c r="G377" s="109"/>
      <c r="H377" s="115"/>
      <c r="I377" s="109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</row>
    <row r="378" spans="1:30" ht="15.75" customHeight="1" x14ac:dyDescent="0.2">
      <c r="A378" s="106"/>
      <c r="B378" s="112"/>
      <c r="C378" s="115"/>
      <c r="D378" s="115"/>
      <c r="E378" s="115"/>
      <c r="F378" s="112"/>
      <c r="G378" s="115"/>
      <c r="H378" s="115"/>
      <c r="I378" s="115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</row>
    <row r="379" spans="1:30" ht="15.75" customHeight="1" x14ac:dyDescent="0.2">
      <c r="A379" s="96"/>
      <c r="B379" s="133"/>
      <c r="C379" s="115"/>
      <c r="D379" s="115"/>
      <c r="E379" s="115"/>
      <c r="F379" s="133"/>
      <c r="G379" s="115"/>
      <c r="H379" s="115"/>
      <c r="I379" s="115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</row>
    <row r="380" spans="1:30" ht="15.75" customHeight="1" x14ac:dyDescent="0.2">
      <c r="A380" s="127"/>
      <c r="B380" s="133"/>
      <c r="C380" s="115"/>
      <c r="D380" s="115"/>
      <c r="E380" s="115"/>
      <c r="F380" s="133"/>
      <c r="G380" s="115"/>
      <c r="H380" s="115"/>
      <c r="I380" s="115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</row>
    <row r="381" spans="1:30" ht="15.75" customHeight="1" x14ac:dyDescent="0.2">
      <c r="A381" s="127"/>
      <c r="B381" s="130"/>
      <c r="C381" s="115"/>
      <c r="D381" s="109"/>
      <c r="E381" s="109"/>
      <c r="F381" s="130"/>
      <c r="G381" s="115"/>
      <c r="H381" s="109"/>
      <c r="I381" s="115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</row>
    <row r="382" spans="1:30" ht="15.75" customHeight="1" x14ac:dyDescent="0.2">
      <c r="A382" s="127"/>
      <c r="B382" s="109"/>
      <c r="C382" s="109"/>
      <c r="D382" s="109"/>
      <c r="E382" s="109"/>
      <c r="F382" s="109"/>
      <c r="G382" s="109"/>
      <c r="H382" s="109"/>
      <c r="I382" s="109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</row>
    <row r="383" spans="1:30" ht="15.75" customHeight="1" x14ac:dyDescent="0.2">
      <c r="A383" s="127"/>
      <c r="B383" s="109"/>
      <c r="C383" s="109"/>
      <c r="D383" s="109"/>
      <c r="E383" s="109"/>
      <c r="F383" s="109"/>
      <c r="G383" s="109"/>
      <c r="H383" s="109"/>
      <c r="I383" s="109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</row>
    <row r="384" spans="1:30" ht="15.75" customHeight="1" x14ac:dyDescent="0.2">
      <c r="A384" s="96"/>
      <c r="B384" s="109"/>
      <c r="C384" s="109"/>
      <c r="D384" s="129"/>
      <c r="E384" s="109"/>
      <c r="F384" s="109"/>
      <c r="G384" s="109"/>
      <c r="H384" s="129"/>
      <c r="I384" s="109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</row>
    <row r="385" spans="1:30" ht="15.75" customHeight="1" x14ac:dyDescent="0.2">
      <c r="A385" s="127"/>
      <c r="B385" s="109"/>
      <c r="C385" s="129"/>
      <c r="D385" s="109"/>
      <c r="E385" s="109"/>
      <c r="F385" s="109"/>
      <c r="G385" s="129"/>
      <c r="H385" s="109"/>
      <c r="I385" s="129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</row>
    <row r="386" spans="1:30" ht="15.75" customHeight="1" x14ac:dyDescent="0.2">
      <c r="A386" s="127"/>
      <c r="B386" s="130"/>
      <c r="C386" s="109"/>
      <c r="D386" s="109"/>
      <c r="E386" s="109"/>
      <c r="F386" s="130"/>
      <c r="G386" s="109"/>
      <c r="H386" s="109"/>
      <c r="I386" s="109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</row>
    <row r="387" spans="1:30" ht="15.75" customHeight="1" x14ac:dyDescent="0.2">
      <c r="A387" s="127"/>
      <c r="B387" s="112"/>
      <c r="C387" s="109"/>
      <c r="D387" s="108"/>
      <c r="E387" s="108"/>
      <c r="F387" s="112"/>
      <c r="G387" s="109"/>
      <c r="H387" s="108"/>
      <c r="I387" s="109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</row>
    <row r="388" spans="1:30" ht="15.75" customHeight="1" x14ac:dyDescent="0.2">
      <c r="A388" s="127"/>
      <c r="B388" s="112"/>
      <c r="C388" s="108"/>
      <c r="D388" s="108"/>
      <c r="E388" s="108"/>
      <c r="F388" s="112"/>
      <c r="G388" s="108"/>
      <c r="H388" s="108"/>
      <c r="I388" s="108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</row>
    <row r="389" spans="1:30" ht="15.75" customHeight="1" x14ac:dyDescent="0.2">
      <c r="A389" s="96"/>
      <c r="B389" s="114"/>
      <c r="C389" s="108"/>
      <c r="D389" s="108"/>
      <c r="E389" s="108"/>
      <c r="F389" s="114"/>
      <c r="G389" s="108"/>
      <c r="H389" s="108"/>
      <c r="I389" s="108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</row>
    <row r="390" spans="1:30" ht="15.75" customHeight="1" x14ac:dyDescent="0.2">
      <c r="A390" s="96"/>
      <c r="B390" s="114"/>
      <c r="C390" s="108"/>
      <c r="D390" s="108"/>
      <c r="E390" s="108"/>
      <c r="F390" s="114"/>
      <c r="G390" s="108"/>
      <c r="H390" s="108"/>
      <c r="I390" s="108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</row>
    <row r="391" spans="1:30" ht="15.75" customHeight="1" x14ac:dyDescent="0.2">
      <c r="A391" s="96"/>
      <c r="B391" s="130"/>
      <c r="C391" s="108"/>
      <c r="D391" s="109"/>
      <c r="E391" s="109"/>
      <c r="F391" s="130"/>
      <c r="G391" s="108"/>
      <c r="H391" s="109"/>
      <c r="I391" s="108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</row>
    <row r="392" spans="1:30" ht="15.75" customHeight="1" x14ac:dyDescent="0.2">
      <c r="A392" s="96"/>
      <c r="B392" s="112"/>
      <c r="C392" s="109"/>
      <c r="D392" s="115"/>
      <c r="E392" s="115"/>
      <c r="F392" s="112"/>
      <c r="G392" s="109"/>
      <c r="H392" s="115"/>
      <c r="I392" s="109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</row>
    <row r="393" spans="1:30" ht="15.75" customHeight="1" x14ac:dyDescent="0.2">
      <c r="A393" s="96"/>
      <c r="B393" s="112"/>
      <c r="C393" s="115"/>
      <c r="D393" s="115"/>
      <c r="E393" s="115"/>
      <c r="F393" s="112"/>
      <c r="G393" s="115"/>
      <c r="H393" s="115"/>
      <c r="I393" s="115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</row>
    <row r="394" spans="1:30" ht="15.75" customHeight="1" x14ac:dyDescent="0.2">
      <c r="A394" s="96"/>
      <c r="B394" s="133"/>
      <c r="C394" s="115"/>
      <c r="D394" s="115"/>
      <c r="E394" s="115"/>
      <c r="F394" s="133"/>
      <c r="G394" s="115"/>
      <c r="H394" s="115"/>
      <c r="I394" s="115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</row>
    <row r="395" spans="1:30" ht="15.75" customHeight="1" x14ac:dyDescent="0.2">
      <c r="A395" s="96"/>
      <c r="B395" s="133"/>
      <c r="C395" s="115"/>
      <c r="D395" s="115"/>
      <c r="E395" s="115"/>
      <c r="F395" s="133"/>
      <c r="G395" s="115"/>
      <c r="H395" s="115"/>
      <c r="I395" s="115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</row>
    <row r="396" spans="1:30" ht="15.75" customHeight="1" x14ac:dyDescent="0.2">
      <c r="A396" s="96"/>
      <c r="B396" s="109"/>
      <c r="C396" s="115"/>
      <c r="D396" s="109"/>
      <c r="E396" s="109"/>
      <c r="F396" s="109"/>
      <c r="G396" s="115"/>
      <c r="H396" s="109"/>
      <c r="I396" s="115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</row>
    <row r="397" spans="1:30" ht="15.75" customHeight="1" x14ac:dyDescent="0.2">
      <c r="A397" s="96"/>
      <c r="B397" s="109"/>
      <c r="C397" s="109"/>
      <c r="D397" s="109"/>
      <c r="E397" s="109"/>
      <c r="F397" s="109"/>
      <c r="G397" s="109"/>
      <c r="H397" s="109"/>
      <c r="I397" s="109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</row>
    <row r="398" spans="1:30" ht="15.75" customHeight="1" x14ac:dyDescent="0.2">
      <c r="A398" s="96"/>
      <c r="B398" s="109"/>
      <c r="C398" s="109"/>
      <c r="D398" s="109"/>
      <c r="E398" s="109"/>
      <c r="F398" s="109"/>
      <c r="G398" s="109"/>
      <c r="H398" s="109"/>
      <c r="I398" s="109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</row>
    <row r="399" spans="1:30" ht="15.75" customHeight="1" x14ac:dyDescent="0.2">
      <c r="A399" s="96"/>
      <c r="B399" s="109"/>
      <c r="C399" s="109"/>
      <c r="D399" s="109"/>
      <c r="E399" s="109"/>
      <c r="F399" s="109"/>
      <c r="G399" s="109"/>
      <c r="H399" s="109"/>
      <c r="I399" s="109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</row>
    <row r="400" spans="1:30" ht="15.75" customHeight="1" x14ac:dyDescent="0.2">
      <c r="A400" s="96"/>
      <c r="B400" s="109"/>
      <c r="C400" s="109"/>
      <c r="D400" s="109"/>
      <c r="E400" s="109"/>
      <c r="F400" s="109"/>
      <c r="G400" s="109"/>
      <c r="H400" s="109"/>
      <c r="I400" s="109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</row>
    <row r="401" spans="1:30" ht="15.75" customHeight="1" x14ac:dyDescent="0.2">
      <c r="A401" s="96"/>
      <c r="B401" s="109"/>
      <c r="C401" s="109"/>
      <c r="D401" s="109"/>
      <c r="E401" s="109"/>
      <c r="F401" s="109"/>
      <c r="G401" s="109"/>
      <c r="H401" s="109"/>
      <c r="I401" s="109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</row>
    <row r="402" spans="1:30" ht="15.75" customHeight="1" x14ac:dyDescent="0.2">
      <c r="A402" s="96"/>
      <c r="B402" s="109"/>
      <c r="C402" s="109"/>
      <c r="D402" s="109"/>
      <c r="E402" s="109"/>
      <c r="F402" s="109"/>
      <c r="G402" s="109"/>
      <c r="H402" s="109"/>
      <c r="I402" s="109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</row>
    <row r="403" spans="1:30" ht="15.75" customHeight="1" x14ac:dyDescent="0.2">
      <c r="A403" s="96"/>
      <c r="B403" s="109"/>
      <c r="C403" s="109"/>
      <c r="D403" s="109"/>
      <c r="E403" s="109"/>
      <c r="F403" s="109"/>
      <c r="G403" s="109"/>
      <c r="H403" s="109"/>
      <c r="I403" s="109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</row>
    <row r="404" spans="1:30" ht="15.75" customHeight="1" x14ac:dyDescent="0.2">
      <c r="A404" s="96"/>
      <c r="B404" s="130"/>
      <c r="C404" s="109"/>
      <c r="D404" s="109"/>
      <c r="E404" s="109"/>
      <c r="F404" s="130"/>
      <c r="G404" s="109"/>
      <c r="H404" s="109"/>
      <c r="I404" s="109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</row>
    <row r="405" spans="1:30" ht="15.75" customHeight="1" x14ac:dyDescent="0.2">
      <c r="A405" s="96"/>
      <c r="B405" s="109"/>
      <c r="C405" s="109"/>
      <c r="D405" s="109"/>
      <c r="E405" s="109"/>
      <c r="F405" s="109"/>
      <c r="G405" s="109"/>
      <c r="H405" s="109"/>
      <c r="I405" s="109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</row>
    <row r="406" spans="1:30" ht="15.75" customHeight="1" x14ac:dyDescent="0.2">
      <c r="A406" s="96"/>
      <c r="B406" s="109"/>
      <c r="C406" s="109"/>
      <c r="D406" s="109"/>
      <c r="E406" s="109"/>
      <c r="F406" s="109"/>
      <c r="G406" s="109"/>
      <c r="H406" s="109"/>
      <c r="I406" s="109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</row>
    <row r="407" spans="1:30" ht="15.75" customHeight="1" x14ac:dyDescent="0.2">
      <c r="A407" s="96"/>
      <c r="B407" s="109"/>
      <c r="C407" s="109"/>
      <c r="D407" s="109"/>
      <c r="E407" s="109"/>
      <c r="F407" s="109"/>
      <c r="G407" s="109"/>
      <c r="H407" s="109"/>
      <c r="I407" s="109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</row>
    <row r="408" spans="1:30" ht="15.75" customHeight="1" x14ac:dyDescent="0.2">
      <c r="A408" s="96"/>
      <c r="B408" s="109"/>
      <c r="C408" s="109"/>
      <c r="D408" s="109"/>
      <c r="E408" s="109"/>
      <c r="F408" s="109"/>
      <c r="G408" s="109"/>
      <c r="H408" s="109"/>
      <c r="I408" s="109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</row>
    <row r="409" spans="1:30" ht="15.75" customHeight="1" x14ac:dyDescent="0.2">
      <c r="A409" s="96"/>
      <c r="B409" s="114"/>
      <c r="C409" s="109"/>
      <c r="D409" s="96"/>
      <c r="E409" s="96"/>
      <c r="F409" s="114"/>
      <c r="G409" s="109"/>
      <c r="H409" s="96"/>
      <c r="I409" s="109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</row>
    <row r="410" spans="1:30" ht="15.75" customHeight="1" x14ac:dyDescent="0.15">
      <c r="A410" s="96"/>
      <c r="B410" s="128"/>
      <c r="C410" s="96"/>
      <c r="D410" s="96"/>
      <c r="E410" s="96"/>
      <c r="F410" s="128"/>
      <c r="G410" s="96"/>
      <c r="H410" s="96"/>
      <c r="I410" s="96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</row>
    <row r="411" spans="1:30" ht="15.75" customHeight="1" x14ac:dyDescent="0.2">
      <c r="A411" s="96"/>
      <c r="B411" s="112"/>
      <c r="C411" s="96"/>
      <c r="D411" s="96"/>
      <c r="E411" s="96"/>
      <c r="F411" s="112"/>
      <c r="G411" s="96"/>
      <c r="H411" s="96"/>
      <c r="I411" s="96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</row>
    <row r="412" spans="1:30" ht="15.75" customHeight="1" x14ac:dyDescent="0.2">
      <c r="A412" s="96"/>
      <c r="B412" s="112"/>
      <c r="C412" s="96"/>
      <c r="D412" s="96"/>
      <c r="E412" s="96"/>
      <c r="F412" s="112"/>
      <c r="G412" s="96"/>
      <c r="H412" s="96"/>
      <c r="I412" s="96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</row>
    <row r="413" spans="1:30" ht="15.75" customHeight="1" x14ac:dyDescent="0.2">
      <c r="A413" s="96"/>
      <c r="B413" s="112"/>
      <c r="C413" s="96"/>
      <c r="D413" s="96"/>
      <c r="E413" s="96"/>
      <c r="F413" s="112"/>
      <c r="G413" s="96"/>
      <c r="H413" s="96"/>
      <c r="I413" s="96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</row>
    <row r="414" spans="1:30" ht="15.75" customHeight="1" x14ac:dyDescent="0.2">
      <c r="A414" s="96"/>
      <c r="B414" s="114"/>
      <c r="C414" s="96"/>
      <c r="D414" s="96"/>
      <c r="E414" s="96"/>
      <c r="F414" s="114"/>
      <c r="G414" s="96"/>
      <c r="H414" s="96"/>
      <c r="I414" s="96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</row>
    <row r="415" spans="1:30" ht="15.75" customHeight="1" x14ac:dyDescent="0.15">
      <c r="A415" s="96"/>
      <c r="B415" s="128"/>
      <c r="C415" s="96"/>
      <c r="D415" s="96"/>
      <c r="E415" s="96"/>
      <c r="F415" s="128"/>
      <c r="G415" s="96"/>
      <c r="H415" s="96"/>
      <c r="I415" s="96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</row>
    <row r="416" spans="1:30" ht="15.75" customHeight="1" x14ac:dyDescent="0.2">
      <c r="A416" s="96"/>
      <c r="B416" s="112"/>
      <c r="C416" s="96"/>
      <c r="D416" s="96"/>
      <c r="E416" s="96"/>
      <c r="F416" s="112"/>
      <c r="G416" s="96"/>
      <c r="H416" s="96"/>
      <c r="I416" s="96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</row>
    <row r="417" spans="1:30" ht="15.75" customHeight="1" x14ac:dyDescent="0.2">
      <c r="A417" s="96"/>
      <c r="B417" s="112"/>
      <c r="C417" s="96"/>
      <c r="D417" s="115"/>
      <c r="E417" s="115"/>
      <c r="F417" s="112"/>
      <c r="G417" s="96"/>
      <c r="H417" s="115"/>
      <c r="I417" s="96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</row>
    <row r="418" spans="1:30" ht="15.75" customHeight="1" x14ac:dyDescent="0.2">
      <c r="A418" s="96"/>
      <c r="B418" s="112"/>
      <c r="C418" s="115"/>
      <c r="D418" s="115"/>
      <c r="E418" s="115"/>
      <c r="F418" s="112"/>
      <c r="G418" s="115"/>
      <c r="H418" s="115"/>
      <c r="I418" s="115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</row>
    <row r="419" spans="1:30" ht="15.75" customHeight="1" x14ac:dyDescent="0.2">
      <c r="A419" s="96"/>
      <c r="B419" s="112"/>
      <c r="C419" s="115"/>
      <c r="D419" s="115"/>
      <c r="E419" s="115"/>
      <c r="F419" s="112"/>
      <c r="G419" s="115"/>
      <c r="H419" s="115"/>
      <c r="I419" s="115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</row>
    <row r="420" spans="1:30" ht="15.75" customHeight="1" x14ac:dyDescent="0.2">
      <c r="A420" s="96"/>
      <c r="B420" s="114"/>
      <c r="C420" s="115"/>
      <c r="D420" s="115"/>
      <c r="E420" s="115"/>
      <c r="F420" s="114"/>
      <c r="G420" s="115"/>
      <c r="H420" s="115"/>
      <c r="I420" s="115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</row>
    <row r="421" spans="1:30" ht="15.75" customHeight="1" x14ac:dyDescent="0.2">
      <c r="A421" s="96"/>
      <c r="B421" s="114"/>
      <c r="C421" s="115"/>
      <c r="D421" s="115"/>
      <c r="E421" s="115"/>
      <c r="F421" s="114"/>
      <c r="G421" s="115"/>
      <c r="H421" s="115"/>
      <c r="I421" s="115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</row>
    <row r="422" spans="1:30" ht="15.75" customHeight="1" x14ac:dyDescent="0.15">
      <c r="A422" s="96"/>
      <c r="B422" s="96"/>
      <c r="C422" s="115"/>
      <c r="D422" s="96"/>
      <c r="E422" s="96"/>
      <c r="F422" s="96"/>
      <c r="G422" s="115"/>
      <c r="H422" s="96"/>
      <c r="I422" s="115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</row>
    <row r="423" spans="1:30" ht="15.75" customHeight="1" x14ac:dyDescent="0.15">
      <c r="A423" s="96"/>
      <c r="B423" s="100"/>
      <c r="C423" s="96"/>
      <c r="D423" s="96"/>
      <c r="E423" s="96"/>
      <c r="F423" s="100"/>
      <c r="G423" s="96"/>
      <c r="H423" s="96"/>
      <c r="I423" s="96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</row>
    <row r="424" spans="1:30" ht="15.75" customHeight="1" x14ac:dyDescent="0.15">
      <c r="A424" s="96"/>
      <c r="B424" s="128"/>
      <c r="C424" s="96"/>
      <c r="D424" s="96"/>
      <c r="E424" s="96"/>
      <c r="F424" s="128"/>
      <c r="G424" s="96"/>
      <c r="H424" s="96"/>
      <c r="I424" s="96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</row>
    <row r="425" spans="1:30" ht="15.75" customHeight="1" x14ac:dyDescent="0.15">
      <c r="A425" s="96"/>
      <c r="B425" s="128"/>
      <c r="C425" s="96"/>
      <c r="D425" s="96"/>
      <c r="E425" s="96"/>
      <c r="F425" s="128"/>
      <c r="G425" s="96"/>
      <c r="H425" s="96"/>
      <c r="I425" s="96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</row>
    <row r="426" spans="1:30" ht="15.75" customHeight="1" x14ac:dyDescent="0.15">
      <c r="A426" s="96"/>
      <c r="B426" s="128"/>
      <c r="C426" s="96"/>
      <c r="D426" s="96"/>
      <c r="E426" s="96"/>
      <c r="F426" s="128"/>
      <c r="G426" s="96"/>
      <c r="H426" s="96"/>
      <c r="I426" s="96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</row>
    <row r="427" spans="1:30" ht="15.75" customHeight="1" x14ac:dyDescent="0.15">
      <c r="A427" s="96"/>
      <c r="B427" s="96"/>
      <c r="C427" s="96"/>
      <c r="D427" s="96"/>
      <c r="E427" s="96"/>
      <c r="F427" s="96"/>
      <c r="G427" s="96"/>
      <c r="H427" s="96"/>
      <c r="I427" s="96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</row>
    <row r="428" spans="1:30" ht="15.75" customHeight="1" x14ac:dyDescent="0.15">
      <c r="A428" s="96"/>
      <c r="B428" s="128"/>
      <c r="C428" s="96"/>
      <c r="D428" s="96"/>
      <c r="E428" s="96"/>
      <c r="F428" s="128"/>
      <c r="G428" s="96"/>
      <c r="H428" s="96"/>
      <c r="I428" s="96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</row>
    <row r="429" spans="1:30" ht="15.75" customHeight="1" x14ac:dyDescent="0.15">
      <c r="A429" s="96"/>
      <c r="B429" s="128"/>
      <c r="C429" s="96"/>
      <c r="D429" s="96"/>
      <c r="E429" s="96"/>
      <c r="F429" s="128"/>
      <c r="G429" s="96"/>
      <c r="H429" s="96"/>
      <c r="I429" s="96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</row>
    <row r="430" spans="1:30" ht="15.75" customHeight="1" x14ac:dyDescent="0.15">
      <c r="A430" s="96"/>
      <c r="B430" s="128"/>
      <c r="C430" s="96"/>
      <c r="D430" s="96"/>
      <c r="E430" s="96"/>
      <c r="F430" s="128"/>
      <c r="G430" s="96"/>
      <c r="H430" s="96"/>
      <c r="I430" s="96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</row>
    <row r="431" spans="1:30" ht="15.75" customHeight="1" x14ac:dyDescent="0.15">
      <c r="A431" s="96"/>
      <c r="B431" s="128"/>
      <c r="C431" s="96"/>
      <c r="D431" s="96"/>
      <c r="E431" s="96"/>
      <c r="F431" s="128"/>
      <c r="G431" s="96"/>
      <c r="H431" s="96"/>
      <c r="I431" s="96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</row>
    <row r="432" spans="1:30" ht="15.75" customHeight="1" x14ac:dyDescent="0.15">
      <c r="A432" s="96"/>
      <c r="B432" s="96"/>
      <c r="C432" s="96"/>
      <c r="D432" s="96"/>
      <c r="E432" s="96"/>
      <c r="F432" s="96"/>
      <c r="G432" s="96"/>
      <c r="H432" s="96"/>
      <c r="I432" s="96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</row>
    <row r="433" spans="1:30" ht="15.75" customHeight="1" x14ac:dyDescent="0.15">
      <c r="A433" s="96"/>
      <c r="B433" s="128"/>
      <c r="C433" s="96"/>
      <c r="D433" s="96"/>
      <c r="E433" s="96"/>
      <c r="F433" s="128"/>
      <c r="G433" s="96"/>
      <c r="H433" s="96"/>
      <c r="I433" s="96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</row>
    <row r="434" spans="1:30" ht="15.75" customHeight="1" x14ac:dyDescent="0.15">
      <c r="A434" s="96"/>
      <c r="B434" s="128"/>
      <c r="C434" s="96"/>
      <c r="D434" s="96"/>
      <c r="E434" s="96"/>
      <c r="F434" s="128"/>
      <c r="G434" s="96"/>
      <c r="H434" s="96"/>
      <c r="I434" s="96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</row>
    <row r="435" spans="1:30" ht="15.75" customHeight="1" x14ac:dyDescent="0.15">
      <c r="A435" s="96"/>
      <c r="B435" s="128"/>
      <c r="C435" s="96"/>
      <c r="D435" s="96"/>
      <c r="E435" s="96"/>
      <c r="F435" s="128"/>
      <c r="G435" s="96"/>
      <c r="H435" s="96"/>
      <c r="I435" s="96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</row>
    <row r="436" spans="1:30" ht="15.75" customHeight="1" x14ac:dyDescent="0.15">
      <c r="A436" s="96"/>
      <c r="B436" s="128"/>
      <c r="C436" s="96"/>
      <c r="D436" s="96"/>
      <c r="E436" s="96"/>
      <c r="F436" s="128"/>
      <c r="G436" s="96"/>
      <c r="H436" s="96"/>
      <c r="I436" s="96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</row>
    <row r="437" spans="1:30" ht="15.75" customHeight="1" x14ac:dyDescent="0.15">
      <c r="A437" s="96"/>
      <c r="B437" s="96"/>
      <c r="C437" s="96"/>
      <c r="D437" s="96"/>
      <c r="E437" s="96"/>
      <c r="F437" s="96"/>
      <c r="G437" s="96"/>
      <c r="H437" s="96"/>
      <c r="I437" s="96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</row>
    <row r="438" spans="1:30" ht="15.75" customHeight="1" x14ac:dyDescent="0.15">
      <c r="A438" s="96"/>
      <c r="B438" s="134"/>
      <c r="C438" s="96"/>
      <c r="D438" s="122"/>
      <c r="E438" s="122"/>
      <c r="F438" s="134"/>
      <c r="G438" s="96"/>
      <c r="H438" s="122"/>
      <c r="I438" s="96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</row>
    <row r="439" spans="1:30" ht="15.75" customHeight="1" x14ac:dyDescent="0.15">
      <c r="A439" s="96"/>
      <c r="B439" s="134"/>
      <c r="C439" s="122"/>
      <c r="D439" s="122"/>
      <c r="E439" s="122"/>
      <c r="F439" s="134"/>
      <c r="G439" s="122"/>
      <c r="H439" s="122"/>
      <c r="I439" s="122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</row>
    <row r="440" spans="1:30" ht="15.75" customHeight="1" x14ac:dyDescent="0.15">
      <c r="A440" s="96"/>
      <c r="B440" s="134"/>
      <c r="C440" s="122"/>
      <c r="D440" s="122"/>
      <c r="E440" s="122"/>
      <c r="F440" s="134"/>
      <c r="G440" s="122"/>
      <c r="H440" s="122"/>
      <c r="I440" s="122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</row>
    <row r="441" spans="1:30" ht="15.75" customHeight="1" x14ac:dyDescent="0.15">
      <c r="A441" s="96"/>
      <c r="B441" s="134"/>
      <c r="C441" s="122"/>
      <c r="D441" s="122"/>
      <c r="E441" s="122"/>
      <c r="F441" s="134"/>
      <c r="G441" s="122"/>
      <c r="H441" s="122"/>
      <c r="I441" s="122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</row>
    <row r="442" spans="1:30" ht="15.75" customHeight="1" x14ac:dyDescent="0.15">
      <c r="A442" s="96"/>
      <c r="B442" s="96"/>
      <c r="C442" s="122"/>
      <c r="D442" s="96"/>
      <c r="E442" s="96"/>
      <c r="F442" s="96"/>
      <c r="G442" s="122"/>
      <c r="H442" s="96"/>
      <c r="I442" s="122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</row>
    <row r="443" spans="1:30" ht="15.75" customHeight="1" x14ac:dyDescent="0.2">
      <c r="A443" s="96"/>
      <c r="B443" s="112"/>
      <c r="C443" s="96"/>
      <c r="D443" s="96"/>
      <c r="E443" s="96"/>
      <c r="F443" s="112"/>
      <c r="G443" s="96"/>
      <c r="H443" s="96"/>
      <c r="I443" s="96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</row>
    <row r="444" spans="1:30" ht="15.75" customHeight="1" x14ac:dyDescent="0.2">
      <c r="A444" s="96"/>
      <c r="B444" s="112"/>
      <c r="C444" s="96"/>
      <c r="D444" s="96"/>
      <c r="E444" s="96"/>
      <c r="F444" s="112"/>
      <c r="G444" s="96"/>
      <c r="H444" s="96"/>
      <c r="I444" s="96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</row>
    <row r="445" spans="1:30" ht="15.75" customHeight="1" x14ac:dyDescent="0.2">
      <c r="A445" s="96"/>
      <c r="B445" s="114"/>
      <c r="C445" s="96"/>
      <c r="D445" s="96"/>
      <c r="E445" s="96"/>
      <c r="F445" s="114"/>
      <c r="G445" s="96"/>
      <c r="H445" s="96"/>
      <c r="I445" s="96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</row>
    <row r="446" spans="1:30" ht="15.75" customHeight="1" x14ac:dyDescent="0.2">
      <c r="A446" s="96"/>
      <c r="B446" s="114"/>
      <c r="C446" s="96"/>
      <c r="D446" s="115"/>
      <c r="E446" s="115"/>
      <c r="F446" s="114"/>
      <c r="G446" s="96"/>
      <c r="H446" s="115"/>
      <c r="I446" s="96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</row>
    <row r="447" spans="1:30" ht="15.75" customHeight="1" x14ac:dyDescent="0.15">
      <c r="A447" s="96"/>
      <c r="B447" s="96"/>
      <c r="C447" s="115"/>
      <c r="D447" s="96"/>
      <c r="E447" s="96"/>
      <c r="F447" s="96"/>
      <c r="G447" s="115"/>
      <c r="H447" s="96"/>
      <c r="I447" s="115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</row>
    <row r="448" spans="1:30" ht="15.75" customHeight="1" x14ac:dyDescent="0.2">
      <c r="A448" s="96"/>
      <c r="B448" s="112"/>
      <c r="C448" s="96"/>
      <c r="D448" s="96"/>
      <c r="E448" s="96"/>
      <c r="F448" s="112"/>
      <c r="G448" s="96"/>
      <c r="H448" s="96"/>
      <c r="I448" s="96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</row>
    <row r="449" spans="1:30" ht="15.75" customHeight="1" x14ac:dyDescent="0.2">
      <c r="A449" s="96"/>
      <c r="B449" s="112"/>
      <c r="C449" s="96"/>
      <c r="D449" s="96"/>
      <c r="E449" s="96"/>
      <c r="F449" s="112"/>
      <c r="G449" s="96"/>
      <c r="H449" s="96"/>
      <c r="I449" s="96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</row>
    <row r="450" spans="1:30" ht="15.75" customHeight="1" x14ac:dyDescent="0.2">
      <c r="A450" s="96"/>
      <c r="B450" s="114"/>
      <c r="C450" s="96"/>
      <c r="D450" s="96"/>
      <c r="E450" s="96"/>
      <c r="F450" s="114"/>
      <c r="G450" s="96"/>
      <c r="H450" s="96"/>
      <c r="I450" s="96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</row>
    <row r="451" spans="1:30" ht="15.75" customHeight="1" x14ac:dyDescent="0.2">
      <c r="A451" s="96"/>
      <c r="B451" s="114"/>
      <c r="C451" s="96"/>
      <c r="D451" s="115"/>
      <c r="E451" s="115"/>
      <c r="F451" s="114"/>
      <c r="G451" s="96"/>
      <c r="H451" s="115"/>
      <c r="I451" s="96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</row>
    <row r="452" spans="1:30" ht="15.75" customHeight="1" x14ac:dyDescent="0.15">
      <c r="A452" s="96"/>
      <c r="B452" s="96"/>
      <c r="C452" s="115"/>
      <c r="D452" s="96"/>
      <c r="E452" s="96"/>
      <c r="F452" s="96"/>
      <c r="G452" s="115"/>
      <c r="H452" s="96"/>
      <c r="I452" s="115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</row>
    <row r="453" spans="1:30" ht="15.75" customHeight="1" x14ac:dyDescent="0.2">
      <c r="A453" s="96"/>
      <c r="B453" s="117"/>
      <c r="C453" s="96"/>
      <c r="D453" s="125"/>
      <c r="E453" s="125"/>
      <c r="F453" s="117"/>
      <c r="G453" s="96"/>
      <c r="H453" s="125"/>
      <c r="I453" s="96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</row>
    <row r="454" spans="1:30" ht="15.75" customHeight="1" x14ac:dyDescent="0.2">
      <c r="A454" s="96"/>
      <c r="B454" s="117"/>
      <c r="C454" s="125"/>
      <c r="D454" s="125"/>
      <c r="E454" s="125"/>
      <c r="F454" s="117"/>
      <c r="G454" s="125"/>
      <c r="H454" s="125"/>
      <c r="I454" s="125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</row>
    <row r="455" spans="1:30" ht="15.75" customHeight="1" x14ac:dyDescent="0.2">
      <c r="A455" s="96"/>
      <c r="B455" s="120"/>
      <c r="C455" s="125"/>
      <c r="D455" s="125"/>
      <c r="E455" s="125"/>
      <c r="F455" s="120"/>
      <c r="G455" s="125"/>
      <c r="H455" s="125"/>
      <c r="I455" s="125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</row>
    <row r="456" spans="1:30" ht="15.75" customHeight="1" x14ac:dyDescent="0.2">
      <c r="A456" s="96"/>
      <c r="B456" s="120"/>
      <c r="C456" s="125"/>
      <c r="D456" s="125"/>
      <c r="E456" s="125"/>
      <c r="F456" s="120"/>
      <c r="G456" s="125"/>
      <c r="H456" s="125"/>
      <c r="I456" s="125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</row>
    <row r="457" spans="1:30" ht="15.75" customHeight="1" x14ac:dyDescent="0.15">
      <c r="A457" s="96"/>
      <c r="B457" s="96"/>
      <c r="C457" s="125"/>
      <c r="D457" s="96"/>
      <c r="E457" s="96"/>
      <c r="F457" s="96"/>
      <c r="G457" s="125"/>
      <c r="H457" s="96"/>
      <c r="I457" s="125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</row>
    <row r="458" spans="1:30" ht="15.75" customHeight="1" x14ac:dyDescent="0.2">
      <c r="A458" s="96"/>
      <c r="B458" s="112"/>
      <c r="C458" s="96"/>
      <c r="D458" s="96"/>
      <c r="E458" s="96"/>
      <c r="F458" s="112"/>
      <c r="G458" s="96"/>
      <c r="H458" s="96"/>
      <c r="I458" s="96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</row>
    <row r="459" spans="1:30" ht="15.75" customHeight="1" x14ac:dyDescent="0.2">
      <c r="A459" s="96"/>
      <c r="B459" s="112"/>
      <c r="C459" s="96"/>
      <c r="D459" s="96"/>
      <c r="E459" s="96"/>
      <c r="F459" s="112"/>
      <c r="G459" s="96"/>
      <c r="H459" s="96"/>
      <c r="I459" s="96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</row>
    <row r="460" spans="1:30" ht="15.75" customHeight="1" x14ac:dyDescent="0.2">
      <c r="A460" s="96"/>
      <c r="B460" s="114"/>
      <c r="C460" s="96"/>
      <c r="D460" s="96"/>
      <c r="E460" s="96"/>
      <c r="F460" s="114"/>
      <c r="G460" s="96"/>
      <c r="H460" s="96"/>
      <c r="I460" s="96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</row>
    <row r="461" spans="1:30" ht="15.75" customHeight="1" x14ac:dyDescent="0.2">
      <c r="A461" s="96"/>
      <c r="B461" s="114"/>
      <c r="C461" s="96"/>
      <c r="D461" s="96"/>
      <c r="E461" s="96"/>
      <c r="F461" s="114"/>
      <c r="G461" s="96"/>
      <c r="H461" s="96"/>
      <c r="I461" s="96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</row>
    <row r="462" spans="1:30" ht="15.75" customHeight="1" x14ac:dyDescent="0.15">
      <c r="A462" s="96"/>
      <c r="B462" s="96"/>
      <c r="C462" s="96"/>
      <c r="D462" s="96"/>
      <c r="E462" s="96"/>
      <c r="F462" s="96"/>
      <c r="G462" s="96"/>
      <c r="H462" s="96"/>
      <c r="I462" s="96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</row>
    <row r="463" spans="1:30" ht="15.75" customHeight="1" x14ac:dyDescent="0.2">
      <c r="A463" s="96"/>
      <c r="B463" s="109"/>
      <c r="C463" s="96"/>
      <c r="D463" s="96"/>
      <c r="E463" s="96"/>
      <c r="F463" s="109"/>
      <c r="G463" s="96"/>
      <c r="H463" s="96"/>
      <c r="I463" s="96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</row>
    <row r="464" spans="1:30" ht="15.75" customHeight="1" x14ac:dyDescent="0.2">
      <c r="A464" s="96"/>
      <c r="B464" s="112"/>
      <c r="C464" s="96"/>
      <c r="D464" s="96"/>
      <c r="E464" s="96"/>
      <c r="F464" s="112"/>
      <c r="G464" s="96"/>
      <c r="H464" s="96"/>
      <c r="I464" s="96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</row>
    <row r="465" spans="1:30" ht="15.75" customHeight="1" x14ac:dyDescent="0.2">
      <c r="A465" s="96"/>
      <c r="B465" s="114"/>
      <c r="C465" s="96"/>
      <c r="D465" s="96"/>
      <c r="E465" s="96"/>
      <c r="F465" s="114"/>
      <c r="G465" s="96"/>
      <c r="H465" s="96"/>
      <c r="I465" s="96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</row>
    <row r="466" spans="1:30" ht="15.75" customHeight="1" x14ac:dyDescent="0.2">
      <c r="A466" s="96"/>
      <c r="B466" s="114"/>
      <c r="C466" s="96"/>
      <c r="D466" s="96"/>
      <c r="E466" s="96"/>
      <c r="F466" s="114"/>
      <c r="G466" s="96"/>
      <c r="H466" s="96"/>
      <c r="I466" s="96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</row>
    <row r="467" spans="1:30" ht="15.75" customHeight="1" x14ac:dyDescent="0.15">
      <c r="A467" s="96"/>
      <c r="B467" s="96"/>
      <c r="C467" s="96"/>
      <c r="D467" s="96"/>
      <c r="E467" s="96"/>
      <c r="F467" s="96"/>
      <c r="G467" s="96"/>
      <c r="H467" s="96"/>
      <c r="I467" s="96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</row>
    <row r="468" spans="1:30" ht="15.75" customHeight="1" x14ac:dyDescent="0.2">
      <c r="A468" s="96"/>
      <c r="B468" s="112"/>
      <c r="C468" s="96"/>
      <c r="D468" s="96"/>
      <c r="E468" s="96"/>
      <c r="F468" s="112"/>
      <c r="G468" s="96"/>
      <c r="H468" s="96"/>
      <c r="I468" s="96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</row>
    <row r="469" spans="1:30" ht="15.75" customHeight="1" x14ac:dyDescent="0.2">
      <c r="A469" s="96"/>
      <c r="B469" s="112"/>
      <c r="C469" s="96"/>
      <c r="D469" s="96"/>
      <c r="E469" s="96"/>
      <c r="F469" s="112"/>
      <c r="G469" s="96"/>
      <c r="H469" s="96"/>
      <c r="I469" s="96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</row>
    <row r="470" spans="1:30" ht="15.75" customHeight="1" x14ac:dyDescent="0.2">
      <c r="A470" s="96"/>
      <c r="B470" s="114"/>
      <c r="C470" s="96"/>
      <c r="D470" s="96"/>
      <c r="E470" s="96"/>
      <c r="F470" s="114"/>
      <c r="G470" s="96"/>
      <c r="H470" s="96"/>
      <c r="I470" s="96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</row>
    <row r="471" spans="1:30" ht="15.75" customHeight="1" x14ac:dyDescent="0.2">
      <c r="A471" s="96"/>
      <c r="B471" s="114"/>
      <c r="C471" s="96"/>
      <c r="D471" s="115"/>
      <c r="E471" s="115"/>
      <c r="F471" s="114"/>
      <c r="G471" s="96"/>
      <c r="H471" s="115"/>
      <c r="I471" s="96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</row>
    <row r="472" spans="1:30" ht="15.75" customHeight="1" x14ac:dyDescent="0.15">
      <c r="A472" s="96"/>
      <c r="B472" s="96"/>
      <c r="C472" s="115"/>
      <c r="D472" s="96"/>
      <c r="E472" s="96"/>
      <c r="F472" s="96"/>
      <c r="G472" s="115"/>
      <c r="H472" s="96"/>
      <c r="I472" s="115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</row>
    <row r="473" spans="1:30" ht="15.75" customHeight="1" x14ac:dyDescent="0.2">
      <c r="A473" s="96"/>
      <c r="B473" s="112"/>
      <c r="C473" s="96"/>
      <c r="D473" s="96"/>
      <c r="E473" s="96"/>
      <c r="F473" s="112"/>
      <c r="G473" s="96"/>
      <c r="H473" s="96"/>
      <c r="I473" s="96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</row>
    <row r="474" spans="1:30" ht="15.75" customHeight="1" x14ac:dyDescent="0.2">
      <c r="A474" s="96"/>
      <c r="B474" s="112"/>
      <c r="C474" s="96"/>
      <c r="D474" s="96"/>
      <c r="E474" s="96"/>
      <c r="F474" s="112"/>
      <c r="G474" s="96"/>
      <c r="H474" s="96"/>
      <c r="I474" s="96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</row>
    <row r="475" spans="1:30" ht="15.75" customHeight="1" x14ac:dyDescent="0.2">
      <c r="A475" s="96"/>
      <c r="B475" s="114"/>
      <c r="C475" s="96"/>
      <c r="D475" s="96"/>
      <c r="E475" s="96"/>
      <c r="F475" s="114"/>
      <c r="G475" s="96"/>
      <c r="H475" s="96"/>
      <c r="I475" s="96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</row>
    <row r="476" spans="1:30" ht="15.75" customHeight="1" x14ac:dyDescent="0.2">
      <c r="A476" s="96"/>
      <c r="B476" s="114"/>
      <c r="C476" s="96"/>
      <c r="D476" s="115"/>
      <c r="E476" s="115"/>
      <c r="F476" s="114"/>
      <c r="G476" s="96"/>
      <c r="H476" s="115"/>
      <c r="I476" s="96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</row>
    <row r="477" spans="1:30" ht="15.75" customHeight="1" x14ac:dyDescent="0.15">
      <c r="A477" s="96"/>
      <c r="B477" s="96"/>
      <c r="C477" s="115"/>
      <c r="D477" s="96"/>
      <c r="E477" s="96"/>
      <c r="F477" s="96"/>
      <c r="G477" s="115"/>
      <c r="H477" s="96"/>
      <c r="I477" s="115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</row>
    <row r="478" spans="1:30" ht="15.75" customHeight="1" x14ac:dyDescent="0.2">
      <c r="A478" s="96"/>
      <c r="B478" s="112"/>
      <c r="C478" s="96"/>
      <c r="D478" s="96"/>
      <c r="E478" s="96"/>
      <c r="F478" s="112"/>
      <c r="G478" s="96"/>
      <c r="H478" s="96"/>
      <c r="I478" s="96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</row>
    <row r="479" spans="1:30" ht="15.75" customHeight="1" x14ac:dyDescent="0.2">
      <c r="A479" s="96"/>
      <c r="B479" s="112"/>
      <c r="C479" s="96"/>
      <c r="D479" s="96"/>
      <c r="E479" s="96"/>
      <c r="F479" s="112"/>
      <c r="G479" s="96"/>
      <c r="H479" s="96"/>
      <c r="I479" s="96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</row>
    <row r="480" spans="1:30" ht="15.75" customHeight="1" x14ac:dyDescent="0.2">
      <c r="A480" s="96"/>
      <c r="B480" s="114"/>
      <c r="C480" s="96"/>
      <c r="D480" s="96"/>
      <c r="E480" s="96"/>
      <c r="F480" s="114"/>
      <c r="G480" s="96"/>
      <c r="H480" s="96"/>
      <c r="I480" s="96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</row>
    <row r="481" spans="1:30" ht="15.75" customHeight="1" x14ac:dyDescent="0.2">
      <c r="A481" s="96"/>
      <c r="B481" s="114"/>
      <c r="C481" s="96"/>
      <c r="D481" s="115"/>
      <c r="E481" s="115"/>
      <c r="F481" s="114"/>
      <c r="G481" s="96"/>
      <c r="H481" s="115"/>
      <c r="I481" s="96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</row>
    <row r="482" spans="1:30" ht="15.75" customHeight="1" x14ac:dyDescent="0.15">
      <c r="A482" s="96"/>
      <c r="B482" s="96"/>
      <c r="C482" s="115"/>
      <c r="D482" s="96"/>
      <c r="E482" s="96"/>
      <c r="F482" s="96"/>
      <c r="G482" s="115"/>
      <c r="H482" s="96"/>
      <c r="I482" s="115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</row>
    <row r="483" spans="1:30" ht="15.75" customHeight="1" x14ac:dyDescent="0.2">
      <c r="A483" s="96"/>
      <c r="B483" s="117"/>
      <c r="C483" s="96"/>
      <c r="D483" s="122"/>
      <c r="E483" s="122"/>
      <c r="F483" s="117"/>
      <c r="G483" s="96"/>
      <c r="H483" s="122"/>
      <c r="I483" s="96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</row>
    <row r="484" spans="1:30" ht="15.75" customHeight="1" x14ac:dyDescent="0.2">
      <c r="A484" s="96"/>
      <c r="B484" s="117"/>
      <c r="C484" s="122"/>
      <c r="D484" s="122"/>
      <c r="E484" s="122"/>
      <c r="F484" s="117"/>
      <c r="G484" s="122"/>
      <c r="H484" s="122"/>
      <c r="I484" s="122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</row>
    <row r="485" spans="1:30" ht="15.75" customHeight="1" x14ac:dyDescent="0.2">
      <c r="A485" s="96"/>
      <c r="B485" s="120"/>
      <c r="C485" s="122"/>
      <c r="D485" s="122"/>
      <c r="E485" s="122"/>
      <c r="F485" s="120"/>
      <c r="G485" s="122"/>
      <c r="H485" s="122"/>
      <c r="I485" s="122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</row>
    <row r="486" spans="1:30" ht="15.75" customHeight="1" x14ac:dyDescent="0.2">
      <c r="A486" s="96"/>
      <c r="B486" s="120"/>
      <c r="C486" s="122"/>
      <c r="D486" s="125"/>
      <c r="E486" s="125"/>
      <c r="F486" s="120"/>
      <c r="G486" s="122"/>
      <c r="H486" s="125"/>
      <c r="I486" s="122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</row>
    <row r="487" spans="1:30" ht="15.75" customHeight="1" x14ac:dyDescent="0.15">
      <c r="A487" s="96"/>
      <c r="B487" s="96"/>
      <c r="C487" s="125"/>
      <c r="D487" s="96"/>
      <c r="E487" s="96"/>
      <c r="F487" s="96"/>
      <c r="G487" s="125"/>
      <c r="H487" s="96"/>
      <c r="I487" s="125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</row>
    <row r="488" spans="1:30" ht="15.75" customHeight="1" x14ac:dyDescent="0.2">
      <c r="A488" s="96"/>
      <c r="B488" s="112"/>
      <c r="C488" s="96"/>
      <c r="D488" s="115"/>
      <c r="E488" s="115"/>
      <c r="F488" s="112"/>
      <c r="G488" s="96"/>
      <c r="H488" s="115"/>
      <c r="I488" s="96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</row>
    <row r="489" spans="1:30" ht="15.75" customHeight="1" x14ac:dyDescent="0.2">
      <c r="A489" s="96"/>
      <c r="B489" s="112"/>
      <c r="C489" s="115"/>
      <c r="D489" s="115"/>
      <c r="E489" s="115"/>
      <c r="F489" s="112"/>
      <c r="G489" s="115"/>
      <c r="H489" s="115"/>
      <c r="I489" s="115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</row>
    <row r="490" spans="1:30" ht="15.75" customHeight="1" x14ac:dyDescent="0.2">
      <c r="A490" s="96"/>
      <c r="B490" s="114"/>
      <c r="C490" s="115"/>
      <c r="D490" s="115"/>
      <c r="E490" s="115"/>
      <c r="F490" s="114"/>
      <c r="G490" s="115"/>
      <c r="H490" s="115"/>
      <c r="I490" s="115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</row>
    <row r="491" spans="1:30" ht="15.75" customHeight="1" x14ac:dyDescent="0.2">
      <c r="A491" s="96"/>
      <c r="B491" s="112"/>
      <c r="C491" s="115"/>
      <c r="D491" s="115"/>
      <c r="E491" s="115"/>
      <c r="F491" s="112"/>
      <c r="G491" s="115"/>
      <c r="H491" s="115"/>
      <c r="I491" s="115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</row>
    <row r="492" spans="1:30" ht="15.75" customHeight="1" x14ac:dyDescent="0.2">
      <c r="A492" s="96"/>
      <c r="B492" s="114"/>
      <c r="C492" s="115"/>
      <c r="D492" s="96"/>
      <c r="E492" s="96"/>
      <c r="F492" s="114"/>
      <c r="G492" s="115"/>
      <c r="H492" s="96"/>
      <c r="I492" s="115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</row>
    <row r="493" spans="1:30" ht="15.75" customHeight="1" x14ac:dyDescent="0.15">
      <c r="A493" s="96"/>
      <c r="B493" s="96"/>
      <c r="C493" s="96"/>
      <c r="D493" s="96"/>
      <c r="E493" s="96"/>
      <c r="F493" s="96"/>
      <c r="G493" s="96"/>
      <c r="H493" s="96"/>
      <c r="I493" s="96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</row>
    <row r="494" spans="1:30" ht="15.75" customHeight="1" x14ac:dyDescent="0.2">
      <c r="A494" s="96"/>
      <c r="B494" s="112"/>
      <c r="C494" s="96"/>
      <c r="D494" s="115"/>
      <c r="E494" s="115"/>
      <c r="F494" s="112"/>
      <c r="G494" s="96"/>
      <c r="H494" s="115"/>
      <c r="I494" s="96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</row>
    <row r="495" spans="1:30" ht="15.75" customHeight="1" x14ac:dyDescent="0.2">
      <c r="A495" s="96"/>
      <c r="B495" s="112"/>
      <c r="C495" s="115"/>
      <c r="D495" s="115"/>
      <c r="E495" s="115"/>
      <c r="F495" s="112"/>
      <c r="G495" s="115"/>
      <c r="H495" s="115"/>
      <c r="I495" s="115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</row>
    <row r="496" spans="1:30" ht="15.75" customHeight="1" x14ac:dyDescent="0.2">
      <c r="A496" s="96"/>
      <c r="B496" s="114"/>
      <c r="C496" s="115"/>
      <c r="D496" s="115"/>
      <c r="E496" s="115"/>
      <c r="F496" s="114"/>
      <c r="G496" s="115"/>
      <c r="H496" s="115"/>
      <c r="I496" s="115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</row>
    <row r="497" spans="1:30" ht="15.75" customHeight="1" x14ac:dyDescent="0.2">
      <c r="A497" s="96"/>
      <c r="B497" s="114"/>
      <c r="C497" s="115"/>
      <c r="D497" s="115"/>
      <c r="E497" s="115"/>
      <c r="F497" s="114"/>
      <c r="G497" s="115"/>
      <c r="H497" s="115"/>
      <c r="I497" s="115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</row>
    <row r="498" spans="1:30" ht="15.75" customHeight="1" x14ac:dyDescent="0.15">
      <c r="A498" s="96"/>
      <c r="B498" s="96"/>
      <c r="C498" s="115"/>
      <c r="D498" s="96"/>
      <c r="E498" s="96"/>
      <c r="F498" s="96"/>
      <c r="G498" s="115"/>
      <c r="H498" s="96"/>
      <c r="I498" s="115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</row>
    <row r="499" spans="1:30" ht="15.75" customHeight="1" x14ac:dyDescent="0.2">
      <c r="A499" s="96"/>
      <c r="B499" s="112"/>
      <c r="C499" s="96"/>
      <c r="D499" s="115"/>
      <c r="E499" s="115"/>
      <c r="F499" s="112"/>
      <c r="G499" s="96"/>
      <c r="H499" s="115"/>
      <c r="I499" s="96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</row>
    <row r="500" spans="1:30" ht="15.75" customHeight="1" x14ac:dyDescent="0.2">
      <c r="A500" s="96"/>
      <c r="B500" s="112"/>
      <c r="C500" s="115"/>
      <c r="D500" s="115"/>
      <c r="E500" s="115"/>
      <c r="F500" s="112"/>
      <c r="G500" s="115"/>
      <c r="H500" s="115"/>
      <c r="I500" s="115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</row>
    <row r="501" spans="1:30" ht="15.75" customHeight="1" x14ac:dyDescent="0.2">
      <c r="A501" s="96"/>
      <c r="B501" s="112"/>
      <c r="C501" s="115"/>
      <c r="D501" s="115"/>
      <c r="E501" s="115"/>
      <c r="F501" s="112"/>
      <c r="G501" s="115"/>
      <c r="H501" s="115"/>
      <c r="I501" s="115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</row>
    <row r="502" spans="1:30" ht="15.75" customHeight="1" x14ac:dyDescent="0.2">
      <c r="A502" s="96"/>
      <c r="B502" s="114"/>
      <c r="C502" s="115"/>
      <c r="D502" s="115"/>
      <c r="E502" s="115"/>
      <c r="F502" s="114"/>
      <c r="G502" s="115"/>
      <c r="H502" s="115"/>
      <c r="I502" s="115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</row>
    <row r="503" spans="1:30" ht="15.75" customHeight="1" x14ac:dyDescent="0.2">
      <c r="A503" s="96"/>
      <c r="B503" s="112"/>
      <c r="C503" s="115"/>
      <c r="D503" s="115"/>
      <c r="E503" s="115"/>
      <c r="F503" s="112"/>
      <c r="G503" s="115"/>
      <c r="H503" s="115"/>
      <c r="I503" s="115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</row>
    <row r="504" spans="1:30" ht="15.75" customHeight="1" x14ac:dyDescent="0.2">
      <c r="A504" s="96"/>
      <c r="B504" s="112"/>
      <c r="C504" s="115"/>
      <c r="D504" s="115"/>
      <c r="E504" s="115"/>
      <c r="F504" s="112"/>
      <c r="G504" s="115"/>
      <c r="H504" s="115"/>
      <c r="I504" s="115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</row>
    <row r="505" spans="1:30" ht="15.75" customHeight="1" x14ac:dyDescent="0.2">
      <c r="A505" s="96"/>
      <c r="B505" s="112"/>
      <c r="C505" s="115"/>
      <c r="D505" s="115"/>
      <c r="E505" s="115"/>
      <c r="F505" s="112"/>
      <c r="G505" s="115"/>
      <c r="H505" s="115"/>
      <c r="I505" s="115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</row>
    <row r="506" spans="1:30" ht="15.75" customHeight="1" x14ac:dyDescent="0.2">
      <c r="A506" s="96"/>
      <c r="B506" s="120"/>
      <c r="C506" s="115"/>
      <c r="D506" s="115"/>
      <c r="E506" s="115"/>
      <c r="F506" s="120"/>
      <c r="G506" s="115"/>
      <c r="H506" s="115"/>
      <c r="I506" s="115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</row>
    <row r="507" spans="1:30" ht="15.75" customHeight="1" x14ac:dyDescent="0.15">
      <c r="A507" s="96"/>
      <c r="B507" s="96"/>
      <c r="C507" s="115"/>
      <c r="D507" s="96"/>
      <c r="E507" s="96"/>
      <c r="F507" s="96"/>
      <c r="G507" s="115"/>
      <c r="H507" s="96"/>
      <c r="I507" s="115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</row>
    <row r="508" spans="1:30" ht="15.75" customHeight="1" x14ac:dyDescent="0.2">
      <c r="A508" s="96"/>
      <c r="B508" s="112"/>
      <c r="C508" s="96"/>
      <c r="D508" s="115"/>
      <c r="E508" s="115"/>
      <c r="F508" s="112"/>
      <c r="G508" s="96"/>
      <c r="H508" s="115"/>
      <c r="I508" s="96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</row>
    <row r="509" spans="1:30" ht="15.75" customHeight="1" x14ac:dyDescent="0.2">
      <c r="A509" s="96"/>
      <c r="B509" s="112"/>
      <c r="C509" s="115"/>
      <c r="D509" s="115"/>
      <c r="E509" s="115"/>
      <c r="F509" s="112"/>
      <c r="G509" s="115"/>
      <c r="H509" s="115"/>
      <c r="I509" s="115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</row>
    <row r="510" spans="1:30" ht="15.75" customHeight="1" x14ac:dyDescent="0.2">
      <c r="A510" s="96"/>
      <c r="B510" s="114"/>
      <c r="C510" s="115"/>
      <c r="D510" s="115"/>
      <c r="E510" s="115"/>
      <c r="F510" s="114"/>
      <c r="G510" s="115"/>
      <c r="H510" s="115"/>
      <c r="I510" s="115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</row>
    <row r="511" spans="1:30" ht="15.75" customHeight="1" x14ac:dyDescent="0.2">
      <c r="A511" s="96"/>
      <c r="B511" s="112"/>
      <c r="C511" s="115"/>
      <c r="D511" s="115"/>
      <c r="E511" s="115"/>
      <c r="F511" s="112"/>
      <c r="G511" s="115"/>
      <c r="H511" s="115"/>
      <c r="I511" s="115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</row>
    <row r="512" spans="1:30" ht="15.75" customHeight="1" x14ac:dyDescent="0.2">
      <c r="A512" s="96"/>
      <c r="B512" s="114"/>
      <c r="C512" s="115"/>
      <c r="D512" s="115"/>
      <c r="E512" s="115"/>
      <c r="F512" s="114"/>
      <c r="G512" s="115"/>
      <c r="H512" s="115"/>
      <c r="I512" s="115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</row>
    <row r="513" spans="1:30" ht="15.75" customHeight="1" x14ac:dyDescent="0.15">
      <c r="A513" s="96"/>
      <c r="B513" s="96"/>
      <c r="C513" s="115"/>
      <c r="D513" s="96"/>
      <c r="E513" s="96"/>
      <c r="F513" s="96"/>
      <c r="G513" s="115"/>
      <c r="H513" s="96"/>
      <c r="I513" s="115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</row>
    <row r="514" spans="1:30" ht="15.75" customHeight="1" x14ac:dyDescent="0.2">
      <c r="A514" s="96"/>
      <c r="B514" s="112"/>
      <c r="C514" s="96"/>
      <c r="D514" s="115"/>
      <c r="E514" s="115"/>
      <c r="F514" s="112"/>
      <c r="G514" s="96"/>
      <c r="H514" s="115"/>
      <c r="I514" s="96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</row>
    <row r="515" spans="1:30" ht="15.75" customHeight="1" x14ac:dyDescent="0.2">
      <c r="A515" s="96"/>
      <c r="B515" s="112"/>
      <c r="C515" s="115"/>
      <c r="D515" s="115"/>
      <c r="E515" s="115"/>
      <c r="F515" s="112"/>
      <c r="G515" s="115"/>
      <c r="H515" s="115"/>
      <c r="I515" s="115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</row>
    <row r="516" spans="1:30" ht="15.75" customHeight="1" x14ac:dyDescent="0.2">
      <c r="A516" s="96"/>
      <c r="B516" s="114"/>
      <c r="C516" s="115"/>
      <c r="D516" s="115"/>
      <c r="E516" s="115"/>
      <c r="F516" s="114"/>
      <c r="G516" s="115"/>
      <c r="H516" s="115"/>
      <c r="I516" s="115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</row>
    <row r="517" spans="1:30" ht="15.75" customHeight="1" x14ac:dyDescent="0.2">
      <c r="A517" s="96"/>
      <c r="B517" s="114"/>
      <c r="C517" s="115"/>
      <c r="D517" s="115"/>
      <c r="E517" s="115"/>
      <c r="F517" s="114"/>
      <c r="G517" s="115"/>
      <c r="H517" s="115"/>
      <c r="I517" s="115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</row>
    <row r="518" spans="1:30" ht="15.75" customHeight="1" x14ac:dyDescent="0.15">
      <c r="A518" s="96"/>
      <c r="B518" s="96"/>
      <c r="C518" s="115"/>
      <c r="D518" s="96"/>
      <c r="E518" s="96"/>
      <c r="F518" s="96"/>
      <c r="G518" s="115"/>
      <c r="H518" s="96"/>
      <c r="I518" s="115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</row>
    <row r="519" spans="1:30" ht="15.75" customHeight="1" x14ac:dyDescent="0.2">
      <c r="A519" s="96"/>
      <c r="B519" s="112"/>
      <c r="C519" s="96"/>
      <c r="D519" s="115"/>
      <c r="E519" s="115"/>
      <c r="F519" s="112"/>
      <c r="G519" s="96"/>
      <c r="H519" s="115"/>
      <c r="I519" s="96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</row>
    <row r="520" spans="1:30" ht="15.75" customHeight="1" x14ac:dyDescent="0.2">
      <c r="A520" s="96"/>
      <c r="B520" s="112"/>
      <c r="C520" s="115"/>
      <c r="D520" s="115"/>
      <c r="E520" s="115"/>
      <c r="F520" s="112"/>
      <c r="G520" s="115"/>
      <c r="H520" s="115"/>
      <c r="I520" s="115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</row>
    <row r="521" spans="1:30" ht="15.75" customHeight="1" x14ac:dyDescent="0.2">
      <c r="A521" s="96"/>
      <c r="B521" s="133"/>
      <c r="C521" s="115"/>
      <c r="D521" s="115"/>
      <c r="E521" s="115"/>
      <c r="F521" s="133"/>
      <c r="G521" s="115"/>
      <c r="H521" s="115"/>
      <c r="I521" s="115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</row>
    <row r="522" spans="1:30" ht="15.75" customHeight="1" x14ac:dyDescent="0.2">
      <c r="A522" s="96"/>
      <c r="B522" s="133"/>
      <c r="C522" s="115"/>
      <c r="D522" s="115"/>
      <c r="E522" s="115"/>
      <c r="F522" s="133"/>
      <c r="G522" s="115"/>
      <c r="H522" s="115"/>
      <c r="I522" s="115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</row>
    <row r="523" spans="1:30" ht="15.75" customHeight="1" x14ac:dyDescent="0.2">
      <c r="A523" s="96"/>
      <c r="B523" s="114"/>
      <c r="C523" s="115"/>
      <c r="D523" s="115"/>
      <c r="E523" s="115"/>
      <c r="F523" s="114"/>
      <c r="G523" s="115"/>
      <c r="H523" s="115"/>
      <c r="I523" s="115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</row>
    <row r="524" spans="1:30" ht="15.75" customHeight="1" x14ac:dyDescent="0.2">
      <c r="A524" s="96"/>
      <c r="B524" s="112"/>
      <c r="C524" s="115"/>
      <c r="D524" s="115"/>
      <c r="E524" s="115"/>
      <c r="F524" s="112"/>
      <c r="G524" s="115"/>
      <c r="H524" s="115"/>
      <c r="I524" s="115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</row>
    <row r="525" spans="1:30" ht="15.75" customHeight="1" x14ac:dyDescent="0.2">
      <c r="A525" s="96"/>
      <c r="B525" s="112"/>
      <c r="C525" s="115"/>
      <c r="D525" s="115"/>
      <c r="E525" s="115"/>
      <c r="F525" s="112"/>
      <c r="G525" s="115"/>
      <c r="H525" s="115"/>
      <c r="I525" s="115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</row>
    <row r="526" spans="1:30" ht="15.75" customHeight="1" x14ac:dyDescent="0.2">
      <c r="A526" s="96"/>
      <c r="B526" s="114"/>
      <c r="C526" s="115"/>
      <c r="D526" s="115"/>
      <c r="E526" s="115"/>
      <c r="F526" s="114"/>
      <c r="G526" s="115"/>
      <c r="H526" s="115"/>
      <c r="I526" s="115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</row>
    <row r="527" spans="1:30" ht="15.75" customHeight="1" x14ac:dyDescent="0.2">
      <c r="A527" s="96"/>
      <c r="B527" s="112"/>
      <c r="C527" s="115"/>
      <c r="D527" s="115"/>
      <c r="E527" s="115"/>
      <c r="F527" s="112"/>
      <c r="G527" s="115"/>
      <c r="H527" s="115"/>
      <c r="I527" s="115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</row>
    <row r="528" spans="1:30" ht="15.75" customHeight="1" x14ac:dyDescent="0.2">
      <c r="A528" s="96"/>
      <c r="B528" s="114"/>
      <c r="C528" s="115"/>
      <c r="D528" s="115"/>
      <c r="E528" s="115"/>
      <c r="F528" s="114"/>
      <c r="G528" s="115"/>
      <c r="H528" s="115"/>
      <c r="I528" s="115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</row>
    <row r="529" spans="1:30" ht="15.75" customHeight="1" x14ac:dyDescent="0.2">
      <c r="A529" s="96"/>
      <c r="B529" s="33"/>
      <c r="C529" s="115"/>
      <c r="D529" s="33"/>
      <c r="E529" s="33"/>
      <c r="F529" s="33"/>
      <c r="G529" s="115"/>
      <c r="H529" s="33"/>
      <c r="I529" s="115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</row>
    <row r="530" spans="1:30" ht="15.75" customHeight="1" x14ac:dyDescent="0.2">
      <c r="A530" s="96"/>
      <c r="B530" s="112"/>
      <c r="C530" s="33"/>
      <c r="D530" s="115"/>
      <c r="E530" s="115"/>
      <c r="F530" s="112"/>
      <c r="G530" s="33"/>
      <c r="H530" s="115"/>
      <c r="I530" s="33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</row>
    <row r="531" spans="1:30" ht="15.75" customHeight="1" x14ac:dyDescent="0.2">
      <c r="A531" s="96"/>
      <c r="B531" s="112"/>
      <c r="C531" s="115"/>
      <c r="D531" s="115"/>
      <c r="E531" s="115"/>
      <c r="F531" s="112"/>
      <c r="G531" s="115"/>
      <c r="H531" s="115"/>
      <c r="I531" s="115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</row>
    <row r="532" spans="1:30" ht="15.75" customHeight="1" x14ac:dyDescent="0.2">
      <c r="A532" s="96"/>
      <c r="B532" s="133"/>
      <c r="C532" s="115"/>
      <c r="D532" s="115"/>
      <c r="E532" s="115"/>
      <c r="F532" s="133"/>
      <c r="G532" s="115"/>
      <c r="H532" s="115"/>
      <c r="I532" s="115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</row>
    <row r="533" spans="1:30" ht="15.75" customHeight="1" x14ac:dyDescent="0.2">
      <c r="A533" s="96"/>
      <c r="B533" s="133"/>
      <c r="C533" s="115"/>
      <c r="D533" s="115"/>
      <c r="E533" s="115"/>
      <c r="F533" s="133"/>
      <c r="G533" s="115"/>
      <c r="H533" s="115"/>
      <c r="I533" s="115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</row>
    <row r="534" spans="1:30" ht="15.75" customHeight="1" x14ac:dyDescent="0.15">
      <c r="A534" s="96"/>
      <c r="B534" s="96"/>
      <c r="C534" s="115"/>
      <c r="D534" s="96"/>
      <c r="E534" s="96"/>
      <c r="F534" s="96"/>
      <c r="G534" s="115"/>
      <c r="H534" s="96"/>
      <c r="I534" s="115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</row>
    <row r="535" spans="1:30" ht="15.75" customHeight="1" x14ac:dyDescent="0.2">
      <c r="A535" s="96"/>
      <c r="B535" s="112"/>
      <c r="C535" s="96"/>
      <c r="D535" s="115"/>
      <c r="E535" s="115"/>
      <c r="F535" s="112"/>
      <c r="G535" s="96"/>
      <c r="H535" s="115"/>
      <c r="I535" s="96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</row>
    <row r="536" spans="1:30" ht="15.75" customHeight="1" x14ac:dyDescent="0.2">
      <c r="A536" s="96"/>
      <c r="B536" s="112"/>
      <c r="C536" s="115"/>
      <c r="D536" s="115"/>
      <c r="E536" s="115"/>
      <c r="F536" s="112"/>
      <c r="G536" s="115"/>
      <c r="H536" s="115"/>
      <c r="I536" s="115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</row>
    <row r="537" spans="1:30" ht="15.75" customHeight="1" x14ac:dyDescent="0.2">
      <c r="A537" s="96"/>
      <c r="B537" s="133"/>
      <c r="C537" s="115"/>
      <c r="D537" s="115"/>
      <c r="E537" s="115"/>
      <c r="F537" s="133"/>
      <c r="G537" s="115"/>
      <c r="H537" s="115"/>
      <c r="I537" s="115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</row>
    <row r="538" spans="1:30" ht="15.75" customHeight="1" x14ac:dyDescent="0.2">
      <c r="A538" s="96"/>
      <c r="B538" s="133"/>
      <c r="C538" s="115"/>
      <c r="D538" s="115"/>
      <c r="E538" s="115"/>
      <c r="F538" s="133"/>
      <c r="G538" s="115"/>
      <c r="H538" s="115"/>
      <c r="I538" s="115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</row>
    <row r="539" spans="1:30" ht="15.75" customHeight="1" x14ac:dyDescent="0.15">
      <c r="A539" s="96"/>
      <c r="B539" s="96"/>
      <c r="C539" s="115"/>
      <c r="D539" s="96"/>
      <c r="E539" s="96"/>
      <c r="F539" s="96"/>
      <c r="G539" s="115"/>
      <c r="H539" s="96"/>
      <c r="I539" s="115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</row>
    <row r="540" spans="1:30" ht="15.75" customHeight="1" x14ac:dyDescent="0.2">
      <c r="A540" s="96"/>
      <c r="B540" s="112"/>
      <c r="C540" s="96"/>
      <c r="D540" s="115"/>
      <c r="E540" s="115"/>
      <c r="F540" s="112"/>
      <c r="G540" s="96"/>
      <c r="H540" s="115"/>
      <c r="I540" s="96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</row>
    <row r="541" spans="1:30" ht="15.75" customHeight="1" x14ac:dyDescent="0.2">
      <c r="A541" s="96"/>
      <c r="B541" s="112"/>
      <c r="C541" s="115"/>
      <c r="D541" s="115"/>
      <c r="E541" s="115"/>
      <c r="F541" s="112"/>
      <c r="G541" s="115"/>
      <c r="H541" s="115"/>
      <c r="I541" s="115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</row>
    <row r="542" spans="1:30" ht="15.75" customHeight="1" x14ac:dyDescent="0.2">
      <c r="A542" s="96"/>
      <c r="B542" s="133"/>
      <c r="C542" s="115"/>
      <c r="D542" s="115"/>
      <c r="E542" s="115"/>
      <c r="F542" s="133"/>
      <c r="G542" s="115"/>
      <c r="H542" s="115"/>
      <c r="I542" s="115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</row>
    <row r="543" spans="1:30" ht="15.75" customHeight="1" x14ac:dyDescent="0.2">
      <c r="A543" s="96"/>
      <c r="B543" s="133"/>
      <c r="C543" s="115"/>
      <c r="D543" s="115"/>
      <c r="E543" s="115"/>
      <c r="F543" s="133"/>
      <c r="G543" s="115"/>
      <c r="H543" s="115"/>
      <c r="I543" s="115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</row>
    <row r="544" spans="1:30" ht="15.75" customHeight="1" x14ac:dyDescent="0.15">
      <c r="A544" s="96"/>
      <c r="B544" s="96"/>
      <c r="C544" s="115"/>
      <c r="D544" s="96"/>
      <c r="E544" s="96"/>
      <c r="F544" s="96"/>
      <c r="G544" s="115"/>
      <c r="H544" s="96"/>
      <c r="I544" s="115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</row>
    <row r="545" spans="1:30" ht="15.75" customHeight="1" x14ac:dyDescent="0.2">
      <c r="A545" s="96"/>
      <c r="B545" s="112"/>
      <c r="C545" s="96"/>
      <c r="D545" s="115"/>
      <c r="E545" s="115"/>
      <c r="F545" s="112"/>
      <c r="G545" s="96"/>
      <c r="H545" s="115"/>
      <c r="I545" s="96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</row>
    <row r="546" spans="1:30" ht="15.75" customHeight="1" x14ac:dyDescent="0.2">
      <c r="A546" s="96"/>
      <c r="B546" s="112"/>
      <c r="C546" s="115"/>
      <c r="D546" s="115"/>
      <c r="E546" s="115"/>
      <c r="F546" s="112"/>
      <c r="G546" s="115"/>
      <c r="H546" s="115"/>
      <c r="I546" s="115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</row>
    <row r="547" spans="1:30" ht="15.75" customHeight="1" x14ac:dyDescent="0.2">
      <c r="A547" s="96"/>
      <c r="B547" s="114"/>
      <c r="C547" s="115"/>
      <c r="D547" s="115"/>
      <c r="E547" s="115"/>
      <c r="F547" s="114"/>
      <c r="G547" s="115"/>
      <c r="H547" s="115"/>
      <c r="I547" s="115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</row>
    <row r="548" spans="1:30" ht="15.75" customHeight="1" x14ac:dyDescent="0.2">
      <c r="A548" s="96"/>
      <c r="B548" s="112"/>
      <c r="C548" s="115"/>
      <c r="D548" s="115"/>
      <c r="E548" s="115"/>
      <c r="F548" s="112"/>
      <c r="G548" s="115"/>
      <c r="H548" s="115"/>
      <c r="I548" s="115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</row>
    <row r="549" spans="1:30" ht="15.75" customHeight="1" x14ac:dyDescent="0.2">
      <c r="A549" s="96"/>
      <c r="B549" s="114"/>
      <c r="C549" s="115"/>
      <c r="D549" s="115"/>
      <c r="E549" s="115"/>
      <c r="F549" s="114"/>
      <c r="G549" s="115"/>
      <c r="H549" s="115"/>
      <c r="I549" s="115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</row>
    <row r="550" spans="1:30" ht="15.75" customHeight="1" x14ac:dyDescent="0.15">
      <c r="A550" s="96"/>
      <c r="B550" s="96"/>
      <c r="C550" s="115"/>
      <c r="D550" s="96"/>
      <c r="E550" s="96"/>
      <c r="F550" s="96"/>
      <c r="G550" s="115"/>
      <c r="H550" s="96"/>
      <c r="I550" s="115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</row>
    <row r="551" spans="1:30" ht="15.75" customHeight="1" x14ac:dyDescent="0.2">
      <c r="A551" s="96"/>
      <c r="B551" s="112"/>
      <c r="C551" s="96"/>
      <c r="D551" s="115"/>
      <c r="E551" s="115"/>
      <c r="F551" s="112"/>
      <c r="G551" s="96"/>
      <c r="H551" s="115"/>
      <c r="I551" s="96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</row>
    <row r="552" spans="1:30" ht="15.75" customHeight="1" x14ac:dyDescent="0.2">
      <c r="A552" s="33"/>
      <c r="B552" s="112"/>
      <c r="C552" s="115"/>
      <c r="D552" s="115"/>
      <c r="E552" s="115"/>
      <c r="F552" s="112"/>
      <c r="G552" s="115"/>
      <c r="H552" s="115"/>
      <c r="I552" s="115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</row>
    <row r="553" spans="1:30" ht="15.75" customHeight="1" x14ac:dyDescent="0.2">
      <c r="A553" s="33"/>
      <c r="B553" s="133"/>
      <c r="C553" s="115"/>
      <c r="D553" s="115"/>
      <c r="E553" s="115"/>
      <c r="F553" s="133"/>
      <c r="G553" s="115"/>
      <c r="H553" s="115"/>
      <c r="I553" s="115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</row>
    <row r="554" spans="1:30" ht="15.75" customHeight="1" x14ac:dyDescent="0.2">
      <c r="A554" s="33"/>
      <c r="B554" s="133"/>
      <c r="C554" s="115"/>
      <c r="D554" s="115"/>
      <c r="E554" s="115"/>
      <c r="F554" s="133"/>
      <c r="G554" s="115"/>
      <c r="H554" s="115"/>
      <c r="I554" s="115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</row>
    <row r="555" spans="1:30" ht="15.75" customHeight="1" x14ac:dyDescent="0.2">
      <c r="A555" s="33"/>
      <c r="B555" s="96"/>
      <c r="C555" s="115"/>
      <c r="D555" s="96"/>
      <c r="E555" s="96"/>
      <c r="F555" s="96"/>
      <c r="G555" s="115"/>
      <c r="H555" s="96"/>
      <c r="I555" s="115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</row>
    <row r="556" spans="1:30" ht="15.75" customHeight="1" x14ac:dyDescent="0.2">
      <c r="A556" s="33"/>
      <c r="B556" s="134"/>
      <c r="C556" s="96"/>
      <c r="D556" s="122"/>
      <c r="E556" s="122"/>
      <c r="F556" s="134"/>
      <c r="G556" s="96"/>
      <c r="H556" s="122"/>
      <c r="I556" s="96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</row>
    <row r="557" spans="1:30" ht="15.75" customHeight="1" x14ac:dyDescent="0.2">
      <c r="A557" s="33"/>
      <c r="B557" s="134"/>
      <c r="C557" s="122"/>
      <c r="D557" s="122"/>
      <c r="E557" s="122"/>
      <c r="F557" s="134"/>
      <c r="G557" s="122"/>
      <c r="H557" s="122"/>
      <c r="I557" s="122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</row>
    <row r="558" spans="1:30" ht="15.75" customHeight="1" x14ac:dyDescent="0.2">
      <c r="A558" s="33"/>
      <c r="B558" s="135"/>
      <c r="C558" s="122"/>
      <c r="D558" s="125"/>
      <c r="E558" s="125"/>
      <c r="F558" s="135"/>
      <c r="G558" s="122"/>
      <c r="H558" s="125"/>
      <c r="I558" s="122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</row>
    <row r="559" spans="1:30" ht="15.75" customHeight="1" x14ac:dyDescent="0.2">
      <c r="A559" s="33"/>
      <c r="B559" s="135"/>
      <c r="C559" s="125"/>
      <c r="D559" s="125"/>
      <c r="E559" s="125"/>
      <c r="F559" s="135"/>
      <c r="G559" s="125"/>
      <c r="H559" s="125"/>
      <c r="I559" s="125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</row>
    <row r="560" spans="1:30" ht="15.75" customHeight="1" x14ac:dyDescent="0.2">
      <c r="A560" s="33"/>
      <c r="B560" s="128"/>
      <c r="C560" s="125"/>
      <c r="D560" s="96"/>
      <c r="E560" s="96"/>
      <c r="F560" s="128"/>
      <c r="G560" s="125"/>
      <c r="H560" s="96"/>
      <c r="I560" s="125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</row>
    <row r="561" spans="1:30" ht="15.75" customHeight="1" x14ac:dyDescent="0.2">
      <c r="A561" s="96"/>
      <c r="B561" s="112"/>
      <c r="C561" s="96"/>
      <c r="D561" s="96"/>
      <c r="E561" s="96"/>
      <c r="F561" s="112"/>
      <c r="G561" s="96"/>
      <c r="H561" s="96"/>
      <c r="I561" s="96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</row>
    <row r="562" spans="1:30" ht="15.75" customHeight="1" x14ac:dyDescent="0.2">
      <c r="A562" s="96"/>
      <c r="B562" s="112"/>
      <c r="C562" s="96"/>
      <c r="D562" s="96"/>
      <c r="E562" s="96"/>
      <c r="F562" s="112"/>
      <c r="G562" s="96"/>
      <c r="H562" s="96"/>
      <c r="I562" s="96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</row>
    <row r="563" spans="1:30" ht="15.75" customHeight="1" x14ac:dyDescent="0.2">
      <c r="A563" s="96"/>
      <c r="B563" s="114"/>
      <c r="C563" s="96"/>
      <c r="D563" s="96"/>
      <c r="E563" s="96"/>
      <c r="F563" s="114"/>
      <c r="G563" s="96"/>
      <c r="H563" s="96"/>
      <c r="I563" s="96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</row>
    <row r="564" spans="1:30" ht="15.75" customHeight="1" x14ac:dyDescent="0.2">
      <c r="A564" s="96"/>
      <c r="B564" s="114"/>
      <c r="C564" s="96"/>
      <c r="D564" s="96"/>
      <c r="E564" s="96"/>
      <c r="F564" s="114"/>
      <c r="G564" s="96"/>
      <c r="H564" s="96"/>
      <c r="I564" s="96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</row>
    <row r="565" spans="1:30" ht="15.75" customHeight="1" x14ac:dyDescent="0.15">
      <c r="A565" s="96"/>
      <c r="B565" s="128"/>
      <c r="C565" s="96"/>
      <c r="D565" s="96"/>
      <c r="E565" s="96"/>
      <c r="F565" s="128"/>
      <c r="G565" s="96"/>
      <c r="H565" s="96"/>
      <c r="I565" s="96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</row>
    <row r="566" spans="1:30" ht="15.75" customHeight="1" x14ac:dyDescent="0.2">
      <c r="A566" s="96"/>
      <c r="B566" s="112"/>
      <c r="C566" s="96"/>
      <c r="D566" s="96"/>
      <c r="E566" s="96"/>
      <c r="F566" s="112"/>
      <c r="G566" s="96"/>
      <c r="H566" s="96"/>
      <c r="I566" s="96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</row>
    <row r="567" spans="1:30" ht="15.75" customHeight="1" x14ac:dyDescent="0.2">
      <c r="A567" s="96"/>
      <c r="B567" s="112"/>
      <c r="C567" s="96"/>
      <c r="D567" s="96"/>
      <c r="E567" s="96"/>
      <c r="F567" s="112"/>
      <c r="G567" s="96"/>
      <c r="H567" s="96"/>
      <c r="I567" s="96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</row>
    <row r="568" spans="1:30" ht="15.75" customHeight="1" x14ac:dyDescent="0.2">
      <c r="A568" s="96"/>
      <c r="B568" s="114"/>
      <c r="C568" s="96"/>
      <c r="D568" s="96"/>
      <c r="E568" s="96"/>
      <c r="F568" s="114"/>
      <c r="G568" s="96"/>
      <c r="H568" s="96"/>
      <c r="I568" s="96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</row>
    <row r="569" spans="1:30" ht="15.75" customHeight="1" x14ac:dyDescent="0.2">
      <c r="A569" s="96"/>
      <c r="B569" s="114"/>
      <c r="C569" s="96"/>
      <c r="D569" s="115"/>
      <c r="E569" s="115"/>
      <c r="F569" s="114"/>
      <c r="G569" s="96"/>
      <c r="H569" s="115"/>
      <c r="I569" s="96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</row>
    <row r="570" spans="1:30" ht="15.75" customHeight="1" x14ac:dyDescent="0.15">
      <c r="A570" s="96"/>
      <c r="B570" s="96"/>
      <c r="C570" s="96"/>
      <c r="D570" s="96"/>
      <c r="E570" s="96"/>
      <c r="F570" s="96"/>
      <c r="G570" s="96"/>
      <c r="H570" s="96"/>
      <c r="I570" s="96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</row>
    <row r="571" spans="1:30" ht="15.75" customHeight="1" x14ac:dyDescent="0.15">
      <c r="A571" s="96"/>
      <c r="B571" s="96"/>
      <c r="C571" s="96"/>
      <c r="D571" s="96"/>
      <c r="E571" s="96"/>
      <c r="F571" s="96"/>
      <c r="G571" s="96"/>
      <c r="H571" s="96"/>
      <c r="I571" s="96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</row>
    <row r="572" spans="1:30" ht="15.75" customHeight="1" x14ac:dyDescent="0.15">
      <c r="A572" s="96"/>
      <c r="B572" s="96"/>
      <c r="C572" s="96"/>
      <c r="D572" s="96"/>
      <c r="E572" s="96"/>
      <c r="F572" s="96"/>
      <c r="G572" s="96"/>
      <c r="H572" s="96"/>
      <c r="I572" s="96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</row>
    <row r="573" spans="1:30" ht="15.75" customHeight="1" x14ac:dyDescent="0.15">
      <c r="A573" s="96"/>
      <c r="B573" s="96"/>
      <c r="C573" s="96"/>
      <c r="D573" s="96"/>
      <c r="E573" s="96"/>
      <c r="F573" s="96"/>
      <c r="G573" s="96"/>
      <c r="H573" s="96"/>
      <c r="I573" s="96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</row>
    <row r="574" spans="1:30" ht="15.75" customHeight="1" x14ac:dyDescent="0.15">
      <c r="A574" s="96"/>
      <c r="B574" s="96"/>
      <c r="C574" s="96"/>
      <c r="D574" s="96"/>
      <c r="E574" s="96"/>
      <c r="F574" s="96"/>
      <c r="G574" s="96"/>
      <c r="H574" s="96"/>
      <c r="I574" s="96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</row>
    <row r="575" spans="1:30" ht="15.75" customHeight="1" x14ac:dyDescent="0.15">
      <c r="A575" s="96"/>
      <c r="B575" s="96"/>
      <c r="C575" s="96"/>
      <c r="D575" s="96"/>
      <c r="E575" s="96"/>
      <c r="F575" s="96"/>
      <c r="G575" s="96"/>
      <c r="H575" s="96"/>
      <c r="I575" s="96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</row>
    <row r="576" spans="1:30" ht="15.75" customHeight="1" x14ac:dyDescent="0.15">
      <c r="A576" s="96"/>
      <c r="B576" s="96"/>
      <c r="C576" s="96"/>
      <c r="D576" s="96"/>
      <c r="E576" s="96"/>
      <c r="F576" s="96"/>
      <c r="G576" s="96"/>
      <c r="H576" s="96"/>
      <c r="I576" s="96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</row>
    <row r="577" spans="1:30" ht="15.75" customHeight="1" x14ac:dyDescent="0.15">
      <c r="A577" s="96"/>
      <c r="B577" s="96"/>
      <c r="C577" s="96"/>
      <c r="D577" s="96"/>
      <c r="E577" s="96"/>
      <c r="F577" s="96"/>
      <c r="G577" s="96"/>
      <c r="H577" s="96"/>
      <c r="I577" s="96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</row>
    <row r="578" spans="1:30" ht="15.75" customHeight="1" x14ac:dyDescent="0.15">
      <c r="A578" s="96"/>
      <c r="B578" s="96"/>
      <c r="C578" s="96"/>
      <c r="D578" s="96"/>
      <c r="E578" s="96"/>
      <c r="F578" s="96"/>
      <c r="G578" s="96"/>
      <c r="H578" s="96"/>
      <c r="I578" s="96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</row>
    <row r="579" spans="1:30" ht="15.75" customHeight="1" x14ac:dyDescent="0.15">
      <c r="A579" s="96"/>
      <c r="B579" s="96"/>
      <c r="C579" s="96"/>
      <c r="D579" s="96"/>
      <c r="E579" s="96"/>
      <c r="F579" s="96"/>
      <c r="G579" s="96"/>
      <c r="H579" s="96"/>
      <c r="I579" s="96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</row>
    <row r="580" spans="1:30" ht="15.75" customHeight="1" x14ac:dyDescent="0.15">
      <c r="A580" s="96"/>
      <c r="B580" s="96"/>
      <c r="C580" s="96"/>
      <c r="D580" s="96"/>
      <c r="E580" s="96"/>
      <c r="F580" s="96"/>
      <c r="G580" s="96"/>
      <c r="H580" s="96"/>
      <c r="I580" s="96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</row>
    <row r="581" spans="1:30" ht="15.75" customHeight="1" x14ac:dyDescent="0.15">
      <c r="A581" s="96"/>
      <c r="B581" s="96"/>
      <c r="C581" s="96"/>
      <c r="D581" s="96"/>
      <c r="E581" s="96"/>
      <c r="F581" s="96"/>
      <c r="G581" s="96"/>
      <c r="H581" s="96"/>
      <c r="I581" s="96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</row>
    <row r="582" spans="1:30" ht="15.75" customHeight="1" x14ac:dyDescent="0.15">
      <c r="A582" s="96"/>
      <c r="B582" s="96"/>
      <c r="C582" s="96"/>
      <c r="D582" s="96"/>
      <c r="E582" s="96"/>
      <c r="F582" s="96"/>
      <c r="G582" s="96"/>
      <c r="H582" s="96"/>
      <c r="I582" s="96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</row>
    <row r="583" spans="1:30" ht="15.75" customHeight="1" x14ac:dyDescent="0.15">
      <c r="A583" s="96"/>
      <c r="B583" s="96"/>
      <c r="C583" s="96"/>
      <c r="D583" s="96"/>
      <c r="E583" s="96"/>
      <c r="F583" s="96"/>
      <c r="G583" s="96"/>
      <c r="H583" s="96"/>
      <c r="I583" s="96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</row>
    <row r="584" spans="1:30" ht="15.75" customHeight="1" x14ac:dyDescent="0.15">
      <c r="A584" s="96"/>
      <c r="B584" s="96"/>
      <c r="C584" s="96"/>
      <c r="D584" s="96"/>
      <c r="E584" s="96"/>
      <c r="F584" s="96"/>
      <c r="G584" s="96"/>
      <c r="H584" s="96"/>
      <c r="I584" s="96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</row>
    <row r="585" spans="1:30" ht="15.75" customHeight="1" x14ac:dyDescent="0.15">
      <c r="A585" s="96"/>
      <c r="B585" s="96"/>
      <c r="C585" s="96"/>
      <c r="D585" s="96"/>
      <c r="E585" s="96"/>
      <c r="F585" s="96"/>
      <c r="G585" s="96"/>
      <c r="H585" s="96"/>
      <c r="I585" s="96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</row>
    <row r="586" spans="1:30" ht="15.75" customHeight="1" x14ac:dyDescent="0.15">
      <c r="A586" s="96"/>
      <c r="B586" s="96"/>
      <c r="C586" s="96"/>
      <c r="D586" s="96"/>
      <c r="E586" s="96"/>
      <c r="F586" s="96"/>
      <c r="G586" s="96"/>
      <c r="H586" s="96"/>
      <c r="I586" s="96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</row>
    <row r="587" spans="1:30" ht="15.75" customHeight="1" x14ac:dyDescent="0.15">
      <c r="A587" s="96"/>
      <c r="B587" s="96"/>
      <c r="C587" s="96"/>
      <c r="D587" s="96"/>
      <c r="E587" s="96"/>
      <c r="F587" s="96"/>
      <c r="G587" s="96"/>
      <c r="H587" s="96"/>
      <c r="I587" s="96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</row>
    <row r="588" spans="1:30" ht="15.75" customHeight="1" x14ac:dyDescent="0.15">
      <c r="A588" s="96"/>
      <c r="B588" s="96"/>
      <c r="C588" s="96"/>
      <c r="D588" s="96"/>
      <c r="E588" s="96"/>
      <c r="F588" s="96"/>
      <c r="G588" s="96"/>
      <c r="H588" s="96"/>
      <c r="I588" s="96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</row>
    <row r="589" spans="1:30" ht="15.75" customHeight="1" x14ac:dyDescent="0.15">
      <c r="A589" s="96"/>
      <c r="B589" s="96"/>
      <c r="C589" s="96"/>
      <c r="D589" s="96"/>
      <c r="E589" s="96"/>
      <c r="F589" s="96"/>
      <c r="G589" s="96"/>
      <c r="H589" s="96"/>
      <c r="I589" s="96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</row>
    <row r="590" spans="1:30" ht="15.75" customHeight="1" x14ac:dyDescent="0.15">
      <c r="A590" s="96"/>
      <c r="B590" s="96"/>
      <c r="C590" s="96"/>
      <c r="D590" s="96"/>
      <c r="E590" s="96"/>
      <c r="F590" s="96"/>
      <c r="G590" s="96"/>
      <c r="H590" s="96"/>
      <c r="I590" s="96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</row>
    <row r="591" spans="1:30" ht="15.75" customHeight="1" x14ac:dyDescent="0.15">
      <c r="A591" s="96"/>
      <c r="B591" s="96"/>
      <c r="C591" s="96"/>
      <c r="D591" s="96"/>
      <c r="E591" s="96"/>
      <c r="F591" s="96"/>
      <c r="G591" s="96"/>
      <c r="H591" s="96"/>
      <c r="I591" s="96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</row>
    <row r="592" spans="1:30" ht="15.75" customHeight="1" x14ac:dyDescent="0.15">
      <c r="A592" s="96"/>
      <c r="B592" s="96"/>
      <c r="C592" s="96"/>
      <c r="D592" s="96"/>
      <c r="E592" s="96"/>
      <c r="F592" s="96"/>
      <c r="G592" s="96"/>
      <c r="H592" s="96"/>
      <c r="I592" s="96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</row>
    <row r="593" spans="1:30" ht="15.75" customHeight="1" x14ac:dyDescent="0.15">
      <c r="A593" s="96"/>
      <c r="B593" s="96"/>
      <c r="C593" s="96"/>
      <c r="D593" s="96"/>
      <c r="E593" s="96"/>
      <c r="F593" s="96"/>
      <c r="G593" s="96"/>
      <c r="H593" s="96"/>
      <c r="I593" s="96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</row>
    <row r="594" spans="1:30" ht="15.75" customHeight="1" x14ac:dyDescent="0.15">
      <c r="A594" s="96"/>
      <c r="B594" s="96"/>
      <c r="C594" s="96"/>
      <c r="D594" s="96"/>
      <c r="E594" s="96"/>
      <c r="F594" s="96"/>
      <c r="G594" s="96"/>
      <c r="H594" s="96"/>
      <c r="I594" s="96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</row>
    <row r="595" spans="1:30" ht="15.75" customHeight="1" x14ac:dyDescent="0.15">
      <c r="A595" s="96"/>
      <c r="B595" s="96"/>
      <c r="C595" s="96"/>
      <c r="D595" s="96"/>
      <c r="E595" s="96"/>
      <c r="F595" s="96"/>
      <c r="G595" s="96"/>
      <c r="H595" s="96"/>
      <c r="I595" s="96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</row>
    <row r="596" spans="1:30" ht="15.75" customHeight="1" x14ac:dyDescent="0.15">
      <c r="A596" s="96"/>
      <c r="B596" s="96"/>
      <c r="C596" s="96"/>
      <c r="D596" s="96"/>
      <c r="E596" s="96"/>
      <c r="F596" s="96"/>
      <c r="G596" s="96"/>
      <c r="H596" s="96"/>
      <c r="I596" s="96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</row>
    <row r="597" spans="1:30" ht="15.75" customHeight="1" x14ac:dyDescent="0.15">
      <c r="A597" s="96"/>
      <c r="B597" s="96"/>
      <c r="C597" s="96"/>
      <c r="D597" s="96"/>
      <c r="E597" s="96"/>
      <c r="F597" s="96"/>
      <c r="G597" s="96"/>
      <c r="H597" s="96"/>
      <c r="I597" s="96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</row>
    <row r="598" spans="1:30" ht="15.75" customHeight="1" x14ac:dyDescent="0.15">
      <c r="A598" s="96"/>
      <c r="B598" s="96"/>
      <c r="C598" s="96"/>
      <c r="D598" s="96"/>
      <c r="E598" s="96"/>
      <c r="F598" s="96"/>
      <c r="G598" s="96"/>
      <c r="H598" s="96"/>
      <c r="I598" s="96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</row>
    <row r="599" spans="1:30" ht="15.75" customHeight="1" x14ac:dyDescent="0.15">
      <c r="A599" s="96"/>
      <c r="B599" s="96"/>
      <c r="C599" s="96"/>
      <c r="D599" s="96"/>
      <c r="E599" s="96"/>
      <c r="F599" s="96"/>
      <c r="G599" s="96"/>
      <c r="H599" s="96"/>
      <c r="I599" s="96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</row>
    <row r="600" spans="1:30" ht="15.75" customHeight="1" x14ac:dyDescent="0.15">
      <c r="A600" s="96"/>
      <c r="B600" s="96"/>
      <c r="C600" s="96"/>
      <c r="D600" s="96"/>
      <c r="E600" s="96"/>
      <c r="F600" s="96"/>
      <c r="G600" s="96"/>
      <c r="H600" s="96"/>
      <c r="I600" s="96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</row>
    <row r="601" spans="1:30" ht="15.75" customHeight="1" x14ac:dyDescent="0.15">
      <c r="A601" s="96"/>
      <c r="B601" s="96"/>
      <c r="C601" s="96"/>
      <c r="D601" s="96"/>
      <c r="E601" s="96"/>
      <c r="F601" s="96"/>
      <c r="G601" s="96"/>
      <c r="H601" s="96"/>
      <c r="I601" s="96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</row>
    <row r="602" spans="1:30" ht="15.75" customHeight="1" x14ac:dyDescent="0.15">
      <c r="A602" s="96"/>
      <c r="B602" s="96"/>
      <c r="C602" s="96"/>
      <c r="D602" s="96"/>
      <c r="E602" s="96"/>
      <c r="F602" s="96"/>
      <c r="G602" s="96"/>
      <c r="H602" s="96"/>
      <c r="I602" s="96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</row>
    <row r="603" spans="1:30" ht="15.75" customHeight="1" x14ac:dyDescent="0.15">
      <c r="A603" s="96"/>
      <c r="B603" s="96"/>
      <c r="C603" s="96"/>
      <c r="D603" s="96"/>
      <c r="E603" s="96"/>
      <c r="F603" s="96"/>
      <c r="G603" s="96"/>
      <c r="H603" s="96"/>
      <c r="I603" s="96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</row>
    <row r="604" spans="1:30" ht="15.75" customHeight="1" x14ac:dyDescent="0.15">
      <c r="A604" s="96"/>
      <c r="B604" s="96"/>
      <c r="C604" s="96"/>
      <c r="D604" s="96"/>
      <c r="E604" s="96"/>
      <c r="F604" s="96"/>
      <c r="G604" s="96"/>
      <c r="H604" s="96"/>
      <c r="I604" s="96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</row>
    <row r="605" spans="1:30" ht="15.75" customHeight="1" x14ac:dyDescent="0.15">
      <c r="A605" s="96"/>
      <c r="B605" s="96"/>
      <c r="C605" s="96"/>
      <c r="D605" s="96"/>
      <c r="E605" s="96"/>
      <c r="F605" s="96"/>
      <c r="G605" s="96"/>
      <c r="H605" s="96"/>
      <c r="I605" s="96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</row>
    <row r="606" spans="1:30" ht="15.75" customHeight="1" x14ac:dyDescent="0.15">
      <c r="A606" s="96"/>
      <c r="B606" s="96"/>
      <c r="C606" s="96"/>
      <c r="D606" s="96"/>
      <c r="E606" s="96"/>
      <c r="F606" s="96"/>
      <c r="G606" s="96"/>
      <c r="H606" s="96"/>
      <c r="I606" s="96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</row>
    <row r="607" spans="1:30" ht="15.75" customHeight="1" x14ac:dyDescent="0.15">
      <c r="A607" s="96"/>
      <c r="B607" s="96"/>
      <c r="C607" s="96"/>
      <c r="D607" s="96"/>
      <c r="E607" s="96"/>
      <c r="F607" s="96"/>
      <c r="G607" s="96"/>
      <c r="H607" s="96"/>
      <c r="I607" s="96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</row>
    <row r="608" spans="1:30" ht="15.75" customHeight="1" x14ac:dyDescent="0.15">
      <c r="A608" s="96"/>
      <c r="B608" s="96"/>
      <c r="C608" s="96"/>
      <c r="D608" s="96"/>
      <c r="E608" s="96"/>
      <c r="F608" s="96"/>
      <c r="G608" s="96"/>
      <c r="H608" s="96"/>
      <c r="I608" s="96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</row>
    <row r="609" spans="1:30" ht="15.75" customHeight="1" x14ac:dyDescent="0.15">
      <c r="A609" s="96"/>
      <c r="B609" s="96"/>
      <c r="C609" s="96"/>
      <c r="D609" s="96"/>
      <c r="E609" s="96"/>
      <c r="F609" s="96"/>
      <c r="G609" s="96"/>
      <c r="H609" s="96"/>
      <c r="I609" s="96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</row>
    <row r="610" spans="1:30" ht="15.75" customHeight="1" x14ac:dyDescent="0.15">
      <c r="A610" s="96"/>
      <c r="B610" s="96"/>
      <c r="C610" s="96"/>
      <c r="D610" s="96"/>
      <c r="E610" s="96"/>
      <c r="F610" s="96"/>
      <c r="G610" s="96"/>
      <c r="H610" s="96"/>
      <c r="I610" s="96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</row>
    <row r="611" spans="1:30" ht="15.75" customHeight="1" x14ac:dyDescent="0.15">
      <c r="A611" s="96"/>
      <c r="B611" s="96"/>
      <c r="C611" s="96"/>
      <c r="D611" s="96"/>
      <c r="E611" s="96"/>
      <c r="F611" s="96"/>
      <c r="G611" s="96"/>
      <c r="H611" s="96"/>
      <c r="I611" s="96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</row>
    <row r="612" spans="1:30" ht="15.75" customHeight="1" x14ac:dyDescent="0.15">
      <c r="A612" s="96"/>
      <c r="B612" s="96"/>
      <c r="C612" s="96"/>
      <c r="D612" s="96"/>
      <c r="E612" s="96"/>
      <c r="F612" s="96"/>
      <c r="G612" s="96"/>
      <c r="H612" s="96"/>
      <c r="I612" s="96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</row>
    <row r="613" spans="1:30" ht="15.75" customHeight="1" x14ac:dyDescent="0.15">
      <c r="A613" s="96"/>
      <c r="B613" s="96"/>
      <c r="C613" s="96"/>
      <c r="D613" s="96"/>
      <c r="E613" s="96"/>
      <c r="F613" s="96"/>
      <c r="G613" s="96"/>
      <c r="H613" s="96"/>
      <c r="I613" s="96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</row>
    <row r="614" spans="1:30" ht="15.75" customHeight="1" x14ac:dyDescent="0.15">
      <c r="A614" s="96"/>
      <c r="B614" s="96"/>
      <c r="C614" s="96"/>
      <c r="D614" s="96"/>
      <c r="E614" s="96"/>
      <c r="F614" s="96"/>
      <c r="G614" s="96"/>
      <c r="H614" s="96"/>
      <c r="I614" s="96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</row>
    <row r="615" spans="1:30" ht="15.75" customHeight="1" x14ac:dyDescent="0.15">
      <c r="A615" s="96"/>
      <c r="B615" s="96"/>
      <c r="C615" s="96"/>
      <c r="D615" s="96"/>
      <c r="E615" s="96"/>
      <c r="F615" s="96"/>
      <c r="G615" s="96"/>
      <c r="H615" s="96"/>
      <c r="I615" s="96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</row>
    <row r="616" spans="1:30" ht="15.75" customHeight="1" x14ac:dyDescent="0.15">
      <c r="A616" s="96"/>
      <c r="B616" s="96"/>
      <c r="C616" s="96"/>
      <c r="D616" s="96"/>
      <c r="E616" s="96"/>
      <c r="F616" s="96"/>
      <c r="G616" s="96"/>
      <c r="H616" s="96"/>
      <c r="I616" s="96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</row>
    <row r="617" spans="1:30" ht="15.75" customHeight="1" x14ac:dyDescent="0.15">
      <c r="A617" s="96"/>
      <c r="B617" s="96"/>
      <c r="C617" s="96"/>
      <c r="D617" s="96"/>
      <c r="E617" s="96"/>
      <c r="F617" s="96"/>
      <c r="G617" s="96"/>
      <c r="H617" s="96"/>
      <c r="I617" s="96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</row>
    <row r="618" spans="1:30" ht="15.75" customHeight="1" x14ac:dyDescent="0.15">
      <c r="A618" s="96"/>
      <c r="B618" s="96"/>
      <c r="C618" s="96"/>
      <c r="D618" s="96"/>
      <c r="E618" s="96"/>
      <c r="F618" s="96"/>
      <c r="G618" s="96"/>
      <c r="H618" s="96"/>
      <c r="I618" s="96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</row>
    <row r="619" spans="1:30" ht="15.75" customHeight="1" x14ac:dyDescent="0.15">
      <c r="A619" s="96"/>
      <c r="B619" s="96"/>
      <c r="C619" s="96"/>
      <c r="D619" s="96"/>
      <c r="E619" s="96"/>
      <c r="F619" s="96"/>
      <c r="G619" s="96"/>
      <c r="H619" s="96"/>
      <c r="I619" s="96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</row>
    <row r="620" spans="1:30" ht="15.75" customHeight="1" x14ac:dyDescent="0.15">
      <c r="A620" s="96"/>
      <c r="B620" s="96"/>
      <c r="C620" s="96"/>
      <c r="D620" s="96"/>
      <c r="E620" s="96"/>
      <c r="F620" s="96"/>
      <c r="G620" s="96"/>
      <c r="H620" s="96"/>
      <c r="I620" s="96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</row>
    <row r="621" spans="1:30" ht="15.75" customHeight="1" x14ac:dyDescent="0.15">
      <c r="A621" s="96"/>
      <c r="B621" s="96"/>
      <c r="C621" s="96"/>
      <c r="D621" s="96"/>
      <c r="E621" s="96"/>
      <c r="F621" s="96"/>
      <c r="G621" s="96"/>
      <c r="H621" s="96"/>
      <c r="I621" s="96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</row>
    <row r="622" spans="1:30" ht="15.75" customHeight="1" x14ac:dyDescent="0.15">
      <c r="A622" s="96"/>
      <c r="B622" s="96"/>
      <c r="C622" s="96"/>
      <c r="D622" s="96"/>
      <c r="E622" s="96"/>
      <c r="F622" s="96"/>
      <c r="G622" s="96"/>
      <c r="H622" s="96"/>
      <c r="I622" s="96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</row>
    <row r="623" spans="1:30" ht="15.75" customHeight="1" x14ac:dyDescent="0.15">
      <c r="A623" s="96"/>
      <c r="B623" s="96"/>
      <c r="C623" s="96"/>
      <c r="D623" s="96"/>
      <c r="E623" s="96"/>
      <c r="F623" s="96"/>
      <c r="G623" s="96"/>
      <c r="H623" s="96"/>
      <c r="I623" s="96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</row>
    <row r="624" spans="1:30" ht="15.75" customHeight="1" x14ac:dyDescent="0.15">
      <c r="A624" s="96"/>
      <c r="B624" s="96"/>
      <c r="C624" s="96"/>
      <c r="D624" s="96"/>
      <c r="E624" s="96"/>
      <c r="F624" s="96"/>
      <c r="G624" s="96"/>
      <c r="H624" s="96"/>
      <c r="I624" s="96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</row>
    <row r="625" spans="1:30" ht="15.75" customHeight="1" x14ac:dyDescent="0.15">
      <c r="A625" s="96"/>
      <c r="B625" s="96"/>
      <c r="C625" s="96"/>
      <c r="D625" s="96"/>
      <c r="E625" s="96"/>
      <c r="F625" s="96"/>
      <c r="G625" s="96"/>
      <c r="H625" s="96"/>
      <c r="I625" s="96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</row>
    <row r="626" spans="1:30" ht="15.75" customHeight="1" x14ac:dyDescent="0.15">
      <c r="A626" s="96"/>
      <c r="B626" s="96"/>
      <c r="C626" s="96"/>
      <c r="D626" s="96"/>
      <c r="E626" s="96"/>
      <c r="F626" s="96"/>
      <c r="G626" s="96"/>
      <c r="H626" s="96"/>
      <c r="I626" s="96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</row>
    <row r="627" spans="1:30" ht="15.75" customHeight="1" x14ac:dyDescent="0.15">
      <c r="A627" s="96"/>
      <c r="B627" s="96"/>
      <c r="C627" s="96"/>
      <c r="D627" s="96"/>
      <c r="E627" s="96"/>
      <c r="F627" s="96"/>
      <c r="G627" s="96"/>
      <c r="H627" s="96"/>
      <c r="I627" s="96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</row>
    <row r="628" spans="1:30" ht="15.75" customHeight="1" x14ac:dyDescent="0.15">
      <c r="A628" s="96"/>
      <c r="B628" s="96"/>
      <c r="C628" s="96"/>
      <c r="D628" s="96"/>
      <c r="E628" s="96"/>
      <c r="F628" s="96"/>
      <c r="G628" s="96"/>
      <c r="H628" s="96"/>
      <c r="I628" s="96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</row>
    <row r="629" spans="1:30" ht="15.75" customHeight="1" x14ac:dyDescent="0.15">
      <c r="A629" s="96"/>
      <c r="B629" s="96"/>
      <c r="C629" s="96"/>
      <c r="D629" s="96"/>
      <c r="E629" s="96"/>
      <c r="F629" s="96"/>
      <c r="G629" s="96"/>
      <c r="H629" s="96"/>
      <c r="I629" s="96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</row>
    <row r="630" spans="1:30" ht="15.75" customHeight="1" x14ac:dyDescent="0.15">
      <c r="A630" s="96"/>
      <c r="B630" s="96"/>
      <c r="C630" s="96"/>
      <c r="D630" s="96"/>
      <c r="E630" s="96"/>
      <c r="F630" s="96"/>
      <c r="G630" s="96"/>
      <c r="H630" s="96"/>
      <c r="I630" s="96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</row>
    <row r="631" spans="1:30" ht="15.75" customHeight="1" x14ac:dyDescent="0.15">
      <c r="A631" s="96"/>
      <c r="B631" s="96"/>
      <c r="C631" s="96"/>
      <c r="D631" s="96"/>
      <c r="E631" s="96"/>
      <c r="F631" s="96"/>
      <c r="G631" s="96"/>
      <c r="H631" s="96"/>
      <c r="I631" s="96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</row>
    <row r="632" spans="1:30" ht="15.75" customHeight="1" x14ac:dyDescent="0.15">
      <c r="A632" s="96"/>
      <c r="B632" s="96"/>
      <c r="C632" s="96"/>
      <c r="D632" s="96"/>
      <c r="E632" s="96"/>
      <c r="F632" s="96"/>
      <c r="G632" s="96"/>
      <c r="H632" s="96"/>
      <c r="I632" s="96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</row>
    <row r="633" spans="1:30" ht="15.75" customHeight="1" x14ac:dyDescent="0.15">
      <c r="A633" s="96"/>
      <c r="B633" s="96"/>
      <c r="C633" s="96"/>
      <c r="D633" s="96"/>
      <c r="E633" s="96"/>
      <c r="F633" s="96"/>
      <c r="G633" s="96"/>
      <c r="H633" s="96"/>
      <c r="I633" s="96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</row>
    <row r="634" spans="1:30" ht="15.75" customHeight="1" x14ac:dyDescent="0.15">
      <c r="A634" s="96"/>
      <c r="B634" s="96"/>
      <c r="C634" s="96"/>
      <c r="D634" s="96"/>
      <c r="E634" s="96"/>
      <c r="F634" s="96"/>
      <c r="G634" s="96"/>
      <c r="H634" s="96"/>
      <c r="I634" s="96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</row>
    <row r="635" spans="1:30" ht="15.75" customHeight="1" x14ac:dyDescent="0.15">
      <c r="A635" s="96"/>
      <c r="B635" s="96"/>
      <c r="C635" s="96"/>
      <c r="D635" s="96"/>
      <c r="E635" s="96"/>
      <c r="F635" s="96"/>
      <c r="G635" s="96"/>
      <c r="H635" s="96"/>
      <c r="I635" s="96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</row>
    <row r="636" spans="1:30" ht="15.75" customHeight="1" x14ac:dyDescent="0.15">
      <c r="A636" s="96"/>
      <c r="B636" s="96"/>
      <c r="C636" s="96"/>
      <c r="D636" s="96"/>
      <c r="E636" s="96"/>
      <c r="F636" s="96"/>
      <c r="G636" s="96"/>
      <c r="H636" s="96"/>
      <c r="I636" s="96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</row>
    <row r="637" spans="1:30" ht="15.75" customHeight="1" x14ac:dyDescent="0.15">
      <c r="A637" s="96"/>
      <c r="B637" s="96"/>
      <c r="C637" s="96"/>
      <c r="D637" s="96"/>
      <c r="E637" s="96"/>
      <c r="F637" s="96"/>
      <c r="G637" s="96"/>
      <c r="H637" s="96"/>
      <c r="I637" s="96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</row>
    <row r="638" spans="1:30" ht="15.75" customHeight="1" x14ac:dyDescent="0.15">
      <c r="A638" s="96"/>
      <c r="B638" s="96"/>
      <c r="C638" s="96"/>
      <c r="D638" s="96"/>
      <c r="E638" s="96"/>
      <c r="F638" s="96"/>
      <c r="G638" s="96"/>
      <c r="H638" s="96"/>
      <c r="I638" s="96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</row>
    <row r="639" spans="1:30" ht="15.75" customHeight="1" x14ac:dyDescent="0.15">
      <c r="A639" s="96"/>
      <c r="B639" s="96"/>
      <c r="C639" s="96"/>
      <c r="D639" s="96"/>
      <c r="E639" s="96"/>
      <c r="F639" s="96"/>
      <c r="G639" s="96"/>
      <c r="H639" s="96"/>
      <c r="I639" s="96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</row>
    <row r="640" spans="1:30" ht="15.75" customHeight="1" x14ac:dyDescent="0.15">
      <c r="A640" s="96"/>
      <c r="B640" s="96"/>
      <c r="C640" s="96"/>
      <c r="D640" s="96"/>
      <c r="E640" s="96"/>
      <c r="F640" s="96"/>
      <c r="G640" s="96"/>
      <c r="H640" s="96"/>
      <c r="I640" s="96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</row>
    <row r="641" spans="1:30" ht="15.75" customHeight="1" x14ac:dyDescent="0.15">
      <c r="A641" s="96"/>
      <c r="B641" s="96"/>
      <c r="C641" s="96"/>
      <c r="D641" s="96"/>
      <c r="E641" s="96"/>
      <c r="F641" s="96"/>
      <c r="G641" s="96"/>
      <c r="H641" s="96"/>
      <c r="I641" s="96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</row>
    <row r="642" spans="1:30" ht="15.75" customHeight="1" x14ac:dyDescent="0.15">
      <c r="A642" s="96"/>
      <c r="B642" s="96"/>
      <c r="C642" s="96"/>
      <c r="D642" s="96"/>
      <c r="E642" s="96"/>
      <c r="F642" s="96"/>
      <c r="G642" s="96"/>
      <c r="H642" s="96"/>
      <c r="I642" s="96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</row>
    <row r="643" spans="1:30" ht="15.75" customHeight="1" x14ac:dyDescent="0.15">
      <c r="A643" s="96"/>
      <c r="B643" s="96"/>
      <c r="C643" s="96"/>
      <c r="D643" s="96"/>
      <c r="E643" s="96"/>
      <c r="F643" s="96"/>
      <c r="G643" s="96"/>
      <c r="H643" s="96"/>
      <c r="I643" s="96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</row>
    <row r="644" spans="1:30" ht="15.75" customHeight="1" x14ac:dyDescent="0.15">
      <c r="A644" s="96"/>
      <c r="B644" s="96"/>
      <c r="C644" s="96"/>
      <c r="D644" s="96"/>
      <c r="E644" s="96"/>
      <c r="F644" s="96"/>
      <c r="G644" s="96"/>
      <c r="H644" s="96"/>
      <c r="I644" s="96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</row>
    <row r="645" spans="1:30" ht="15.75" customHeight="1" x14ac:dyDescent="0.15">
      <c r="A645" s="96"/>
      <c r="B645" s="96"/>
      <c r="C645" s="96"/>
      <c r="D645" s="96"/>
      <c r="E645" s="96"/>
      <c r="F645" s="96"/>
      <c r="G645" s="96"/>
      <c r="H645" s="96"/>
      <c r="I645" s="96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</row>
    <row r="646" spans="1:30" ht="15.75" customHeight="1" x14ac:dyDescent="0.15">
      <c r="A646" s="96"/>
      <c r="B646" s="96"/>
      <c r="C646" s="96"/>
      <c r="D646" s="96"/>
      <c r="E646" s="96"/>
      <c r="F646" s="96"/>
      <c r="G646" s="96"/>
      <c r="H646" s="96"/>
      <c r="I646" s="96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</row>
    <row r="647" spans="1:30" ht="15.75" customHeight="1" x14ac:dyDescent="0.15">
      <c r="A647" s="96"/>
      <c r="B647" s="96"/>
      <c r="C647" s="96"/>
      <c r="D647" s="96"/>
      <c r="E647" s="96"/>
      <c r="F647" s="96"/>
      <c r="G647" s="96"/>
      <c r="H647" s="96"/>
      <c r="I647" s="96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</row>
    <row r="648" spans="1:30" ht="15.75" customHeight="1" x14ac:dyDescent="0.15">
      <c r="A648" s="96"/>
      <c r="B648" s="96"/>
      <c r="C648" s="96"/>
      <c r="D648" s="96"/>
      <c r="E648" s="96"/>
      <c r="F648" s="96"/>
      <c r="G648" s="96"/>
      <c r="H648" s="96"/>
      <c r="I648" s="96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</row>
    <row r="649" spans="1:30" ht="15.75" customHeight="1" x14ac:dyDescent="0.15">
      <c r="A649" s="96"/>
      <c r="B649" s="96"/>
      <c r="C649" s="96"/>
      <c r="D649" s="96"/>
      <c r="E649" s="96"/>
      <c r="F649" s="96"/>
      <c r="G649" s="96"/>
      <c r="H649" s="96"/>
      <c r="I649" s="96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</row>
    <row r="650" spans="1:30" ht="15.75" customHeight="1" x14ac:dyDescent="0.15">
      <c r="A650" s="96"/>
      <c r="B650" s="96"/>
      <c r="C650" s="96"/>
      <c r="D650" s="96"/>
      <c r="E650" s="96"/>
      <c r="F650" s="96"/>
      <c r="G650" s="96"/>
      <c r="H650" s="96"/>
      <c r="I650" s="96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</row>
    <row r="651" spans="1:30" ht="15.75" customHeight="1" x14ac:dyDescent="0.15">
      <c r="A651" s="96"/>
      <c r="B651" s="96"/>
      <c r="C651" s="96"/>
      <c r="D651" s="96"/>
      <c r="E651" s="96"/>
      <c r="F651" s="96"/>
      <c r="G651" s="96"/>
      <c r="H651" s="96"/>
      <c r="I651" s="96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</row>
    <row r="652" spans="1:30" ht="15.75" customHeight="1" x14ac:dyDescent="0.15">
      <c r="A652" s="96"/>
      <c r="B652" s="96"/>
      <c r="C652" s="96"/>
      <c r="D652" s="96"/>
      <c r="E652" s="96"/>
      <c r="F652" s="96"/>
      <c r="G652" s="96"/>
      <c r="H652" s="96"/>
      <c r="I652" s="96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</row>
    <row r="653" spans="1:30" ht="15.75" customHeight="1" x14ac:dyDescent="0.15">
      <c r="A653" s="96"/>
      <c r="B653" s="96"/>
      <c r="C653" s="96"/>
      <c r="D653" s="96"/>
      <c r="E653" s="96"/>
      <c r="F653" s="96"/>
      <c r="G653" s="96"/>
      <c r="H653" s="96"/>
      <c r="I653" s="96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</row>
    <row r="654" spans="1:30" ht="15.75" customHeight="1" x14ac:dyDescent="0.15">
      <c r="A654" s="96"/>
      <c r="B654" s="96"/>
      <c r="C654" s="96"/>
      <c r="D654" s="96"/>
      <c r="E654" s="96"/>
      <c r="F654" s="96"/>
      <c r="G654" s="96"/>
      <c r="H654" s="96"/>
      <c r="I654" s="96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</row>
    <row r="655" spans="1:30" ht="15.75" customHeight="1" x14ac:dyDescent="0.15">
      <c r="A655" s="96"/>
      <c r="B655" s="96"/>
      <c r="C655" s="96"/>
      <c r="D655" s="96"/>
      <c r="E655" s="96"/>
      <c r="F655" s="96"/>
      <c r="G655" s="96"/>
      <c r="H655" s="96"/>
      <c r="I655" s="96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</row>
    <row r="656" spans="1:30" ht="15.75" customHeight="1" x14ac:dyDescent="0.15">
      <c r="A656" s="96"/>
      <c r="B656" s="96"/>
      <c r="C656" s="96"/>
      <c r="D656" s="96"/>
      <c r="E656" s="96"/>
      <c r="F656" s="96"/>
      <c r="G656" s="96"/>
      <c r="H656" s="96"/>
      <c r="I656" s="96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</row>
    <row r="657" spans="1:30" ht="15.75" customHeight="1" x14ac:dyDescent="0.15">
      <c r="A657" s="96"/>
      <c r="B657" s="96"/>
      <c r="C657" s="96"/>
      <c r="D657" s="96"/>
      <c r="E657" s="96"/>
      <c r="F657" s="96"/>
      <c r="G657" s="96"/>
      <c r="H657" s="96"/>
      <c r="I657" s="96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</row>
    <row r="658" spans="1:30" ht="15.75" customHeight="1" x14ac:dyDescent="0.15">
      <c r="A658" s="96"/>
      <c r="B658" s="96"/>
      <c r="C658" s="96"/>
      <c r="D658" s="96"/>
      <c r="E658" s="96"/>
      <c r="F658" s="96"/>
      <c r="G658" s="96"/>
      <c r="H658" s="96"/>
      <c r="I658" s="96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</row>
    <row r="659" spans="1:30" ht="15.75" customHeight="1" x14ac:dyDescent="0.15">
      <c r="A659" s="96"/>
      <c r="B659" s="96"/>
      <c r="C659" s="96"/>
      <c r="D659" s="96"/>
      <c r="E659" s="96"/>
      <c r="F659" s="96"/>
      <c r="G659" s="96"/>
      <c r="H659" s="96"/>
      <c r="I659" s="96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</row>
    <row r="660" spans="1:30" ht="15.75" customHeight="1" x14ac:dyDescent="0.15">
      <c r="A660" s="96"/>
      <c r="B660" s="96"/>
      <c r="C660" s="96"/>
      <c r="D660" s="96"/>
      <c r="E660" s="96"/>
      <c r="F660" s="96"/>
      <c r="G660" s="96"/>
      <c r="H660" s="96"/>
      <c r="I660" s="96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</row>
    <row r="661" spans="1:30" ht="15.75" customHeight="1" x14ac:dyDescent="0.15">
      <c r="A661" s="96"/>
      <c r="B661" s="96"/>
      <c r="C661" s="96"/>
      <c r="D661" s="96"/>
      <c r="E661" s="96"/>
      <c r="F661" s="96"/>
      <c r="G661" s="96"/>
      <c r="H661" s="96"/>
      <c r="I661" s="96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</row>
    <row r="662" spans="1:30" ht="15.75" customHeight="1" x14ac:dyDescent="0.15">
      <c r="A662" s="96"/>
      <c r="B662" s="96"/>
      <c r="C662" s="96"/>
      <c r="D662" s="96"/>
      <c r="E662" s="96"/>
      <c r="F662" s="96"/>
      <c r="G662" s="96"/>
      <c r="H662" s="96"/>
      <c r="I662" s="96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</row>
    <row r="663" spans="1:30" ht="15.75" customHeight="1" x14ac:dyDescent="0.15">
      <c r="A663" s="96"/>
      <c r="B663" s="96"/>
      <c r="C663" s="96"/>
      <c r="D663" s="96"/>
      <c r="E663" s="96"/>
      <c r="F663" s="96"/>
      <c r="G663" s="96"/>
      <c r="H663" s="96"/>
      <c r="I663" s="96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</row>
    <row r="664" spans="1:30" ht="15.75" customHeight="1" x14ac:dyDescent="0.15">
      <c r="A664" s="96"/>
      <c r="B664" s="96"/>
      <c r="C664" s="96"/>
      <c r="D664" s="96"/>
      <c r="E664" s="96"/>
      <c r="F664" s="96"/>
      <c r="G664" s="96"/>
      <c r="H664" s="96"/>
      <c r="I664" s="96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</row>
    <row r="665" spans="1:30" ht="15.75" customHeight="1" x14ac:dyDescent="0.15">
      <c r="A665" s="96"/>
      <c r="B665" s="96"/>
      <c r="C665" s="96"/>
      <c r="D665" s="96"/>
      <c r="E665" s="96"/>
      <c r="F665" s="96"/>
      <c r="G665" s="96"/>
      <c r="H665" s="96"/>
      <c r="I665" s="96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</row>
    <row r="666" spans="1:30" ht="15.75" customHeight="1" x14ac:dyDescent="0.15">
      <c r="A666" s="96"/>
      <c r="B666" s="96"/>
      <c r="C666" s="96"/>
      <c r="D666" s="96"/>
      <c r="E666" s="96"/>
      <c r="F666" s="96"/>
      <c r="G666" s="96"/>
      <c r="H666" s="96"/>
      <c r="I666" s="96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</row>
    <row r="667" spans="1:30" ht="15.75" customHeight="1" x14ac:dyDescent="0.15">
      <c r="A667" s="96"/>
      <c r="B667" s="96"/>
      <c r="C667" s="96"/>
      <c r="D667" s="96"/>
      <c r="E667" s="96"/>
      <c r="F667" s="96"/>
      <c r="G667" s="96"/>
      <c r="H667" s="96"/>
      <c r="I667" s="96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</row>
    <row r="668" spans="1:30" ht="15.75" customHeight="1" x14ac:dyDescent="0.15">
      <c r="A668" s="96"/>
      <c r="B668" s="96"/>
      <c r="C668" s="96"/>
      <c r="D668" s="96"/>
      <c r="E668" s="96"/>
      <c r="F668" s="96"/>
      <c r="G668" s="96"/>
      <c r="H668" s="96"/>
      <c r="I668" s="96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</row>
    <row r="669" spans="1:30" ht="15.75" customHeight="1" x14ac:dyDescent="0.15">
      <c r="A669" s="96"/>
      <c r="B669" s="96"/>
      <c r="C669" s="96"/>
      <c r="D669" s="96"/>
      <c r="E669" s="96"/>
      <c r="F669" s="96"/>
      <c r="G669" s="96"/>
      <c r="H669" s="96"/>
      <c r="I669" s="96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</row>
    <row r="670" spans="1:30" ht="15.75" customHeight="1" x14ac:dyDescent="0.15">
      <c r="A670" s="96"/>
      <c r="B670" s="96"/>
      <c r="C670" s="96"/>
      <c r="D670" s="96"/>
      <c r="E670" s="96"/>
      <c r="F670" s="96"/>
      <c r="G670" s="96"/>
      <c r="H670" s="96"/>
      <c r="I670" s="96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</row>
    <row r="671" spans="1:30" ht="15.75" customHeight="1" x14ac:dyDescent="0.15">
      <c r="A671" s="96"/>
      <c r="B671" s="96"/>
      <c r="C671" s="96"/>
      <c r="D671" s="96"/>
      <c r="E671" s="96"/>
      <c r="F671" s="96"/>
      <c r="G671" s="96"/>
      <c r="H671" s="96"/>
      <c r="I671" s="96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</row>
    <row r="672" spans="1:30" ht="15.75" customHeight="1" x14ac:dyDescent="0.15">
      <c r="A672" s="96"/>
      <c r="B672" s="96"/>
      <c r="C672" s="96"/>
      <c r="D672" s="96"/>
      <c r="E672" s="96"/>
      <c r="F672" s="96"/>
      <c r="G672" s="96"/>
      <c r="H672" s="96"/>
      <c r="I672" s="96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</row>
    <row r="673" spans="1:30" ht="15.75" customHeight="1" x14ac:dyDescent="0.15">
      <c r="A673" s="96"/>
      <c r="B673" s="96"/>
      <c r="C673" s="96"/>
      <c r="D673" s="96"/>
      <c r="E673" s="96"/>
      <c r="F673" s="96"/>
      <c r="G673" s="96"/>
      <c r="H673" s="96"/>
      <c r="I673" s="96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</row>
    <row r="674" spans="1:30" ht="15.75" customHeight="1" x14ac:dyDescent="0.15">
      <c r="A674" s="96"/>
      <c r="B674" s="96"/>
      <c r="C674" s="96"/>
      <c r="D674" s="96"/>
      <c r="E674" s="96"/>
      <c r="F674" s="96"/>
      <c r="G674" s="96"/>
      <c r="H674" s="96"/>
      <c r="I674" s="96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</row>
    <row r="675" spans="1:30" ht="15.75" customHeight="1" x14ac:dyDescent="0.15">
      <c r="A675" s="96"/>
      <c r="B675" s="96"/>
      <c r="C675" s="96"/>
      <c r="D675" s="96"/>
      <c r="E675" s="96"/>
      <c r="F675" s="96"/>
      <c r="G675" s="96"/>
      <c r="H675" s="96"/>
      <c r="I675" s="96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</row>
    <row r="676" spans="1:30" ht="15.75" customHeight="1" x14ac:dyDescent="0.15">
      <c r="A676" s="96"/>
      <c r="B676" s="96"/>
      <c r="C676" s="96"/>
      <c r="D676" s="96"/>
      <c r="E676" s="96"/>
      <c r="F676" s="96"/>
      <c r="G676" s="96"/>
      <c r="H676" s="96"/>
      <c r="I676" s="96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</row>
    <row r="677" spans="1:30" ht="15.75" customHeight="1" x14ac:dyDescent="0.15">
      <c r="A677" s="96"/>
      <c r="B677" s="96"/>
      <c r="C677" s="96"/>
      <c r="D677" s="96"/>
      <c r="E677" s="96"/>
      <c r="F677" s="96"/>
      <c r="G677" s="96"/>
      <c r="H677" s="96"/>
      <c r="I677" s="96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</row>
    <row r="678" spans="1:30" ht="15.75" customHeight="1" x14ac:dyDescent="0.15">
      <c r="A678" s="96"/>
      <c r="B678" s="96"/>
      <c r="C678" s="96"/>
      <c r="D678" s="96"/>
      <c r="E678" s="96"/>
      <c r="F678" s="96"/>
      <c r="G678" s="96"/>
      <c r="H678" s="96"/>
      <c r="I678" s="96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</row>
    <row r="679" spans="1:30" ht="15.75" customHeight="1" x14ac:dyDescent="0.15">
      <c r="A679" s="96"/>
      <c r="B679" s="96"/>
      <c r="C679" s="96"/>
      <c r="D679" s="96"/>
      <c r="E679" s="96"/>
      <c r="F679" s="96"/>
      <c r="G679" s="96"/>
      <c r="H679" s="96"/>
      <c r="I679" s="96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</row>
    <row r="680" spans="1:30" ht="15.75" customHeight="1" x14ac:dyDescent="0.15">
      <c r="A680" s="96"/>
      <c r="B680" s="96"/>
      <c r="C680" s="96"/>
      <c r="D680" s="96"/>
      <c r="E680" s="96"/>
      <c r="F680" s="96"/>
      <c r="G680" s="96"/>
      <c r="H680" s="96"/>
      <c r="I680" s="96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</row>
    <row r="681" spans="1:30" ht="15.75" customHeight="1" x14ac:dyDescent="0.15">
      <c r="A681" s="96"/>
      <c r="B681" s="96"/>
      <c r="C681" s="96"/>
      <c r="D681" s="96"/>
      <c r="E681" s="96"/>
      <c r="F681" s="96"/>
      <c r="G681" s="96"/>
      <c r="H681" s="96"/>
      <c r="I681" s="96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</row>
    <row r="682" spans="1:30" ht="15.75" customHeight="1" x14ac:dyDescent="0.15">
      <c r="A682" s="96"/>
      <c r="B682" s="96"/>
      <c r="C682" s="96"/>
      <c r="D682" s="96"/>
      <c r="E682" s="96"/>
      <c r="F682" s="96"/>
      <c r="G682" s="96"/>
      <c r="H682" s="96"/>
      <c r="I682" s="96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</row>
    <row r="683" spans="1:30" ht="15.75" customHeight="1" x14ac:dyDescent="0.15">
      <c r="A683" s="96"/>
      <c r="B683" s="96"/>
      <c r="C683" s="96"/>
      <c r="D683" s="96"/>
      <c r="E683" s="96"/>
      <c r="F683" s="96"/>
      <c r="G683" s="96"/>
      <c r="H683" s="96"/>
      <c r="I683" s="96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</row>
    <row r="684" spans="1:30" ht="15.75" customHeight="1" x14ac:dyDescent="0.15">
      <c r="A684" s="96"/>
      <c r="B684" s="96"/>
      <c r="C684" s="96"/>
      <c r="D684" s="96"/>
      <c r="E684" s="96"/>
      <c r="F684" s="96"/>
      <c r="G684" s="96"/>
      <c r="H684" s="96"/>
      <c r="I684" s="96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</row>
    <row r="685" spans="1:30" ht="15.75" customHeight="1" x14ac:dyDescent="0.15">
      <c r="A685" s="96"/>
      <c r="B685" s="96"/>
      <c r="C685" s="96"/>
      <c r="D685" s="96"/>
      <c r="E685" s="96"/>
      <c r="F685" s="96"/>
      <c r="G685" s="96"/>
      <c r="H685" s="96"/>
      <c r="I685" s="96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</row>
    <row r="686" spans="1:30" ht="15.75" customHeight="1" x14ac:dyDescent="0.15">
      <c r="A686" s="96"/>
      <c r="B686" s="96"/>
      <c r="C686" s="96"/>
      <c r="D686" s="96"/>
      <c r="E686" s="96"/>
      <c r="F686" s="96"/>
      <c r="G686" s="96"/>
      <c r="H686" s="96"/>
      <c r="I686" s="96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</row>
    <row r="687" spans="1:30" ht="15.75" customHeight="1" x14ac:dyDescent="0.15">
      <c r="A687" s="96"/>
      <c r="B687" s="96"/>
      <c r="C687" s="96"/>
      <c r="D687" s="96"/>
      <c r="E687" s="96"/>
      <c r="F687" s="96"/>
      <c r="G687" s="96"/>
      <c r="H687" s="96"/>
      <c r="I687" s="96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</row>
    <row r="688" spans="1:30" ht="15.75" customHeight="1" x14ac:dyDescent="0.15">
      <c r="A688" s="96"/>
      <c r="B688" s="96"/>
      <c r="C688" s="96"/>
      <c r="D688" s="96"/>
      <c r="E688" s="96"/>
      <c r="F688" s="96"/>
      <c r="G688" s="96"/>
      <c r="H688" s="96"/>
      <c r="I688" s="96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</row>
    <row r="689" spans="1:30" ht="15.75" customHeight="1" x14ac:dyDescent="0.15">
      <c r="A689" s="96"/>
      <c r="B689" s="96"/>
      <c r="C689" s="96"/>
      <c r="D689" s="96"/>
      <c r="E689" s="96"/>
      <c r="F689" s="96"/>
      <c r="G689" s="96"/>
      <c r="H689" s="96"/>
      <c r="I689" s="96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</row>
    <row r="690" spans="1:30" ht="15.75" customHeight="1" x14ac:dyDescent="0.15">
      <c r="A690" s="96"/>
      <c r="B690" s="96"/>
      <c r="C690" s="96"/>
      <c r="D690" s="96"/>
      <c r="E690" s="96"/>
      <c r="F690" s="96"/>
      <c r="G690" s="96"/>
      <c r="H690" s="96"/>
      <c r="I690" s="96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</row>
    <row r="691" spans="1:30" ht="15.75" customHeight="1" x14ac:dyDescent="0.15">
      <c r="A691" s="96"/>
      <c r="B691" s="96"/>
      <c r="C691" s="96"/>
      <c r="D691" s="96"/>
      <c r="E691" s="96"/>
      <c r="F691" s="96"/>
      <c r="G691" s="96"/>
      <c r="H691" s="96"/>
      <c r="I691" s="96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</row>
    <row r="692" spans="1:30" ht="15.75" customHeight="1" x14ac:dyDescent="0.15">
      <c r="A692" s="96"/>
      <c r="B692" s="96"/>
      <c r="C692" s="96"/>
      <c r="D692" s="96"/>
      <c r="E692" s="96"/>
      <c r="F692" s="96"/>
      <c r="G692" s="96"/>
      <c r="H692" s="96"/>
      <c r="I692" s="96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</row>
    <row r="693" spans="1:30" ht="15.75" customHeight="1" x14ac:dyDescent="0.15">
      <c r="A693" s="96"/>
      <c r="B693" s="96"/>
      <c r="C693" s="96"/>
      <c r="D693" s="96"/>
      <c r="E693" s="96"/>
      <c r="F693" s="96"/>
      <c r="G693" s="96"/>
      <c r="H693" s="96"/>
      <c r="I693" s="96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</row>
    <row r="694" spans="1:30" ht="15.75" customHeight="1" x14ac:dyDescent="0.15">
      <c r="A694" s="96"/>
      <c r="B694" s="96"/>
      <c r="C694" s="96"/>
      <c r="D694" s="96"/>
      <c r="E694" s="96"/>
      <c r="F694" s="96"/>
      <c r="G694" s="96"/>
      <c r="H694" s="96"/>
      <c r="I694" s="96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</row>
    <row r="695" spans="1:30" ht="15.75" customHeight="1" x14ac:dyDescent="0.15">
      <c r="A695" s="96"/>
      <c r="B695" s="96"/>
      <c r="C695" s="96"/>
      <c r="D695" s="96"/>
      <c r="E695" s="96"/>
      <c r="F695" s="96"/>
      <c r="G695" s="96"/>
      <c r="H695" s="96"/>
      <c r="I695" s="96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</row>
    <row r="696" spans="1:30" ht="15.75" customHeight="1" x14ac:dyDescent="0.15">
      <c r="A696" s="96"/>
      <c r="B696" s="96"/>
      <c r="C696" s="96"/>
      <c r="D696" s="96"/>
      <c r="E696" s="96"/>
      <c r="F696" s="96"/>
      <c r="G696" s="96"/>
      <c r="H696" s="96"/>
      <c r="I696" s="96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</row>
    <row r="697" spans="1:30" ht="15.75" customHeight="1" x14ac:dyDescent="0.15">
      <c r="A697" s="96"/>
      <c r="B697" s="96"/>
      <c r="C697" s="96"/>
      <c r="D697" s="96"/>
      <c r="E697" s="96"/>
      <c r="F697" s="96"/>
      <c r="G697" s="96"/>
      <c r="H697" s="96"/>
      <c r="I697" s="96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</row>
    <row r="698" spans="1:30" ht="15.75" customHeight="1" x14ac:dyDescent="0.15">
      <c r="A698" s="96"/>
      <c r="B698" s="96"/>
      <c r="C698" s="96"/>
      <c r="D698" s="96"/>
      <c r="E698" s="96"/>
      <c r="F698" s="96"/>
      <c r="G698" s="96"/>
      <c r="H698" s="96"/>
      <c r="I698" s="96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</row>
    <row r="699" spans="1:30" ht="15.75" customHeight="1" x14ac:dyDescent="0.15">
      <c r="A699" s="96"/>
      <c r="B699" s="96"/>
      <c r="C699" s="96"/>
      <c r="D699" s="96"/>
      <c r="E699" s="96"/>
      <c r="F699" s="96"/>
      <c r="G699" s="96"/>
      <c r="H699" s="96"/>
      <c r="I699" s="96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</row>
    <row r="700" spans="1:30" ht="15.75" customHeight="1" x14ac:dyDescent="0.15">
      <c r="A700" s="96"/>
      <c r="B700" s="96"/>
      <c r="C700" s="96"/>
      <c r="D700" s="96"/>
      <c r="E700" s="96"/>
      <c r="F700" s="96"/>
      <c r="G700" s="96"/>
      <c r="H700" s="96"/>
      <c r="I700" s="96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</row>
    <row r="701" spans="1:30" ht="15.75" customHeight="1" x14ac:dyDescent="0.15">
      <c r="A701" s="96"/>
      <c r="B701" s="96"/>
      <c r="C701" s="96"/>
      <c r="D701" s="96"/>
      <c r="E701" s="96"/>
      <c r="F701" s="96"/>
      <c r="G701" s="96"/>
      <c r="H701" s="96"/>
      <c r="I701" s="96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</row>
    <row r="702" spans="1:30" ht="15.75" customHeight="1" x14ac:dyDescent="0.15">
      <c r="A702" s="96"/>
      <c r="B702" s="96"/>
      <c r="C702" s="96"/>
      <c r="D702" s="96"/>
      <c r="E702" s="96"/>
      <c r="F702" s="96"/>
      <c r="G702" s="96"/>
      <c r="H702" s="96"/>
      <c r="I702" s="96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</row>
    <row r="703" spans="1:30" ht="15.75" customHeight="1" x14ac:dyDescent="0.15">
      <c r="A703" s="96"/>
      <c r="B703" s="96"/>
      <c r="C703" s="96"/>
      <c r="D703" s="96"/>
      <c r="E703" s="96"/>
      <c r="F703" s="96"/>
      <c r="G703" s="96"/>
      <c r="H703" s="96"/>
      <c r="I703" s="96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</row>
    <row r="704" spans="1:30" ht="15.75" customHeight="1" x14ac:dyDescent="0.15">
      <c r="A704" s="96"/>
      <c r="B704" s="96"/>
      <c r="C704" s="96"/>
      <c r="D704" s="96"/>
      <c r="E704" s="96"/>
      <c r="F704" s="96"/>
      <c r="G704" s="96"/>
      <c r="H704" s="96"/>
      <c r="I704" s="96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</row>
    <row r="705" spans="1:30" ht="15.75" customHeight="1" x14ac:dyDescent="0.15">
      <c r="A705" s="96"/>
      <c r="B705" s="96"/>
      <c r="C705" s="96"/>
      <c r="D705" s="96"/>
      <c r="E705" s="96"/>
      <c r="F705" s="96"/>
      <c r="G705" s="96"/>
      <c r="H705" s="96"/>
      <c r="I705" s="96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</row>
    <row r="706" spans="1:30" ht="15.75" customHeight="1" x14ac:dyDescent="0.15">
      <c r="A706" s="96"/>
      <c r="B706" s="96"/>
      <c r="C706" s="96"/>
      <c r="D706" s="96"/>
      <c r="E706" s="96"/>
      <c r="F706" s="96"/>
      <c r="G706" s="96"/>
      <c r="H706" s="96"/>
      <c r="I706" s="96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</row>
    <row r="707" spans="1:30" ht="15.75" customHeight="1" x14ac:dyDescent="0.15">
      <c r="A707" s="96"/>
      <c r="B707" s="96"/>
      <c r="C707" s="96"/>
      <c r="D707" s="96"/>
      <c r="E707" s="96"/>
      <c r="F707" s="96"/>
      <c r="G707" s="96"/>
      <c r="H707" s="96"/>
      <c r="I707" s="96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</row>
    <row r="708" spans="1:30" ht="15.75" customHeight="1" x14ac:dyDescent="0.15">
      <c r="A708" s="96"/>
      <c r="B708" s="96"/>
      <c r="C708" s="96"/>
      <c r="D708" s="96"/>
      <c r="E708" s="96"/>
      <c r="F708" s="96"/>
      <c r="G708" s="96"/>
      <c r="H708" s="96"/>
      <c r="I708" s="96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</row>
    <row r="709" spans="1:30" ht="15.75" customHeight="1" x14ac:dyDescent="0.15">
      <c r="A709" s="96"/>
      <c r="B709" s="96"/>
      <c r="C709" s="96"/>
      <c r="D709" s="96"/>
      <c r="E709" s="96"/>
      <c r="F709" s="96"/>
      <c r="G709" s="96"/>
      <c r="H709" s="96"/>
      <c r="I709" s="96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</row>
    <row r="710" spans="1:30" ht="15.75" customHeight="1" x14ac:dyDescent="0.15">
      <c r="A710" s="96"/>
      <c r="B710" s="96"/>
      <c r="C710" s="96"/>
      <c r="D710" s="96"/>
      <c r="E710" s="96"/>
      <c r="F710" s="96"/>
      <c r="G710" s="96"/>
      <c r="H710" s="96"/>
      <c r="I710" s="96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</row>
    <row r="711" spans="1:30" ht="15.75" customHeight="1" x14ac:dyDescent="0.15">
      <c r="A711" s="96"/>
      <c r="B711" s="96"/>
      <c r="C711" s="96"/>
      <c r="D711" s="96"/>
      <c r="E711" s="96"/>
      <c r="F711" s="96"/>
      <c r="G711" s="96"/>
      <c r="H711" s="96"/>
      <c r="I711" s="96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</row>
    <row r="712" spans="1:30" ht="15.75" customHeight="1" x14ac:dyDescent="0.15">
      <c r="A712" s="96"/>
      <c r="B712" s="96"/>
      <c r="C712" s="96"/>
      <c r="D712" s="96"/>
      <c r="E712" s="96"/>
      <c r="F712" s="96"/>
      <c r="G712" s="96"/>
      <c r="H712" s="96"/>
      <c r="I712" s="96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</row>
    <row r="713" spans="1:30" ht="15.75" customHeight="1" x14ac:dyDescent="0.15">
      <c r="A713" s="96"/>
      <c r="B713" s="96"/>
      <c r="C713" s="96"/>
      <c r="D713" s="96"/>
      <c r="E713" s="96"/>
      <c r="F713" s="96"/>
      <c r="G713" s="96"/>
      <c r="H713" s="96"/>
      <c r="I713" s="96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</row>
    <row r="714" spans="1:30" ht="15.75" customHeight="1" x14ac:dyDescent="0.15">
      <c r="A714" s="96"/>
      <c r="B714" s="96"/>
      <c r="C714" s="96"/>
      <c r="D714" s="96"/>
      <c r="E714" s="96"/>
      <c r="F714" s="96"/>
      <c r="G714" s="96"/>
      <c r="H714" s="96"/>
      <c r="I714" s="96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</row>
    <row r="715" spans="1:30" ht="15.75" customHeight="1" x14ac:dyDescent="0.15">
      <c r="A715" s="96"/>
      <c r="B715" s="96"/>
      <c r="C715" s="96"/>
      <c r="D715" s="96"/>
      <c r="E715" s="96"/>
      <c r="F715" s="96"/>
      <c r="G715" s="96"/>
      <c r="H715" s="96"/>
      <c r="I715" s="96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</row>
    <row r="716" spans="1:30" ht="15.75" customHeight="1" x14ac:dyDescent="0.15">
      <c r="A716" s="96"/>
      <c r="B716" s="96"/>
      <c r="C716" s="96"/>
      <c r="D716" s="96"/>
      <c r="E716" s="96"/>
      <c r="F716" s="96"/>
      <c r="G716" s="96"/>
      <c r="H716" s="96"/>
      <c r="I716" s="96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</row>
    <row r="717" spans="1:30" ht="15.75" customHeight="1" x14ac:dyDescent="0.15">
      <c r="A717" s="96"/>
      <c r="B717" s="96"/>
      <c r="C717" s="96"/>
      <c r="D717" s="96"/>
      <c r="E717" s="96"/>
      <c r="F717" s="96"/>
      <c r="G717" s="96"/>
      <c r="H717" s="96"/>
      <c r="I717" s="96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</row>
    <row r="718" spans="1:30" ht="15.75" customHeight="1" x14ac:dyDescent="0.15">
      <c r="A718" s="96"/>
      <c r="B718" s="96"/>
      <c r="C718" s="96"/>
      <c r="D718" s="96"/>
      <c r="E718" s="96"/>
      <c r="F718" s="96"/>
      <c r="G718" s="96"/>
      <c r="H718" s="96"/>
      <c r="I718" s="96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</row>
    <row r="719" spans="1:30" ht="15.75" customHeight="1" x14ac:dyDescent="0.15">
      <c r="A719" s="96"/>
      <c r="B719" s="96"/>
      <c r="C719" s="96"/>
      <c r="D719" s="96"/>
      <c r="E719" s="96"/>
      <c r="F719" s="96"/>
      <c r="G719" s="96"/>
      <c r="H719" s="96"/>
      <c r="I719" s="96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</row>
    <row r="720" spans="1:30" ht="15.75" customHeight="1" x14ac:dyDescent="0.15">
      <c r="A720" s="96"/>
      <c r="B720" s="96"/>
      <c r="C720" s="96"/>
      <c r="D720" s="96"/>
      <c r="E720" s="96"/>
      <c r="F720" s="96"/>
      <c r="G720" s="96"/>
      <c r="H720" s="96"/>
      <c r="I720" s="96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</row>
    <row r="721" spans="1:30" ht="15.75" customHeight="1" x14ac:dyDescent="0.15">
      <c r="A721" s="96"/>
      <c r="B721" s="96"/>
      <c r="C721" s="96"/>
      <c r="D721" s="96"/>
      <c r="E721" s="96"/>
      <c r="F721" s="96"/>
      <c r="G721" s="96"/>
      <c r="H721" s="96"/>
      <c r="I721" s="96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</row>
    <row r="722" spans="1:30" ht="15.75" customHeight="1" x14ac:dyDescent="0.15">
      <c r="A722" s="96"/>
      <c r="B722" s="96"/>
      <c r="C722" s="96"/>
      <c r="D722" s="96"/>
      <c r="E722" s="96"/>
      <c r="F722" s="96"/>
      <c r="G722" s="96"/>
      <c r="H722" s="96"/>
      <c r="I722" s="96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</row>
    <row r="723" spans="1:30" ht="15.75" customHeight="1" x14ac:dyDescent="0.15">
      <c r="A723" s="96"/>
      <c r="B723" s="96"/>
      <c r="C723" s="96"/>
      <c r="D723" s="96"/>
      <c r="E723" s="96"/>
      <c r="F723" s="96"/>
      <c r="G723" s="96"/>
      <c r="H723" s="96"/>
      <c r="I723" s="96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</row>
    <row r="724" spans="1:30" ht="15.75" customHeight="1" x14ac:dyDescent="0.15">
      <c r="A724" s="96"/>
      <c r="B724" s="96"/>
      <c r="C724" s="96"/>
      <c r="D724" s="96"/>
      <c r="E724" s="96"/>
      <c r="F724" s="96"/>
      <c r="G724" s="96"/>
      <c r="H724" s="96"/>
      <c r="I724" s="96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</row>
    <row r="725" spans="1:30" ht="15.75" customHeight="1" x14ac:dyDescent="0.15">
      <c r="A725" s="96"/>
      <c r="B725" s="96"/>
      <c r="C725" s="96"/>
      <c r="D725" s="96"/>
      <c r="E725" s="96"/>
      <c r="F725" s="96"/>
      <c r="G725" s="96"/>
      <c r="H725" s="96"/>
      <c r="I725" s="96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</row>
    <row r="726" spans="1:30" ht="15.75" customHeight="1" x14ac:dyDescent="0.15">
      <c r="A726" s="96"/>
      <c r="B726" s="96"/>
      <c r="C726" s="96"/>
      <c r="D726" s="96"/>
      <c r="E726" s="96"/>
      <c r="F726" s="96"/>
      <c r="G726" s="96"/>
      <c r="H726" s="96"/>
      <c r="I726" s="96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</row>
    <row r="727" spans="1:30" ht="15.75" customHeight="1" x14ac:dyDescent="0.15">
      <c r="A727" s="96"/>
      <c r="B727" s="96"/>
      <c r="C727" s="96"/>
      <c r="D727" s="96"/>
      <c r="E727" s="96"/>
      <c r="F727" s="96"/>
      <c r="G727" s="96"/>
      <c r="H727" s="96"/>
      <c r="I727" s="96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</row>
    <row r="728" spans="1:30" ht="15.75" customHeight="1" x14ac:dyDescent="0.15">
      <c r="A728" s="96"/>
      <c r="B728" s="96"/>
      <c r="C728" s="96"/>
      <c r="D728" s="96"/>
      <c r="E728" s="96"/>
      <c r="F728" s="96"/>
      <c r="G728" s="96"/>
      <c r="H728" s="96"/>
      <c r="I728" s="96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</row>
    <row r="729" spans="1:30" ht="15.75" customHeight="1" x14ac:dyDescent="0.15">
      <c r="A729" s="96"/>
      <c r="B729" s="96"/>
      <c r="C729" s="96"/>
      <c r="D729" s="96"/>
      <c r="E729" s="96"/>
      <c r="F729" s="96"/>
      <c r="G729" s="96"/>
      <c r="H729" s="96"/>
      <c r="I729" s="96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</row>
    <row r="730" spans="1:30" ht="15.75" customHeight="1" x14ac:dyDescent="0.15">
      <c r="A730" s="96"/>
      <c r="B730" s="96"/>
      <c r="C730" s="96"/>
      <c r="D730" s="96"/>
      <c r="E730" s="96"/>
      <c r="F730" s="96"/>
      <c r="G730" s="96"/>
      <c r="H730" s="96"/>
      <c r="I730" s="96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</row>
    <row r="731" spans="1:30" ht="15.75" customHeight="1" x14ac:dyDescent="0.15">
      <c r="A731" s="96"/>
      <c r="B731" s="96"/>
      <c r="C731" s="96"/>
      <c r="D731" s="96"/>
      <c r="E731" s="96"/>
      <c r="F731" s="96"/>
      <c r="G731" s="96"/>
      <c r="H731" s="96"/>
      <c r="I731" s="96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</row>
    <row r="732" spans="1:30" ht="15.75" customHeight="1" x14ac:dyDescent="0.15">
      <c r="A732" s="96"/>
      <c r="B732" s="96"/>
      <c r="C732" s="96"/>
      <c r="D732" s="96"/>
      <c r="E732" s="96"/>
      <c r="F732" s="96"/>
      <c r="G732" s="96"/>
      <c r="H732" s="96"/>
      <c r="I732" s="96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</row>
    <row r="733" spans="1:30" ht="15.75" customHeight="1" x14ac:dyDescent="0.15">
      <c r="A733" s="96"/>
      <c r="B733" s="96"/>
      <c r="C733" s="96"/>
      <c r="D733" s="96"/>
      <c r="E733" s="96"/>
      <c r="F733" s="96"/>
      <c r="G733" s="96"/>
      <c r="H733" s="96"/>
      <c r="I733" s="96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</row>
    <row r="734" spans="1:30" ht="15.75" customHeight="1" x14ac:dyDescent="0.15">
      <c r="A734" s="96"/>
      <c r="B734" s="96"/>
      <c r="C734" s="96"/>
      <c r="D734" s="96"/>
      <c r="E734" s="96"/>
      <c r="F734" s="96"/>
      <c r="G734" s="96"/>
      <c r="H734" s="96"/>
      <c r="I734" s="96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</row>
    <row r="735" spans="1:30" ht="15.75" customHeight="1" x14ac:dyDescent="0.15">
      <c r="A735" s="96"/>
      <c r="B735" s="96"/>
      <c r="C735" s="96"/>
      <c r="D735" s="96"/>
      <c r="E735" s="96"/>
      <c r="F735" s="96"/>
      <c r="G735" s="96"/>
      <c r="H735" s="96"/>
      <c r="I735" s="96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</row>
    <row r="736" spans="1:30" ht="15.75" customHeight="1" x14ac:dyDescent="0.15">
      <c r="A736" s="96"/>
      <c r="B736" s="96"/>
      <c r="C736" s="96"/>
      <c r="D736" s="96"/>
      <c r="E736" s="96"/>
      <c r="F736" s="96"/>
      <c r="G736" s="96"/>
      <c r="H736" s="96"/>
      <c r="I736" s="96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</row>
    <row r="737" spans="1:30" ht="15.75" customHeight="1" x14ac:dyDescent="0.15">
      <c r="A737" s="96"/>
      <c r="B737" s="96"/>
      <c r="C737" s="96"/>
      <c r="D737" s="96"/>
      <c r="E737" s="96"/>
      <c r="F737" s="96"/>
      <c r="G737" s="96"/>
      <c r="H737" s="96"/>
      <c r="I737" s="96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</row>
    <row r="738" spans="1:30" ht="15.75" customHeight="1" x14ac:dyDescent="0.15">
      <c r="A738" s="96"/>
      <c r="B738" s="96"/>
      <c r="C738" s="96"/>
      <c r="D738" s="96"/>
      <c r="E738" s="96"/>
      <c r="F738" s="96"/>
      <c r="G738" s="96"/>
      <c r="H738" s="96"/>
      <c r="I738" s="96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</row>
    <row r="739" spans="1:30" ht="15.75" customHeight="1" x14ac:dyDescent="0.15">
      <c r="A739" s="96"/>
      <c r="B739" s="96"/>
      <c r="C739" s="96"/>
      <c r="D739" s="96"/>
      <c r="E739" s="96"/>
      <c r="F739" s="96"/>
      <c r="G739" s="96"/>
      <c r="H739" s="96"/>
      <c r="I739" s="96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</row>
    <row r="740" spans="1:30" ht="15.75" customHeight="1" x14ac:dyDescent="0.15">
      <c r="A740" s="96"/>
      <c r="B740" s="96"/>
      <c r="C740" s="96"/>
      <c r="D740" s="96"/>
      <c r="E740" s="96"/>
      <c r="F740" s="96"/>
      <c r="G740" s="96"/>
      <c r="H740" s="96"/>
      <c r="I740" s="96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</row>
    <row r="741" spans="1:30" ht="15.75" customHeight="1" x14ac:dyDescent="0.15">
      <c r="A741" s="96"/>
      <c r="B741" s="96"/>
      <c r="C741" s="96"/>
      <c r="D741" s="96"/>
      <c r="E741" s="96"/>
      <c r="F741" s="96"/>
      <c r="G741" s="96"/>
      <c r="H741" s="96"/>
      <c r="I741" s="96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</row>
    <row r="742" spans="1:30" ht="15.75" customHeight="1" x14ac:dyDescent="0.15">
      <c r="A742" s="96"/>
      <c r="B742" s="96"/>
      <c r="C742" s="96"/>
      <c r="D742" s="96"/>
      <c r="E742" s="96"/>
      <c r="F742" s="96"/>
      <c r="G742" s="96"/>
      <c r="H742" s="96"/>
      <c r="I742" s="96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</row>
    <row r="743" spans="1:30" ht="15.75" customHeight="1" x14ac:dyDescent="0.15">
      <c r="A743" s="96"/>
      <c r="B743" s="96"/>
      <c r="C743" s="96"/>
      <c r="D743" s="96"/>
      <c r="E743" s="96"/>
      <c r="F743" s="96"/>
      <c r="G743" s="96"/>
      <c r="H743" s="96"/>
      <c r="I743" s="96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</row>
    <row r="744" spans="1:30" ht="15.75" customHeight="1" x14ac:dyDescent="0.15">
      <c r="A744" s="96"/>
      <c r="B744" s="96"/>
      <c r="C744" s="96"/>
      <c r="D744" s="96"/>
      <c r="E744" s="96"/>
      <c r="F744" s="96"/>
      <c r="G744" s="96"/>
      <c r="H744" s="96"/>
      <c r="I744" s="96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</row>
    <row r="745" spans="1:30" ht="15.75" customHeight="1" x14ac:dyDescent="0.15">
      <c r="A745" s="96"/>
      <c r="B745" s="96"/>
      <c r="C745" s="96"/>
      <c r="D745" s="96"/>
      <c r="E745" s="96"/>
      <c r="F745" s="96"/>
      <c r="G745" s="96"/>
      <c r="H745" s="96"/>
      <c r="I745" s="96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</row>
    <row r="746" spans="1:30" ht="15.75" customHeight="1" x14ac:dyDescent="0.15">
      <c r="A746" s="96"/>
      <c r="B746" s="96"/>
      <c r="C746" s="96"/>
      <c r="D746" s="96"/>
      <c r="E746" s="96"/>
      <c r="F746" s="96"/>
      <c r="G746" s="96"/>
      <c r="H746" s="96"/>
      <c r="I746" s="96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</row>
    <row r="747" spans="1:30" ht="15.75" customHeight="1" x14ac:dyDescent="0.15">
      <c r="A747" s="96"/>
      <c r="B747" s="96"/>
      <c r="C747" s="96"/>
      <c r="D747" s="96"/>
      <c r="E747" s="96"/>
      <c r="F747" s="96"/>
      <c r="G747" s="96"/>
      <c r="H747" s="96"/>
      <c r="I747" s="96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</row>
    <row r="748" spans="1:30" ht="15.75" customHeight="1" x14ac:dyDescent="0.15">
      <c r="A748" s="96"/>
      <c r="B748" s="96"/>
      <c r="C748" s="96"/>
      <c r="D748" s="96"/>
      <c r="E748" s="96"/>
      <c r="F748" s="96"/>
      <c r="G748" s="96"/>
      <c r="H748" s="96"/>
      <c r="I748" s="96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</row>
    <row r="749" spans="1:30" ht="15.75" customHeight="1" x14ac:dyDescent="0.15">
      <c r="A749" s="96"/>
      <c r="B749" s="96"/>
      <c r="C749" s="96"/>
      <c r="D749" s="96"/>
      <c r="E749" s="96"/>
      <c r="F749" s="96"/>
      <c r="G749" s="96"/>
      <c r="H749" s="96"/>
      <c r="I749" s="96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</row>
    <row r="750" spans="1:30" ht="15.75" customHeight="1" x14ac:dyDescent="0.15">
      <c r="A750" s="96"/>
      <c r="B750" s="96"/>
      <c r="C750" s="96"/>
      <c r="D750" s="96"/>
      <c r="E750" s="96"/>
      <c r="F750" s="96"/>
      <c r="G750" s="96"/>
      <c r="H750" s="96"/>
      <c r="I750" s="96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</row>
    <row r="751" spans="1:30" ht="15.75" customHeight="1" x14ac:dyDescent="0.15">
      <c r="A751" s="96"/>
      <c r="B751" s="96"/>
      <c r="C751" s="96"/>
      <c r="D751" s="96"/>
      <c r="E751" s="96"/>
      <c r="F751" s="96"/>
      <c r="G751" s="96"/>
      <c r="H751" s="96"/>
      <c r="I751" s="96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</row>
    <row r="752" spans="1:30" ht="15.75" customHeight="1" x14ac:dyDescent="0.15">
      <c r="A752" s="96"/>
      <c r="B752" s="96"/>
      <c r="C752" s="96"/>
      <c r="D752" s="96"/>
      <c r="E752" s="96"/>
      <c r="F752" s="96"/>
      <c r="G752" s="96"/>
      <c r="H752" s="96"/>
      <c r="I752" s="96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</row>
    <row r="753" spans="1:30" ht="15.75" customHeight="1" x14ac:dyDescent="0.15">
      <c r="A753" s="96"/>
      <c r="B753" s="96"/>
      <c r="C753" s="96"/>
      <c r="D753" s="96"/>
      <c r="E753" s="96"/>
      <c r="F753" s="96"/>
      <c r="G753" s="96"/>
      <c r="H753" s="96"/>
      <c r="I753" s="96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</row>
    <row r="754" spans="1:30" ht="15.75" customHeight="1" x14ac:dyDescent="0.15">
      <c r="A754" s="96"/>
      <c r="B754" s="96"/>
      <c r="C754" s="96"/>
      <c r="D754" s="96"/>
      <c r="E754" s="96"/>
      <c r="F754" s="96"/>
      <c r="G754" s="96"/>
      <c r="H754" s="96"/>
      <c r="I754" s="96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</row>
    <row r="755" spans="1:30" ht="15.75" customHeight="1" x14ac:dyDescent="0.15">
      <c r="A755" s="96"/>
      <c r="B755" s="96"/>
      <c r="C755" s="96"/>
      <c r="D755" s="96"/>
      <c r="E755" s="96"/>
      <c r="F755" s="96"/>
      <c r="G755" s="96"/>
      <c r="H755" s="96"/>
      <c r="I755" s="96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</row>
    <row r="756" spans="1:30" ht="15.75" customHeight="1" x14ac:dyDescent="0.15">
      <c r="A756" s="96"/>
      <c r="B756" s="96"/>
      <c r="C756" s="96"/>
      <c r="D756" s="96"/>
      <c r="E756" s="96"/>
      <c r="F756" s="96"/>
      <c r="G756" s="96"/>
      <c r="H756" s="96"/>
      <c r="I756" s="96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</row>
    <row r="757" spans="1:30" ht="15.75" customHeight="1" x14ac:dyDescent="0.15">
      <c r="A757" s="96"/>
      <c r="B757" s="96"/>
      <c r="C757" s="96"/>
      <c r="D757" s="96"/>
      <c r="E757" s="96"/>
      <c r="F757" s="96"/>
      <c r="G757" s="96"/>
      <c r="H757" s="96"/>
      <c r="I757" s="96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</row>
    <row r="758" spans="1:30" ht="15.75" customHeight="1" x14ac:dyDescent="0.15">
      <c r="A758" s="96"/>
      <c r="B758" s="96"/>
      <c r="C758" s="96"/>
      <c r="D758" s="96"/>
      <c r="E758" s="96"/>
      <c r="F758" s="96"/>
      <c r="G758" s="96"/>
      <c r="H758" s="96"/>
      <c r="I758" s="96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</row>
    <row r="759" spans="1:30" ht="15.75" customHeight="1" x14ac:dyDescent="0.15">
      <c r="A759" s="96"/>
      <c r="B759" s="96"/>
      <c r="C759" s="96"/>
      <c r="D759" s="96"/>
      <c r="E759" s="96"/>
      <c r="F759" s="96"/>
      <c r="G759" s="96"/>
      <c r="H759" s="96"/>
      <c r="I759" s="96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</row>
    <row r="760" spans="1:30" ht="15.75" customHeight="1" x14ac:dyDescent="0.15">
      <c r="A760" s="96"/>
      <c r="B760" s="96"/>
      <c r="C760" s="96"/>
      <c r="D760" s="96"/>
      <c r="E760" s="96"/>
      <c r="F760" s="96"/>
      <c r="G760" s="96"/>
      <c r="H760" s="96"/>
      <c r="I760" s="96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</row>
    <row r="761" spans="1:30" ht="15.75" customHeight="1" x14ac:dyDescent="0.15">
      <c r="A761" s="96"/>
      <c r="B761" s="96"/>
      <c r="C761" s="96"/>
      <c r="D761" s="96"/>
      <c r="E761" s="96"/>
      <c r="F761" s="96"/>
      <c r="G761" s="96"/>
      <c r="H761" s="96"/>
      <c r="I761" s="96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</row>
    <row r="762" spans="1:30" ht="15.75" customHeight="1" x14ac:dyDescent="0.15">
      <c r="A762" s="96"/>
      <c r="B762" s="96"/>
      <c r="C762" s="96"/>
      <c r="D762" s="96"/>
      <c r="E762" s="96"/>
      <c r="F762" s="96"/>
      <c r="G762" s="96"/>
      <c r="H762" s="96"/>
      <c r="I762" s="96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</row>
    <row r="763" spans="1:30" ht="15.75" customHeight="1" x14ac:dyDescent="0.15">
      <c r="A763" s="96"/>
      <c r="B763" s="96"/>
      <c r="C763" s="96"/>
      <c r="D763" s="96"/>
      <c r="E763" s="96"/>
      <c r="F763" s="96"/>
      <c r="G763" s="96"/>
      <c r="H763" s="96"/>
      <c r="I763" s="96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</row>
    <row r="764" spans="1:30" ht="15.75" customHeight="1" x14ac:dyDescent="0.15">
      <c r="A764" s="96"/>
      <c r="B764" s="96"/>
      <c r="C764" s="96"/>
      <c r="D764" s="96"/>
      <c r="E764" s="96"/>
      <c r="F764" s="96"/>
      <c r="G764" s="96"/>
      <c r="H764" s="96"/>
      <c r="I764" s="96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</row>
    <row r="765" spans="1:30" ht="15.75" customHeight="1" x14ac:dyDescent="0.15">
      <c r="A765" s="96"/>
      <c r="B765" s="96"/>
      <c r="C765" s="96"/>
      <c r="D765" s="96"/>
      <c r="E765" s="96"/>
      <c r="F765" s="96"/>
      <c r="G765" s="96"/>
      <c r="H765" s="96"/>
      <c r="I765" s="96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</row>
    <row r="766" spans="1:30" ht="15.75" customHeight="1" x14ac:dyDescent="0.15">
      <c r="A766" s="96"/>
      <c r="B766" s="96"/>
      <c r="C766" s="96"/>
      <c r="D766" s="96"/>
      <c r="E766" s="96"/>
      <c r="F766" s="96"/>
      <c r="G766" s="96"/>
      <c r="H766" s="96"/>
      <c r="I766" s="96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</row>
    <row r="767" spans="1:30" ht="15.75" customHeight="1" x14ac:dyDescent="0.15">
      <c r="A767" s="96"/>
      <c r="B767" s="96"/>
      <c r="C767" s="96"/>
      <c r="D767" s="96"/>
      <c r="E767" s="96"/>
      <c r="F767" s="96"/>
      <c r="G767" s="96"/>
      <c r="H767" s="96"/>
      <c r="I767" s="96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</row>
    <row r="768" spans="1:30" ht="15.75" customHeight="1" x14ac:dyDescent="0.15">
      <c r="A768" s="96"/>
      <c r="B768" s="96"/>
      <c r="C768" s="96"/>
      <c r="D768" s="96"/>
      <c r="E768" s="96"/>
      <c r="F768" s="96"/>
      <c r="G768" s="96"/>
      <c r="H768" s="96"/>
      <c r="I768" s="96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</row>
    <row r="769" spans="1:30" ht="15.75" customHeight="1" x14ac:dyDescent="0.15">
      <c r="A769" s="96"/>
      <c r="B769" s="96"/>
      <c r="C769" s="96"/>
      <c r="D769" s="96"/>
      <c r="E769" s="96"/>
      <c r="F769" s="96"/>
      <c r="G769" s="96"/>
      <c r="H769" s="96"/>
      <c r="I769" s="96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</row>
    <row r="770" spans="1:30" ht="15.75" customHeight="1" x14ac:dyDescent="0.15">
      <c r="A770" s="96"/>
      <c r="B770" s="96"/>
      <c r="C770" s="96"/>
      <c r="D770" s="96"/>
      <c r="E770" s="96"/>
      <c r="F770" s="96"/>
      <c r="G770" s="96"/>
      <c r="H770" s="96"/>
      <c r="I770" s="96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</row>
    <row r="771" spans="1:30" ht="15.75" customHeight="1" x14ac:dyDescent="0.15">
      <c r="A771" s="96"/>
      <c r="B771" s="96"/>
      <c r="C771" s="96"/>
      <c r="D771" s="96"/>
      <c r="E771" s="96"/>
      <c r="F771" s="96"/>
      <c r="G771" s="96"/>
      <c r="H771" s="96"/>
      <c r="I771" s="96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</row>
    <row r="772" spans="1:30" ht="15.75" customHeight="1" x14ac:dyDescent="0.15">
      <c r="A772" s="96"/>
      <c r="B772" s="96"/>
      <c r="C772" s="96"/>
      <c r="D772" s="96"/>
      <c r="E772" s="96"/>
      <c r="F772" s="96"/>
      <c r="G772" s="96"/>
      <c r="H772" s="96"/>
      <c r="I772" s="96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</row>
    <row r="773" spans="1:30" ht="15.75" customHeight="1" x14ac:dyDescent="0.15">
      <c r="A773" s="96"/>
      <c r="B773" s="96"/>
      <c r="C773" s="96"/>
      <c r="D773" s="96"/>
      <c r="E773" s="96"/>
      <c r="F773" s="96"/>
      <c r="G773" s="96"/>
      <c r="H773" s="96"/>
      <c r="I773" s="96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</row>
    <row r="774" spans="1:30" ht="15.75" customHeight="1" x14ac:dyDescent="0.15">
      <c r="A774" s="96"/>
      <c r="B774" s="96"/>
      <c r="C774" s="96"/>
      <c r="D774" s="96"/>
      <c r="E774" s="96"/>
      <c r="F774" s="96"/>
      <c r="G774" s="96"/>
      <c r="H774" s="96"/>
      <c r="I774" s="96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</row>
    <row r="775" spans="1:30" ht="15.75" customHeight="1" x14ac:dyDescent="0.15">
      <c r="A775" s="96"/>
      <c r="B775" s="96"/>
      <c r="C775" s="96"/>
      <c r="D775" s="96"/>
      <c r="E775" s="96"/>
      <c r="F775" s="96"/>
      <c r="G775" s="96"/>
      <c r="H775" s="96"/>
      <c r="I775" s="96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</row>
    <row r="776" spans="1:30" ht="15.75" customHeight="1" x14ac:dyDescent="0.15">
      <c r="A776" s="96"/>
      <c r="B776" s="96"/>
      <c r="C776" s="96"/>
      <c r="D776" s="96"/>
      <c r="E776" s="96"/>
      <c r="F776" s="96"/>
      <c r="G776" s="96"/>
      <c r="H776" s="96"/>
      <c r="I776" s="96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</row>
    <row r="777" spans="1:30" ht="15.75" customHeight="1" x14ac:dyDescent="0.15">
      <c r="A777" s="96"/>
      <c r="B777" s="96"/>
      <c r="C777" s="96"/>
      <c r="D777" s="96"/>
      <c r="E777" s="96"/>
      <c r="F777" s="96"/>
      <c r="G777" s="96"/>
      <c r="H777" s="96"/>
      <c r="I777" s="96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</row>
    <row r="778" spans="1:30" ht="15.75" customHeight="1" x14ac:dyDescent="0.15">
      <c r="A778" s="96"/>
      <c r="B778" s="96"/>
      <c r="C778" s="96"/>
      <c r="D778" s="96"/>
      <c r="E778" s="96"/>
      <c r="F778" s="96"/>
      <c r="G778" s="96"/>
      <c r="H778" s="96"/>
      <c r="I778" s="96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</row>
    <row r="779" spans="1:30" ht="15.75" customHeight="1" x14ac:dyDescent="0.15">
      <c r="A779" s="96"/>
      <c r="B779" s="96"/>
      <c r="C779" s="96"/>
      <c r="D779" s="96"/>
      <c r="E779" s="96"/>
      <c r="F779" s="96"/>
      <c r="G779" s="96"/>
      <c r="H779" s="96"/>
      <c r="I779" s="96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</row>
    <row r="780" spans="1:30" ht="15.75" customHeight="1" x14ac:dyDescent="0.15">
      <c r="A780" s="96"/>
      <c r="B780" s="96"/>
      <c r="C780" s="96"/>
      <c r="D780" s="96"/>
      <c r="E780" s="96"/>
      <c r="F780" s="96"/>
      <c r="G780" s="96"/>
      <c r="H780" s="96"/>
      <c r="I780" s="96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</row>
    <row r="781" spans="1:30" ht="15.75" customHeight="1" x14ac:dyDescent="0.15">
      <c r="A781" s="96"/>
      <c r="B781" s="96"/>
      <c r="C781" s="96"/>
      <c r="D781" s="96"/>
      <c r="E781" s="96"/>
      <c r="F781" s="96"/>
      <c r="G781" s="96"/>
      <c r="H781" s="96"/>
      <c r="I781" s="96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</row>
    <row r="782" spans="1:30" ht="15.75" customHeight="1" x14ac:dyDescent="0.15">
      <c r="A782" s="96"/>
      <c r="B782" s="96"/>
      <c r="C782" s="96"/>
      <c r="D782" s="96"/>
      <c r="E782" s="96"/>
      <c r="F782" s="96"/>
      <c r="G782" s="96"/>
      <c r="H782" s="96"/>
      <c r="I782" s="96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</row>
    <row r="783" spans="1:30" ht="15.75" customHeight="1" x14ac:dyDescent="0.15">
      <c r="A783" s="96"/>
      <c r="B783" s="96"/>
      <c r="C783" s="96"/>
      <c r="D783" s="96"/>
      <c r="E783" s="96"/>
      <c r="F783" s="96"/>
      <c r="G783" s="96"/>
      <c r="H783" s="96"/>
      <c r="I783" s="96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</row>
    <row r="784" spans="1:30" ht="15.75" customHeight="1" x14ac:dyDescent="0.15">
      <c r="A784" s="96"/>
      <c r="B784" s="96"/>
      <c r="C784" s="96"/>
      <c r="D784" s="96"/>
      <c r="E784" s="96"/>
      <c r="F784" s="96"/>
      <c r="G784" s="96"/>
      <c r="H784" s="96"/>
      <c r="I784" s="96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</row>
    <row r="785" spans="1:30" ht="15.75" customHeight="1" x14ac:dyDescent="0.15">
      <c r="A785" s="96"/>
      <c r="B785" s="96"/>
      <c r="C785" s="96"/>
      <c r="D785" s="96"/>
      <c r="E785" s="96"/>
      <c r="F785" s="96"/>
      <c r="G785" s="96"/>
      <c r="H785" s="96"/>
      <c r="I785" s="96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</row>
    <row r="786" spans="1:30" ht="15.75" customHeight="1" x14ac:dyDescent="0.15">
      <c r="A786" s="96"/>
      <c r="B786" s="96"/>
      <c r="C786" s="96"/>
      <c r="D786" s="96"/>
      <c r="E786" s="96"/>
      <c r="F786" s="96"/>
      <c r="G786" s="96"/>
      <c r="H786" s="96"/>
      <c r="I786" s="96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</row>
    <row r="787" spans="1:30" ht="15.75" customHeight="1" x14ac:dyDescent="0.15">
      <c r="A787" s="96"/>
      <c r="B787" s="96"/>
      <c r="C787" s="96"/>
      <c r="D787" s="96"/>
      <c r="E787" s="96"/>
      <c r="F787" s="96"/>
      <c r="G787" s="96"/>
      <c r="H787" s="96"/>
      <c r="I787" s="96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</row>
    <row r="788" spans="1:30" ht="15.75" customHeight="1" x14ac:dyDescent="0.15">
      <c r="A788" s="96"/>
      <c r="B788" s="96"/>
      <c r="C788" s="96"/>
      <c r="D788" s="96"/>
      <c r="E788" s="96"/>
      <c r="F788" s="96"/>
      <c r="G788" s="96"/>
      <c r="H788" s="96"/>
      <c r="I788" s="96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</row>
    <row r="789" spans="1:30" ht="15.75" customHeight="1" x14ac:dyDescent="0.15">
      <c r="A789" s="96"/>
      <c r="B789" s="96"/>
      <c r="C789" s="96"/>
      <c r="D789" s="96"/>
      <c r="E789" s="96"/>
      <c r="F789" s="96"/>
      <c r="G789" s="96"/>
      <c r="H789" s="96"/>
      <c r="I789" s="96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</row>
    <row r="790" spans="1:30" ht="15.75" customHeight="1" x14ac:dyDescent="0.15">
      <c r="A790" s="96"/>
      <c r="B790" s="96"/>
      <c r="C790" s="96"/>
      <c r="D790" s="96"/>
      <c r="E790" s="96"/>
      <c r="F790" s="96"/>
      <c r="G790" s="96"/>
      <c r="H790" s="96"/>
      <c r="I790" s="96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</row>
    <row r="791" spans="1:30" ht="15.75" customHeight="1" x14ac:dyDescent="0.15">
      <c r="A791" s="96"/>
      <c r="B791" s="96"/>
      <c r="C791" s="96"/>
      <c r="D791" s="96"/>
      <c r="E791" s="96"/>
      <c r="F791" s="96"/>
      <c r="G791" s="96"/>
      <c r="H791" s="96"/>
      <c r="I791" s="96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</row>
    <row r="792" spans="1:30" ht="15.75" customHeight="1" x14ac:dyDescent="0.15">
      <c r="A792" s="96"/>
      <c r="B792" s="96"/>
      <c r="C792" s="96"/>
      <c r="D792" s="96"/>
      <c r="E792" s="96"/>
      <c r="F792" s="96"/>
      <c r="G792" s="96"/>
      <c r="H792" s="96"/>
      <c r="I792" s="96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</row>
    <row r="793" spans="1:30" ht="15.75" customHeight="1" x14ac:dyDescent="0.15">
      <c r="A793" s="96"/>
      <c r="B793" s="96"/>
      <c r="C793" s="96"/>
      <c r="D793" s="96"/>
      <c r="E793" s="96"/>
      <c r="F793" s="96"/>
      <c r="G793" s="96"/>
      <c r="H793" s="96"/>
      <c r="I793" s="96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</row>
    <row r="794" spans="1:30" ht="15.75" customHeight="1" x14ac:dyDescent="0.15">
      <c r="A794" s="96"/>
      <c r="B794" s="96"/>
      <c r="C794" s="96"/>
      <c r="D794" s="96"/>
      <c r="E794" s="96"/>
      <c r="F794" s="96"/>
      <c r="G794" s="96"/>
      <c r="H794" s="96"/>
      <c r="I794" s="96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</row>
    <row r="795" spans="1:30" ht="15.75" customHeight="1" x14ac:dyDescent="0.15">
      <c r="A795" s="96"/>
      <c r="B795" s="96"/>
      <c r="C795" s="96"/>
      <c r="D795" s="96"/>
      <c r="E795" s="96"/>
      <c r="F795" s="96"/>
      <c r="G795" s="96"/>
      <c r="H795" s="96"/>
      <c r="I795" s="96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</row>
    <row r="796" spans="1:30" ht="15.75" customHeight="1" x14ac:dyDescent="0.15">
      <c r="A796" s="96"/>
      <c r="B796" s="96"/>
      <c r="C796" s="96"/>
      <c r="D796" s="96"/>
      <c r="E796" s="96"/>
      <c r="F796" s="96"/>
      <c r="G796" s="96"/>
      <c r="H796" s="96"/>
      <c r="I796" s="96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</row>
    <row r="797" spans="1:30" ht="15.75" customHeight="1" x14ac:dyDescent="0.15">
      <c r="A797" s="96"/>
      <c r="B797" s="96"/>
      <c r="C797" s="96"/>
      <c r="D797" s="96"/>
      <c r="E797" s="96"/>
      <c r="F797" s="96"/>
      <c r="G797" s="96"/>
      <c r="H797" s="96"/>
      <c r="I797" s="96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</row>
    <row r="798" spans="1:30" ht="15.75" customHeight="1" x14ac:dyDescent="0.15">
      <c r="A798" s="96"/>
      <c r="B798" s="96"/>
      <c r="C798" s="96"/>
      <c r="D798" s="96"/>
      <c r="E798" s="96"/>
      <c r="F798" s="96"/>
      <c r="G798" s="96"/>
      <c r="H798" s="96"/>
      <c r="I798" s="96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</row>
    <row r="799" spans="1:30" ht="15.75" customHeight="1" x14ac:dyDescent="0.15">
      <c r="A799" s="96"/>
      <c r="B799" s="96"/>
      <c r="C799" s="96"/>
      <c r="D799" s="96"/>
      <c r="E799" s="96"/>
      <c r="F799" s="96"/>
      <c r="G799" s="96"/>
      <c r="H799" s="96"/>
      <c r="I799" s="96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</row>
    <row r="800" spans="1:30" ht="15.75" customHeight="1" x14ac:dyDescent="0.15">
      <c r="A800" s="96"/>
      <c r="B800" s="96"/>
      <c r="C800" s="96"/>
      <c r="D800" s="96"/>
      <c r="E800" s="96"/>
      <c r="F800" s="96"/>
      <c r="G800" s="96"/>
      <c r="H800" s="96"/>
      <c r="I800" s="96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</row>
    <row r="801" spans="1:30" ht="15.75" customHeight="1" x14ac:dyDescent="0.15">
      <c r="A801" s="96"/>
      <c r="B801" s="96"/>
      <c r="C801" s="96"/>
      <c r="D801" s="96"/>
      <c r="E801" s="96"/>
      <c r="F801" s="96"/>
      <c r="G801" s="96"/>
      <c r="H801" s="96"/>
      <c r="I801" s="96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</row>
    <row r="802" spans="1:30" ht="15.75" customHeight="1" x14ac:dyDescent="0.15">
      <c r="A802" s="96"/>
      <c r="B802" s="96"/>
      <c r="C802" s="96"/>
      <c r="D802" s="96"/>
      <c r="E802" s="96"/>
      <c r="F802" s="96"/>
      <c r="G802" s="96"/>
      <c r="H802" s="96"/>
      <c r="I802" s="96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</row>
    <row r="803" spans="1:30" ht="15.75" customHeight="1" x14ac:dyDescent="0.15">
      <c r="A803" s="96"/>
      <c r="B803" s="96"/>
      <c r="C803" s="96"/>
      <c r="D803" s="96"/>
      <c r="E803" s="96"/>
      <c r="F803" s="96"/>
      <c r="G803" s="96"/>
      <c r="H803" s="96"/>
      <c r="I803" s="96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</row>
    <row r="804" spans="1:30" ht="15.75" customHeight="1" x14ac:dyDescent="0.15">
      <c r="A804" s="96"/>
      <c r="B804" s="96"/>
      <c r="C804" s="96"/>
      <c r="D804" s="96"/>
      <c r="E804" s="96"/>
      <c r="F804" s="96"/>
      <c r="G804" s="96"/>
      <c r="H804" s="96"/>
      <c r="I804" s="96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</row>
    <row r="805" spans="1:30" ht="15.75" customHeight="1" x14ac:dyDescent="0.15">
      <c r="A805" s="96"/>
      <c r="B805" s="96"/>
      <c r="C805" s="96"/>
      <c r="D805" s="96"/>
      <c r="E805" s="96"/>
      <c r="F805" s="96"/>
      <c r="G805" s="96"/>
      <c r="H805" s="96"/>
      <c r="I805" s="96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</row>
    <row r="806" spans="1:30" ht="15.75" customHeight="1" x14ac:dyDescent="0.15">
      <c r="A806" s="96"/>
      <c r="B806" s="96"/>
      <c r="C806" s="96"/>
      <c r="D806" s="96"/>
      <c r="E806" s="96"/>
      <c r="F806" s="96"/>
      <c r="G806" s="96"/>
      <c r="H806" s="96"/>
      <c r="I806" s="96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</row>
    <row r="807" spans="1:30" ht="15.75" customHeight="1" x14ac:dyDescent="0.15">
      <c r="A807" s="96"/>
      <c r="B807" s="96"/>
      <c r="C807" s="96"/>
      <c r="D807" s="96"/>
      <c r="E807" s="96"/>
      <c r="F807" s="96"/>
      <c r="G807" s="96"/>
      <c r="H807" s="96"/>
      <c r="I807" s="96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</row>
    <row r="808" spans="1:30" ht="15.75" customHeight="1" x14ac:dyDescent="0.15">
      <c r="A808" s="96"/>
      <c r="B808" s="96"/>
      <c r="C808" s="96"/>
      <c r="D808" s="96"/>
      <c r="E808" s="96"/>
      <c r="F808" s="96"/>
      <c r="G808" s="96"/>
      <c r="H808" s="96"/>
      <c r="I808" s="96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</row>
    <row r="809" spans="1:30" ht="15.75" customHeight="1" x14ac:dyDescent="0.15">
      <c r="A809" s="96"/>
      <c r="B809" s="96"/>
      <c r="C809" s="96"/>
      <c r="D809" s="96"/>
      <c r="E809" s="96"/>
      <c r="F809" s="96"/>
      <c r="G809" s="96"/>
      <c r="H809" s="96"/>
      <c r="I809" s="96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</row>
    <row r="810" spans="1:30" ht="15.75" customHeight="1" x14ac:dyDescent="0.15">
      <c r="A810" s="96"/>
      <c r="B810" s="96"/>
      <c r="C810" s="96"/>
      <c r="D810" s="96"/>
      <c r="E810" s="96"/>
      <c r="F810" s="96"/>
      <c r="G810" s="96"/>
      <c r="H810" s="96"/>
      <c r="I810" s="96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</row>
    <row r="811" spans="1:30" ht="15.75" customHeight="1" x14ac:dyDescent="0.15">
      <c r="A811" s="96"/>
      <c r="B811" s="96"/>
      <c r="C811" s="96"/>
      <c r="D811" s="96"/>
      <c r="E811" s="96"/>
      <c r="F811" s="96"/>
      <c r="G811" s="96"/>
      <c r="H811" s="96"/>
      <c r="I811" s="96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</row>
    <row r="812" spans="1:30" ht="15.75" customHeight="1" x14ac:dyDescent="0.15">
      <c r="A812" s="96"/>
      <c r="B812" s="96"/>
      <c r="C812" s="96"/>
      <c r="D812" s="96"/>
      <c r="E812" s="96"/>
      <c r="F812" s="96"/>
      <c r="G812" s="96"/>
      <c r="H812" s="96"/>
      <c r="I812" s="96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</row>
    <row r="813" spans="1:30" ht="15.75" customHeight="1" x14ac:dyDescent="0.15">
      <c r="A813" s="96"/>
      <c r="B813" s="96"/>
      <c r="C813" s="96"/>
      <c r="D813" s="96"/>
      <c r="E813" s="96"/>
      <c r="F813" s="96"/>
      <c r="G813" s="96"/>
      <c r="H813" s="96"/>
      <c r="I813" s="96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</row>
    <row r="814" spans="1:30" ht="15.75" customHeight="1" x14ac:dyDescent="0.15">
      <c r="A814" s="96"/>
      <c r="B814" s="96"/>
      <c r="C814" s="96"/>
      <c r="D814" s="96"/>
      <c r="E814" s="96"/>
      <c r="F814" s="96"/>
      <c r="G814" s="96"/>
      <c r="H814" s="96"/>
      <c r="I814" s="96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</row>
    <row r="815" spans="1:30" ht="15.75" customHeight="1" x14ac:dyDescent="0.15">
      <c r="A815" s="96"/>
      <c r="B815" s="96"/>
      <c r="C815" s="96"/>
      <c r="D815" s="96"/>
      <c r="E815" s="96"/>
      <c r="F815" s="96"/>
      <c r="G815" s="96"/>
      <c r="H815" s="96"/>
      <c r="I815" s="96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</row>
    <row r="816" spans="1:30" ht="15.75" customHeight="1" x14ac:dyDescent="0.15">
      <c r="A816" s="96"/>
      <c r="B816" s="96"/>
      <c r="C816" s="96"/>
      <c r="D816" s="96"/>
      <c r="E816" s="96"/>
      <c r="F816" s="96"/>
      <c r="G816" s="96"/>
      <c r="H816" s="96"/>
      <c r="I816" s="96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</row>
    <row r="817" spans="1:30" ht="15.75" customHeight="1" x14ac:dyDescent="0.15">
      <c r="A817" s="96"/>
      <c r="B817" s="96"/>
      <c r="C817" s="96"/>
      <c r="D817" s="96"/>
      <c r="E817" s="96"/>
      <c r="F817" s="96"/>
      <c r="G817" s="96"/>
      <c r="H817" s="96"/>
      <c r="I817" s="96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</row>
    <row r="818" spans="1:30" ht="15.75" customHeight="1" x14ac:dyDescent="0.15">
      <c r="A818" s="96"/>
      <c r="B818" s="96"/>
      <c r="C818" s="96"/>
      <c r="D818" s="96"/>
      <c r="E818" s="96"/>
      <c r="F818" s="96"/>
      <c r="G818" s="96"/>
      <c r="H818" s="96"/>
      <c r="I818" s="96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</row>
    <row r="819" spans="1:30" ht="15.75" customHeight="1" x14ac:dyDescent="0.15">
      <c r="A819" s="96"/>
      <c r="B819" s="96"/>
      <c r="C819" s="96"/>
      <c r="D819" s="96"/>
      <c r="E819" s="96"/>
      <c r="F819" s="96"/>
      <c r="G819" s="96"/>
      <c r="H819" s="96"/>
      <c r="I819" s="96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</row>
    <row r="820" spans="1:30" ht="15.75" customHeight="1" x14ac:dyDescent="0.15">
      <c r="A820" s="96"/>
      <c r="B820" s="96"/>
      <c r="C820" s="96"/>
      <c r="D820" s="96"/>
      <c r="E820" s="96"/>
      <c r="F820" s="96"/>
      <c r="G820" s="96"/>
      <c r="H820" s="96"/>
      <c r="I820" s="96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</row>
    <row r="821" spans="1:30" ht="15.75" customHeight="1" x14ac:dyDescent="0.15">
      <c r="A821" s="96"/>
      <c r="B821" s="96"/>
      <c r="C821" s="96"/>
      <c r="D821" s="96"/>
      <c r="E821" s="96"/>
      <c r="F821" s="96"/>
      <c r="G821" s="96"/>
      <c r="H821" s="96"/>
      <c r="I821" s="96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</row>
    <row r="822" spans="1:30" ht="15.75" customHeight="1" x14ac:dyDescent="0.15">
      <c r="A822" s="96"/>
      <c r="B822" s="96"/>
      <c r="C822" s="96"/>
      <c r="D822" s="96"/>
      <c r="E822" s="96"/>
      <c r="F822" s="96"/>
      <c r="G822" s="96"/>
      <c r="H822" s="96"/>
      <c r="I822" s="96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</row>
    <row r="823" spans="1:30" ht="15.75" customHeight="1" x14ac:dyDescent="0.15">
      <c r="A823" s="96"/>
      <c r="B823" s="96"/>
      <c r="C823" s="96"/>
      <c r="D823" s="96"/>
      <c r="E823" s="96"/>
      <c r="F823" s="96"/>
      <c r="G823" s="96"/>
      <c r="H823" s="96"/>
      <c r="I823" s="96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</row>
    <row r="824" spans="1:30" ht="15.75" customHeight="1" x14ac:dyDescent="0.15">
      <c r="A824" s="96"/>
      <c r="B824" s="96"/>
      <c r="C824" s="96"/>
      <c r="D824" s="96"/>
      <c r="E824" s="96"/>
      <c r="F824" s="96"/>
      <c r="G824" s="96"/>
      <c r="H824" s="96"/>
      <c r="I824" s="96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</row>
    <row r="825" spans="1:30" ht="15.75" customHeight="1" x14ac:dyDescent="0.15">
      <c r="A825" s="96"/>
      <c r="B825" s="96"/>
      <c r="C825" s="96"/>
      <c r="D825" s="96"/>
      <c r="E825" s="96"/>
      <c r="F825" s="96"/>
      <c r="G825" s="96"/>
      <c r="H825" s="96"/>
      <c r="I825" s="96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</row>
    <row r="826" spans="1:30" ht="15.75" customHeight="1" x14ac:dyDescent="0.15">
      <c r="A826" s="96"/>
      <c r="B826" s="96"/>
      <c r="C826" s="96"/>
      <c r="D826" s="96"/>
      <c r="E826" s="96"/>
      <c r="F826" s="96"/>
      <c r="G826" s="96"/>
      <c r="H826" s="96"/>
      <c r="I826" s="96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</row>
    <row r="827" spans="1:30" ht="15.75" customHeight="1" x14ac:dyDescent="0.15">
      <c r="A827" s="96"/>
      <c r="B827" s="96"/>
      <c r="C827" s="96"/>
      <c r="D827" s="96"/>
      <c r="E827" s="96"/>
      <c r="F827" s="96"/>
      <c r="G827" s="96"/>
      <c r="H827" s="96"/>
      <c r="I827" s="96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</row>
    <row r="828" spans="1:30" ht="15.75" customHeight="1" x14ac:dyDescent="0.15">
      <c r="A828" s="96"/>
      <c r="B828" s="96"/>
      <c r="C828" s="96"/>
      <c r="D828" s="96"/>
      <c r="E828" s="96"/>
      <c r="F828" s="96"/>
      <c r="G828" s="96"/>
      <c r="H828" s="96"/>
      <c r="I828" s="96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</row>
    <row r="829" spans="1:30" ht="15.75" customHeight="1" x14ac:dyDescent="0.15">
      <c r="A829" s="96"/>
      <c r="B829" s="96"/>
      <c r="C829" s="96"/>
      <c r="D829" s="96"/>
      <c r="E829" s="96"/>
      <c r="F829" s="96"/>
      <c r="G829" s="96"/>
      <c r="H829" s="96"/>
      <c r="I829" s="96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</row>
    <row r="830" spans="1:30" ht="15.75" customHeight="1" x14ac:dyDescent="0.15">
      <c r="A830" s="96"/>
      <c r="B830" s="96"/>
      <c r="C830" s="96"/>
      <c r="D830" s="96"/>
      <c r="E830" s="96"/>
      <c r="F830" s="96"/>
      <c r="G830" s="96"/>
      <c r="H830" s="96"/>
      <c r="I830" s="96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</row>
    <row r="831" spans="1:30" ht="15.75" customHeight="1" x14ac:dyDescent="0.15">
      <c r="A831" s="96"/>
      <c r="B831" s="96"/>
      <c r="C831" s="96"/>
      <c r="D831" s="96"/>
      <c r="E831" s="96"/>
      <c r="F831" s="96"/>
      <c r="G831" s="96"/>
      <c r="H831" s="96"/>
      <c r="I831" s="96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</row>
    <row r="832" spans="1:30" ht="15.75" customHeight="1" x14ac:dyDescent="0.15">
      <c r="A832" s="96"/>
      <c r="B832" s="96"/>
      <c r="C832" s="96"/>
      <c r="D832" s="96"/>
      <c r="E832" s="96"/>
      <c r="F832" s="96"/>
      <c r="G832" s="96"/>
      <c r="H832" s="96"/>
      <c r="I832" s="96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</row>
    <row r="833" spans="1:30" ht="15.75" customHeight="1" x14ac:dyDescent="0.15">
      <c r="A833" s="96"/>
      <c r="B833" s="96"/>
      <c r="C833" s="96"/>
      <c r="D833" s="96"/>
      <c r="E833" s="96"/>
      <c r="F833" s="96"/>
      <c r="G833" s="96"/>
      <c r="H833" s="96"/>
      <c r="I833" s="96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</row>
    <row r="834" spans="1:30" ht="15.75" customHeight="1" x14ac:dyDescent="0.15">
      <c r="A834" s="96"/>
      <c r="B834" s="96"/>
      <c r="C834" s="96"/>
      <c r="D834" s="96"/>
      <c r="E834" s="96"/>
      <c r="F834" s="96"/>
      <c r="G834" s="96"/>
      <c r="H834" s="96"/>
      <c r="I834" s="96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</row>
    <row r="835" spans="1:30" ht="15.75" customHeight="1" x14ac:dyDescent="0.15">
      <c r="A835" s="96"/>
      <c r="B835" s="96"/>
      <c r="C835" s="96"/>
      <c r="D835" s="96"/>
      <c r="E835" s="96"/>
      <c r="F835" s="96"/>
      <c r="G835" s="96"/>
      <c r="H835" s="96"/>
      <c r="I835" s="96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</row>
    <row r="836" spans="1:30" ht="15.75" customHeight="1" x14ac:dyDescent="0.15">
      <c r="A836" s="96"/>
      <c r="B836" s="96"/>
      <c r="C836" s="96"/>
      <c r="D836" s="96"/>
      <c r="E836" s="96"/>
      <c r="F836" s="96"/>
      <c r="G836" s="96"/>
      <c r="H836" s="96"/>
      <c r="I836" s="96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</row>
    <row r="837" spans="1:30" ht="15.75" customHeight="1" x14ac:dyDescent="0.15">
      <c r="A837" s="96"/>
      <c r="B837" s="96"/>
      <c r="C837" s="96"/>
      <c r="D837" s="96"/>
      <c r="E837" s="96"/>
      <c r="F837" s="96"/>
      <c r="G837" s="96"/>
      <c r="H837" s="96"/>
      <c r="I837" s="96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</row>
    <row r="838" spans="1:30" ht="15.75" customHeight="1" x14ac:dyDescent="0.15">
      <c r="A838" s="96"/>
      <c r="B838" s="96"/>
      <c r="C838" s="96"/>
      <c r="D838" s="96"/>
      <c r="E838" s="96"/>
      <c r="F838" s="96"/>
      <c r="G838" s="96"/>
      <c r="H838" s="96"/>
      <c r="I838" s="96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</row>
    <row r="839" spans="1:30" ht="15.75" customHeight="1" x14ac:dyDescent="0.15">
      <c r="A839" s="96"/>
      <c r="B839" s="96"/>
      <c r="C839" s="96"/>
      <c r="D839" s="96"/>
      <c r="E839" s="96"/>
      <c r="F839" s="96"/>
      <c r="G839" s="96"/>
      <c r="H839" s="96"/>
      <c r="I839" s="96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</row>
    <row r="840" spans="1:30" ht="15.75" customHeight="1" x14ac:dyDescent="0.15">
      <c r="A840" s="96"/>
      <c r="B840" s="96"/>
      <c r="C840" s="96"/>
      <c r="D840" s="96"/>
      <c r="E840" s="96"/>
      <c r="F840" s="96"/>
      <c r="G840" s="96"/>
      <c r="H840" s="96"/>
      <c r="I840" s="96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</row>
    <row r="841" spans="1:30" ht="15.75" customHeight="1" x14ac:dyDescent="0.15">
      <c r="A841" s="96"/>
      <c r="B841" s="96"/>
      <c r="C841" s="96"/>
      <c r="D841" s="96"/>
      <c r="E841" s="96"/>
      <c r="F841" s="96"/>
      <c r="G841" s="96"/>
      <c r="H841" s="96"/>
      <c r="I841" s="96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</row>
    <row r="842" spans="1:30" ht="15.75" customHeight="1" x14ac:dyDescent="0.15">
      <c r="A842" s="96"/>
      <c r="B842" s="96"/>
      <c r="C842" s="96"/>
      <c r="D842" s="96"/>
      <c r="E842" s="96"/>
      <c r="F842" s="96"/>
      <c r="G842" s="96"/>
      <c r="H842" s="96"/>
      <c r="I842" s="96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</row>
    <row r="843" spans="1:30" ht="15.75" customHeight="1" x14ac:dyDescent="0.15">
      <c r="A843" s="96"/>
      <c r="B843" s="96"/>
      <c r="C843" s="96"/>
      <c r="D843" s="96"/>
      <c r="E843" s="96"/>
      <c r="F843" s="96"/>
      <c r="G843" s="96"/>
      <c r="H843" s="96"/>
      <c r="I843" s="96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</row>
    <row r="844" spans="1:30" ht="15.75" customHeight="1" x14ac:dyDescent="0.15">
      <c r="A844" s="96"/>
      <c r="B844" s="96"/>
      <c r="C844" s="96"/>
      <c r="D844" s="96"/>
      <c r="E844" s="96"/>
      <c r="F844" s="96"/>
      <c r="G844" s="96"/>
      <c r="H844" s="96"/>
      <c r="I844" s="96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</row>
    <row r="845" spans="1:30" ht="15.75" customHeight="1" x14ac:dyDescent="0.15">
      <c r="A845" s="96"/>
      <c r="B845" s="96"/>
      <c r="C845" s="96"/>
      <c r="D845" s="96"/>
      <c r="E845" s="96"/>
      <c r="F845" s="96"/>
      <c r="G845" s="96"/>
      <c r="H845" s="96"/>
      <c r="I845" s="96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</row>
    <row r="846" spans="1:30" ht="15.75" customHeight="1" x14ac:dyDescent="0.15">
      <c r="A846" s="96"/>
      <c r="B846" s="96"/>
      <c r="C846" s="96"/>
      <c r="D846" s="96"/>
      <c r="E846" s="96"/>
      <c r="F846" s="96"/>
      <c r="G846" s="96"/>
      <c r="H846" s="96"/>
      <c r="I846" s="96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</row>
    <row r="847" spans="1:30" ht="15.75" customHeight="1" x14ac:dyDescent="0.15">
      <c r="A847" s="96"/>
      <c r="B847" s="96"/>
      <c r="C847" s="96"/>
      <c r="D847" s="96"/>
      <c r="E847" s="96"/>
      <c r="F847" s="96"/>
      <c r="G847" s="96"/>
      <c r="H847" s="96"/>
      <c r="I847" s="96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</row>
    <row r="848" spans="1:30" ht="15.75" customHeight="1" x14ac:dyDescent="0.15">
      <c r="A848" s="96"/>
      <c r="B848" s="96"/>
      <c r="C848" s="96"/>
      <c r="D848" s="96"/>
      <c r="E848" s="96"/>
      <c r="F848" s="96"/>
      <c r="G848" s="96"/>
      <c r="H848" s="96"/>
      <c r="I848" s="96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</row>
    <row r="849" spans="1:30" ht="15.75" customHeight="1" x14ac:dyDescent="0.15">
      <c r="A849" s="96"/>
      <c r="B849" s="96"/>
      <c r="C849" s="96"/>
      <c r="D849" s="96"/>
      <c r="E849" s="96"/>
      <c r="F849" s="96"/>
      <c r="G849" s="96"/>
      <c r="H849" s="96"/>
      <c r="I849" s="96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</row>
    <row r="850" spans="1:30" ht="15.75" customHeight="1" x14ac:dyDescent="0.15">
      <c r="A850" s="96"/>
      <c r="B850" s="96"/>
      <c r="C850" s="96"/>
      <c r="D850" s="96"/>
      <c r="E850" s="96"/>
      <c r="F850" s="96"/>
      <c r="G850" s="96"/>
      <c r="H850" s="96"/>
      <c r="I850" s="96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</row>
    <row r="851" spans="1:30" ht="15.75" customHeight="1" x14ac:dyDescent="0.15">
      <c r="A851" s="96"/>
      <c r="B851" s="96"/>
      <c r="C851" s="96"/>
      <c r="D851" s="96"/>
      <c r="E851" s="96"/>
      <c r="F851" s="96"/>
      <c r="G851" s="96"/>
      <c r="H851" s="96"/>
      <c r="I851" s="96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</row>
    <row r="852" spans="1:30" ht="15.75" customHeight="1" x14ac:dyDescent="0.15">
      <c r="A852" s="96"/>
      <c r="B852" s="96"/>
      <c r="C852" s="96"/>
      <c r="D852" s="96"/>
      <c r="E852" s="96"/>
      <c r="F852" s="96"/>
      <c r="G852" s="96"/>
      <c r="H852" s="96"/>
      <c r="I852" s="96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</row>
    <row r="853" spans="1:30" ht="15.75" customHeight="1" x14ac:dyDescent="0.15">
      <c r="A853" s="96"/>
      <c r="B853" s="96"/>
      <c r="C853" s="96"/>
      <c r="D853" s="96"/>
      <c r="E853" s="96"/>
      <c r="F853" s="96"/>
      <c r="G853" s="96"/>
      <c r="H853" s="96"/>
      <c r="I853" s="96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</row>
    <row r="854" spans="1:30" ht="15.75" customHeight="1" x14ac:dyDescent="0.15">
      <c r="A854" s="96"/>
      <c r="B854" s="96"/>
      <c r="C854" s="96"/>
      <c r="D854" s="96"/>
      <c r="E854" s="96"/>
      <c r="F854" s="96"/>
      <c r="G854" s="96"/>
      <c r="H854" s="96"/>
      <c r="I854" s="96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</row>
    <row r="855" spans="1:30" ht="15.75" customHeight="1" x14ac:dyDescent="0.15">
      <c r="A855" s="96"/>
      <c r="B855" s="96"/>
      <c r="C855" s="96"/>
      <c r="D855" s="96"/>
      <c r="E855" s="96"/>
      <c r="F855" s="96"/>
      <c r="G855" s="96"/>
      <c r="H855" s="96"/>
      <c r="I855" s="96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</row>
    <row r="856" spans="1:30" ht="15.75" customHeight="1" x14ac:dyDescent="0.15">
      <c r="A856" s="96"/>
      <c r="B856" s="96"/>
      <c r="C856" s="96"/>
      <c r="D856" s="96"/>
      <c r="E856" s="96"/>
      <c r="F856" s="96"/>
      <c r="G856" s="96"/>
      <c r="H856" s="96"/>
      <c r="I856" s="96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</row>
    <row r="857" spans="1:30" ht="15.75" customHeight="1" x14ac:dyDescent="0.15">
      <c r="A857" s="96"/>
      <c r="B857" s="96"/>
      <c r="C857" s="96"/>
      <c r="D857" s="96"/>
      <c r="E857" s="96"/>
      <c r="F857" s="96"/>
      <c r="G857" s="96"/>
      <c r="H857" s="96"/>
      <c r="I857" s="96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</row>
    <row r="858" spans="1:30" ht="15.75" customHeight="1" x14ac:dyDescent="0.15">
      <c r="A858" s="96"/>
      <c r="B858" s="96"/>
      <c r="C858" s="96"/>
      <c r="D858" s="96"/>
      <c r="E858" s="96"/>
      <c r="F858" s="96"/>
      <c r="G858" s="96"/>
      <c r="H858" s="96"/>
      <c r="I858" s="96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</row>
    <row r="859" spans="1:30" ht="15.75" customHeight="1" x14ac:dyDescent="0.15">
      <c r="A859" s="96"/>
      <c r="B859" s="96"/>
      <c r="C859" s="96"/>
      <c r="D859" s="96"/>
      <c r="E859" s="96"/>
      <c r="F859" s="96"/>
      <c r="G859" s="96"/>
      <c r="H859" s="96"/>
      <c r="I859" s="96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</row>
    <row r="860" spans="1:30" ht="15.75" customHeight="1" x14ac:dyDescent="0.15">
      <c r="A860" s="96"/>
      <c r="B860" s="96"/>
      <c r="C860" s="96"/>
      <c r="D860" s="96"/>
      <c r="E860" s="96"/>
      <c r="F860" s="96"/>
      <c r="G860" s="96"/>
      <c r="H860" s="96"/>
      <c r="I860" s="96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</row>
    <row r="861" spans="1:30" ht="15.75" customHeight="1" x14ac:dyDescent="0.15">
      <c r="A861" s="96"/>
      <c r="B861" s="96"/>
      <c r="C861" s="96"/>
      <c r="D861" s="96"/>
      <c r="E861" s="96"/>
      <c r="F861" s="96"/>
      <c r="G861" s="96"/>
      <c r="H861" s="96"/>
      <c r="I861" s="96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</row>
    <row r="862" spans="1:30" ht="15.75" customHeight="1" x14ac:dyDescent="0.15">
      <c r="A862" s="96"/>
      <c r="B862" s="96"/>
      <c r="C862" s="96"/>
      <c r="D862" s="96"/>
      <c r="E862" s="96"/>
      <c r="F862" s="96"/>
      <c r="G862" s="96"/>
      <c r="H862" s="96"/>
      <c r="I862" s="96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</row>
    <row r="863" spans="1:30" ht="15.75" customHeight="1" x14ac:dyDescent="0.15">
      <c r="A863" s="96"/>
      <c r="B863" s="96"/>
      <c r="C863" s="96"/>
      <c r="D863" s="96"/>
      <c r="E863" s="96"/>
      <c r="F863" s="96"/>
      <c r="G863" s="96"/>
      <c r="H863" s="96"/>
      <c r="I863" s="96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</row>
    <row r="864" spans="1:30" ht="15.75" customHeight="1" x14ac:dyDescent="0.15">
      <c r="A864" s="96"/>
      <c r="B864" s="96"/>
      <c r="C864" s="96"/>
      <c r="D864" s="96"/>
      <c r="E864" s="96"/>
      <c r="F864" s="96"/>
      <c r="G864" s="96"/>
      <c r="H864" s="96"/>
      <c r="I864" s="96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</row>
    <row r="865" spans="1:30" ht="15.75" customHeight="1" x14ac:dyDescent="0.15">
      <c r="A865" s="96"/>
      <c r="B865" s="96"/>
      <c r="C865" s="96"/>
      <c r="D865" s="96"/>
      <c r="E865" s="96"/>
      <c r="F865" s="96"/>
      <c r="G865" s="96"/>
      <c r="H865" s="96"/>
      <c r="I865" s="96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</row>
    <row r="866" spans="1:30" ht="15.75" customHeight="1" x14ac:dyDescent="0.15">
      <c r="A866" s="96"/>
      <c r="B866" s="96"/>
      <c r="C866" s="96"/>
      <c r="D866" s="96"/>
      <c r="E866" s="96"/>
      <c r="F866" s="96"/>
      <c r="G866" s="96"/>
      <c r="H866" s="96"/>
      <c r="I866" s="96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</row>
    <row r="867" spans="1:30" ht="15.75" customHeight="1" x14ac:dyDescent="0.15">
      <c r="A867" s="96"/>
      <c r="B867" s="96"/>
      <c r="C867" s="96"/>
      <c r="D867" s="96"/>
      <c r="E867" s="96"/>
      <c r="F867" s="96"/>
      <c r="G867" s="96"/>
      <c r="H867" s="96"/>
      <c r="I867" s="96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</row>
    <row r="868" spans="1:30" ht="15.75" customHeight="1" x14ac:dyDescent="0.15">
      <c r="A868" s="96"/>
      <c r="B868" s="96"/>
      <c r="C868" s="96"/>
      <c r="D868" s="96"/>
      <c r="E868" s="96"/>
      <c r="F868" s="96"/>
      <c r="G868" s="96"/>
      <c r="H868" s="96"/>
      <c r="I868" s="96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</row>
    <row r="869" spans="1:30" ht="15.75" customHeight="1" x14ac:dyDescent="0.15">
      <c r="A869" s="96"/>
      <c r="B869" s="96"/>
      <c r="C869" s="96"/>
      <c r="D869" s="96"/>
      <c r="E869" s="96"/>
      <c r="F869" s="96"/>
      <c r="G869" s="96"/>
      <c r="H869" s="96"/>
      <c r="I869" s="96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</row>
    <row r="870" spans="1:30" ht="15.75" customHeight="1" x14ac:dyDescent="0.15">
      <c r="A870" s="96"/>
      <c r="B870" s="96"/>
      <c r="C870" s="96"/>
      <c r="D870" s="96"/>
      <c r="E870" s="96"/>
      <c r="F870" s="96"/>
      <c r="G870" s="96"/>
      <c r="H870" s="96"/>
      <c r="I870" s="96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</row>
    <row r="871" spans="1:30" ht="15.75" customHeight="1" x14ac:dyDescent="0.15">
      <c r="A871" s="96"/>
      <c r="B871" s="96"/>
      <c r="C871" s="96"/>
      <c r="D871" s="96"/>
      <c r="E871" s="96"/>
      <c r="F871" s="96"/>
      <c r="G871" s="96"/>
      <c r="H871" s="96"/>
      <c r="I871" s="96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</row>
    <row r="872" spans="1:30" ht="15.75" customHeight="1" x14ac:dyDescent="0.15">
      <c r="A872" s="96"/>
      <c r="B872" s="96"/>
      <c r="C872" s="96"/>
      <c r="D872" s="96"/>
      <c r="E872" s="96"/>
      <c r="F872" s="96"/>
      <c r="G872" s="96"/>
      <c r="H872" s="96"/>
      <c r="I872" s="96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</row>
    <row r="873" spans="1:30" ht="15.75" customHeight="1" x14ac:dyDescent="0.15">
      <c r="A873" s="96"/>
      <c r="B873" s="96"/>
      <c r="C873" s="96"/>
      <c r="D873" s="96"/>
      <c r="E873" s="96"/>
      <c r="F873" s="96"/>
      <c r="G873" s="96"/>
      <c r="H873" s="96"/>
      <c r="I873" s="96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</row>
    <row r="874" spans="1:30" ht="15.75" customHeight="1" x14ac:dyDescent="0.15">
      <c r="A874" s="96"/>
      <c r="B874" s="96"/>
      <c r="C874" s="96"/>
      <c r="D874" s="96"/>
      <c r="E874" s="96"/>
      <c r="F874" s="96"/>
      <c r="G874" s="96"/>
      <c r="H874" s="96"/>
      <c r="I874" s="96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</row>
    <row r="875" spans="1:30" ht="15.75" customHeight="1" x14ac:dyDescent="0.15">
      <c r="A875" s="96"/>
      <c r="B875" s="96"/>
      <c r="C875" s="96"/>
      <c r="D875" s="96"/>
      <c r="E875" s="96"/>
      <c r="F875" s="96"/>
      <c r="G875" s="96"/>
      <c r="H875" s="96"/>
      <c r="I875" s="96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</row>
    <row r="876" spans="1:30" ht="15.75" customHeight="1" x14ac:dyDescent="0.15">
      <c r="A876" s="96"/>
      <c r="B876" s="96"/>
      <c r="C876" s="96"/>
      <c r="D876" s="96"/>
      <c r="E876" s="96"/>
      <c r="F876" s="96"/>
      <c r="G876" s="96"/>
      <c r="H876" s="96"/>
      <c r="I876" s="96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</row>
    <row r="877" spans="1:30" ht="15.75" customHeight="1" x14ac:dyDescent="0.15">
      <c r="A877" s="96"/>
      <c r="B877" s="96"/>
      <c r="C877" s="96"/>
      <c r="D877" s="96"/>
      <c r="E877" s="96"/>
      <c r="F877" s="96"/>
      <c r="G877" s="96"/>
      <c r="H877" s="96"/>
      <c r="I877" s="96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</row>
    <row r="878" spans="1:30" ht="15.75" customHeight="1" x14ac:dyDescent="0.15">
      <c r="A878" s="96"/>
      <c r="B878" s="96"/>
      <c r="C878" s="96"/>
      <c r="D878" s="96"/>
      <c r="E878" s="96"/>
      <c r="F878" s="96"/>
      <c r="G878" s="96"/>
      <c r="H878" s="96"/>
      <c r="I878" s="96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</row>
    <row r="879" spans="1:30" ht="15.75" customHeight="1" x14ac:dyDescent="0.15">
      <c r="A879" s="96"/>
      <c r="B879" s="96"/>
      <c r="C879" s="96"/>
      <c r="D879" s="96"/>
      <c r="E879" s="96"/>
      <c r="F879" s="96"/>
      <c r="G879" s="96"/>
      <c r="H879" s="96"/>
      <c r="I879" s="96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</row>
    <row r="880" spans="1:30" ht="15.75" customHeight="1" x14ac:dyDescent="0.15">
      <c r="A880" s="96"/>
      <c r="B880" s="96"/>
      <c r="C880" s="96"/>
      <c r="D880" s="96"/>
      <c r="E880" s="96"/>
      <c r="F880" s="96"/>
      <c r="G880" s="96"/>
      <c r="H880" s="96"/>
      <c r="I880" s="96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</row>
    <row r="881" spans="1:30" ht="15.75" customHeight="1" x14ac:dyDescent="0.15">
      <c r="A881" s="96"/>
      <c r="B881" s="96"/>
      <c r="C881" s="96"/>
      <c r="D881" s="96"/>
      <c r="E881" s="96"/>
      <c r="F881" s="96"/>
      <c r="G881" s="96"/>
      <c r="H881" s="96"/>
      <c r="I881" s="96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</row>
    <row r="882" spans="1:30" ht="15.75" customHeight="1" x14ac:dyDescent="0.15">
      <c r="A882" s="96"/>
      <c r="B882" s="96"/>
      <c r="C882" s="96"/>
      <c r="D882" s="96"/>
      <c r="E882" s="96"/>
      <c r="F882" s="96"/>
      <c r="G882" s="96"/>
      <c r="H882" s="96"/>
      <c r="I882" s="96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</row>
    <row r="883" spans="1:30" ht="15.75" customHeight="1" x14ac:dyDescent="0.15">
      <c r="A883" s="96"/>
      <c r="B883" s="96"/>
      <c r="C883" s="96"/>
      <c r="D883" s="96"/>
      <c r="E883" s="96"/>
      <c r="F883" s="96"/>
      <c r="G883" s="96"/>
      <c r="H883" s="96"/>
      <c r="I883" s="96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</row>
    <row r="884" spans="1:30" ht="15.75" customHeight="1" x14ac:dyDescent="0.15">
      <c r="A884" s="96"/>
      <c r="B884" s="96"/>
      <c r="C884" s="96"/>
      <c r="D884" s="96"/>
      <c r="E884" s="96"/>
      <c r="F884" s="96"/>
      <c r="G884" s="96"/>
      <c r="H884" s="96"/>
      <c r="I884" s="96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</row>
    <row r="885" spans="1:30" ht="15.75" customHeight="1" x14ac:dyDescent="0.15">
      <c r="A885" s="96"/>
      <c r="B885" s="96"/>
      <c r="C885" s="96"/>
      <c r="D885" s="96"/>
      <c r="E885" s="96"/>
      <c r="F885" s="96"/>
      <c r="G885" s="96"/>
      <c r="H885" s="96"/>
      <c r="I885" s="96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</row>
    <row r="886" spans="1:30" ht="15.75" customHeight="1" x14ac:dyDescent="0.15">
      <c r="A886" s="96"/>
      <c r="B886" s="96"/>
      <c r="C886" s="96"/>
      <c r="D886" s="96"/>
      <c r="E886" s="96"/>
      <c r="F886" s="96"/>
      <c r="G886" s="96"/>
      <c r="H886" s="96"/>
      <c r="I886" s="96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</row>
    <row r="887" spans="1:30" ht="15.75" customHeight="1" x14ac:dyDescent="0.15">
      <c r="A887" s="96"/>
      <c r="B887" s="96"/>
      <c r="C887" s="96"/>
      <c r="D887" s="96"/>
      <c r="E887" s="96"/>
      <c r="F887" s="96"/>
      <c r="G887" s="96"/>
      <c r="H887" s="96"/>
      <c r="I887" s="96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</row>
    <row r="888" spans="1:30" ht="15.75" customHeight="1" x14ac:dyDescent="0.15">
      <c r="A888" s="96"/>
      <c r="B888" s="96"/>
      <c r="C888" s="96"/>
      <c r="D888" s="96"/>
      <c r="E888" s="96"/>
      <c r="F888" s="96"/>
      <c r="G888" s="96"/>
      <c r="H888" s="96"/>
      <c r="I888" s="96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</row>
    <row r="889" spans="1:30" ht="15.75" customHeight="1" x14ac:dyDescent="0.15">
      <c r="A889" s="96"/>
      <c r="B889" s="96"/>
      <c r="C889" s="96"/>
      <c r="D889" s="96"/>
      <c r="E889" s="96"/>
      <c r="F889" s="96"/>
      <c r="G889" s="96"/>
      <c r="H889" s="96"/>
      <c r="I889" s="96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</row>
    <row r="890" spans="1:30" ht="15.75" customHeight="1" x14ac:dyDescent="0.15">
      <c r="A890" s="96"/>
      <c r="B890" s="96"/>
      <c r="C890" s="96"/>
      <c r="D890" s="96"/>
      <c r="E890" s="96"/>
      <c r="F890" s="96"/>
      <c r="G890" s="96"/>
      <c r="H890" s="96"/>
      <c r="I890" s="96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</row>
    <row r="891" spans="1:30" ht="15.75" customHeight="1" x14ac:dyDescent="0.15">
      <c r="A891" s="96"/>
      <c r="B891" s="96"/>
      <c r="C891" s="96"/>
      <c r="D891" s="96"/>
      <c r="E891" s="96"/>
      <c r="F891" s="96"/>
      <c r="G891" s="96"/>
      <c r="H891" s="96"/>
      <c r="I891" s="96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</row>
    <row r="892" spans="1:30" ht="15.75" customHeight="1" x14ac:dyDescent="0.15">
      <c r="A892" s="96"/>
      <c r="B892" s="96"/>
      <c r="C892" s="96"/>
      <c r="D892" s="96"/>
      <c r="E892" s="96"/>
      <c r="F892" s="96"/>
      <c r="G892" s="96"/>
      <c r="H892" s="96"/>
      <c r="I892" s="96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</row>
    <row r="893" spans="1:30" ht="15.75" customHeight="1" x14ac:dyDescent="0.15">
      <c r="A893" s="96"/>
      <c r="B893" s="96"/>
      <c r="C893" s="96"/>
      <c r="D893" s="96"/>
      <c r="E893" s="96"/>
      <c r="F893" s="96"/>
      <c r="G893" s="96"/>
      <c r="H893" s="96"/>
      <c r="I893" s="96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</row>
    <row r="894" spans="1:30" ht="15.75" customHeight="1" x14ac:dyDescent="0.15">
      <c r="A894" s="96"/>
      <c r="B894" s="96"/>
      <c r="C894" s="96"/>
      <c r="D894" s="96"/>
      <c r="E894" s="96"/>
      <c r="F894" s="96"/>
      <c r="G894" s="96"/>
      <c r="H894" s="96"/>
      <c r="I894" s="96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</row>
    <row r="895" spans="1:30" ht="15.75" customHeight="1" x14ac:dyDescent="0.15">
      <c r="A895" s="96"/>
      <c r="B895" s="96"/>
      <c r="C895" s="96"/>
      <c r="D895" s="96"/>
      <c r="E895" s="96"/>
      <c r="F895" s="96"/>
      <c r="G895" s="96"/>
      <c r="H895" s="96"/>
      <c r="I895" s="96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</row>
    <row r="896" spans="1:30" ht="15.75" customHeight="1" x14ac:dyDescent="0.15">
      <c r="A896" s="96"/>
      <c r="B896" s="96"/>
      <c r="C896" s="96"/>
      <c r="D896" s="96"/>
      <c r="E896" s="96"/>
      <c r="F896" s="96"/>
      <c r="G896" s="96"/>
      <c r="H896" s="96"/>
      <c r="I896" s="96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</row>
    <row r="897" spans="1:30" ht="15.75" customHeight="1" x14ac:dyDescent="0.15">
      <c r="A897" s="96"/>
      <c r="B897" s="96"/>
      <c r="C897" s="96"/>
      <c r="D897" s="96"/>
      <c r="E897" s="96"/>
      <c r="F897" s="96"/>
      <c r="G897" s="96"/>
      <c r="H897" s="96"/>
      <c r="I897" s="96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</row>
    <row r="898" spans="1:30" ht="15.75" customHeight="1" x14ac:dyDescent="0.15">
      <c r="A898" s="96"/>
      <c r="B898" s="96"/>
      <c r="C898" s="96"/>
      <c r="D898" s="96"/>
      <c r="E898" s="96"/>
      <c r="F898" s="96"/>
      <c r="G898" s="96"/>
      <c r="H898" s="96"/>
      <c r="I898" s="96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</row>
    <row r="899" spans="1:30" ht="15.75" customHeight="1" x14ac:dyDescent="0.15">
      <c r="A899" s="96"/>
      <c r="B899" s="96"/>
      <c r="C899" s="96"/>
      <c r="D899" s="96"/>
      <c r="E899" s="96"/>
      <c r="F899" s="96"/>
      <c r="G899" s="96"/>
      <c r="H899" s="96"/>
      <c r="I899" s="96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</row>
    <row r="900" spans="1:30" ht="15.75" customHeight="1" x14ac:dyDescent="0.15">
      <c r="A900" s="96"/>
      <c r="B900" s="96"/>
      <c r="C900" s="96"/>
      <c r="D900" s="96"/>
      <c r="E900" s="96"/>
      <c r="F900" s="96"/>
      <c r="G900" s="96"/>
      <c r="H900" s="96"/>
      <c r="I900" s="96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</row>
    <row r="901" spans="1:30" ht="15.75" customHeight="1" x14ac:dyDescent="0.15">
      <c r="A901" s="96"/>
      <c r="B901" s="96"/>
      <c r="C901" s="96"/>
      <c r="D901" s="96"/>
      <c r="E901" s="96"/>
      <c r="F901" s="96"/>
      <c r="G901" s="96"/>
      <c r="H901" s="96"/>
      <c r="I901" s="96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</row>
    <row r="902" spans="1:30" ht="15.75" customHeight="1" x14ac:dyDescent="0.15">
      <c r="A902" s="96"/>
      <c r="B902" s="96"/>
      <c r="C902" s="96"/>
      <c r="D902" s="96"/>
      <c r="E902" s="96"/>
      <c r="F902" s="96"/>
      <c r="G902" s="96"/>
      <c r="H902" s="96"/>
      <c r="I902" s="96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</row>
    <row r="903" spans="1:30" ht="15.75" customHeight="1" x14ac:dyDescent="0.15">
      <c r="A903" s="96"/>
      <c r="B903" s="96"/>
      <c r="C903" s="96"/>
      <c r="D903" s="96"/>
      <c r="E903" s="96"/>
      <c r="F903" s="96"/>
      <c r="G903" s="96"/>
      <c r="H903" s="96"/>
      <c r="I903" s="96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</row>
    <row r="904" spans="1:30" ht="15.75" customHeight="1" x14ac:dyDescent="0.15">
      <c r="A904" s="96"/>
      <c r="B904" s="96"/>
      <c r="C904" s="96"/>
      <c r="D904" s="96"/>
      <c r="E904" s="96"/>
      <c r="F904" s="96"/>
      <c r="G904" s="96"/>
      <c r="H904" s="96"/>
      <c r="I904" s="96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</row>
    <row r="905" spans="1:30" ht="15.75" customHeight="1" x14ac:dyDescent="0.15">
      <c r="A905" s="96"/>
      <c r="B905" s="96"/>
      <c r="C905" s="96"/>
      <c r="D905" s="96"/>
      <c r="E905" s="96"/>
      <c r="F905" s="96"/>
      <c r="G905" s="96"/>
      <c r="H905" s="96"/>
      <c r="I905" s="96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</row>
    <row r="906" spans="1:30" ht="15.75" customHeight="1" x14ac:dyDescent="0.15">
      <c r="A906" s="96"/>
      <c r="B906" s="96"/>
      <c r="C906" s="96"/>
      <c r="D906" s="96"/>
      <c r="E906" s="96"/>
      <c r="F906" s="96"/>
      <c r="G906" s="96"/>
      <c r="H906" s="96"/>
      <c r="I906" s="96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</row>
    <row r="907" spans="1:30" ht="15.75" customHeight="1" x14ac:dyDescent="0.15">
      <c r="A907" s="96"/>
      <c r="B907" s="96"/>
      <c r="C907" s="96"/>
      <c r="D907" s="96"/>
      <c r="E907" s="96"/>
      <c r="F907" s="96"/>
      <c r="G907" s="96"/>
      <c r="H907" s="96"/>
      <c r="I907" s="96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</row>
    <row r="908" spans="1:30" ht="15.75" customHeight="1" x14ac:dyDescent="0.15">
      <c r="A908" s="96"/>
      <c r="B908" s="96"/>
      <c r="C908" s="96"/>
      <c r="D908" s="96"/>
      <c r="E908" s="96"/>
      <c r="F908" s="96"/>
      <c r="G908" s="96"/>
      <c r="H908" s="96"/>
      <c r="I908" s="96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</row>
    <row r="909" spans="1:30" ht="15.75" customHeight="1" x14ac:dyDescent="0.15">
      <c r="A909" s="96"/>
      <c r="B909" s="96"/>
      <c r="C909" s="96"/>
      <c r="D909" s="96"/>
      <c r="E909" s="96"/>
      <c r="F909" s="96"/>
      <c r="G909" s="96"/>
      <c r="H909" s="96"/>
      <c r="I909" s="96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</row>
    <row r="910" spans="1:30" ht="15.75" customHeight="1" x14ac:dyDescent="0.15">
      <c r="A910" s="96"/>
      <c r="B910" s="96"/>
      <c r="C910" s="96"/>
      <c r="D910" s="96"/>
      <c r="E910" s="96"/>
      <c r="F910" s="96"/>
      <c r="G910" s="96"/>
      <c r="H910" s="96"/>
      <c r="I910" s="96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</row>
    <row r="911" spans="1:30" ht="15.75" customHeight="1" x14ac:dyDescent="0.15">
      <c r="A911" s="96"/>
      <c r="B911" s="96"/>
      <c r="C911" s="96"/>
      <c r="D911" s="96"/>
      <c r="E911" s="96"/>
      <c r="F911" s="96"/>
      <c r="G911" s="96"/>
      <c r="H911" s="96"/>
      <c r="I911" s="96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</row>
    <row r="912" spans="1:30" ht="15.75" customHeight="1" x14ac:dyDescent="0.15">
      <c r="A912" s="96"/>
      <c r="B912" s="96"/>
      <c r="C912" s="96"/>
      <c r="D912" s="96"/>
      <c r="E912" s="96"/>
      <c r="F912" s="96"/>
      <c r="G912" s="96"/>
      <c r="H912" s="96"/>
      <c r="I912" s="96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</row>
    <row r="913" spans="1:30" ht="15.75" customHeight="1" x14ac:dyDescent="0.15">
      <c r="A913" s="96"/>
      <c r="B913" s="96"/>
      <c r="C913" s="96"/>
      <c r="D913" s="96"/>
      <c r="E913" s="96"/>
      <c r="F913" s="96"/>
      <c r="G913" s="96"/>
      <c r="H913" s="96"/>
      <c r="I913" s="96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</row>
    <row r="914" spans="1:30" ht="15.75" customHeight="1" x14ac:dyDescent="0.15">
      <c r="A914" s="96"/>
      <c r="B914" s="96"/>
      <c r="C914" s="96"/>
      <c r="D914" s="96"/>
      <c r="E914" s="96"/>
      <c r="F914" s="96"/>
      <c r="G914" s="96"/>
      <c r="H914" s="96"/>
      <c r="I914" s="96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</row>
    <row r="915" spans="1:30" ht="15.75" customHeight="1" x14ac:dyDescent="0.15">
      <c r="A915" s="96"/>
      <c r="B915" s="96"/>
      <c r="C915" s="96"/>
      <c r="D915" s="96"/>
      <c r="E915" s="96"/>
      <c r="F915" s="96"/>
      <c r="G915" s="96"/>
      <c r="H915" s="96"/>
      <c r="I915" s="96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</row>
    <row r="916" spans="1:30" ht="15.75" customHeight="1" x14ac:dyDescent="0.15">
      <c r="A916" s="96"/>
      <c r="B916" s="96"/>
      <c r="C916" s="96"/>
      <c r="D916" s="96"/>
      <c r="E916" s="96"/>
      <c r="F916" s="96"/>
      <c r="G916" s="96"/>
      <c r="H916" s="96"/>
      <c r="I916" s="96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</row>
    <row r="917" spans="1:30" ht="15.75" customHeight="1" x14ac:dyDescent="0.15">
      <c r="A917" s="96"/>
      <c r="B917" s="96"/>
      <c r="C917" s="96"/>
      <c r="D917" s="96"/>
      <c r="E917" s="96"/>
      <c r="F917" s="96"/>
      <c r="G917" s="96"/>
      <c r="H917" s="96"/>
      <c r="I917" s="96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</row>
    <row r="918" spans="1:30" ht="15.75" customHeight="1" x14ac:dyDescent="0.15">
      <c r="A918" s="96"/>
      <c r="B918" s="96"/>
      <c r="C918" s="96"/>
      <c r="D918" s="96"/>
      <c r="E918" s="96"/>
      <c r="F918" s="96"/>
      <c r="G918" s="96"/>
      <c r="H918" s="96"/>
      <c r="I918" s="96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</row>
    <row r="919" spans="1:30" ht="15.75" customHeight="1" x14ac:dyDescent="0.15">
      <c r="A919" s="96"/>
      <c r="B919" s="96"/>
      <c r="C919" s="96"/>
      <c r="D919" s="96"/>
      <c r="E919" s="96"/>
      <c r="F919" s="96"/>
      <c r="G919" s="96"/>
      <c r="H919" s="96"/>
      <c r="I919" s="96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</row>
    <row r="920" spans="1:30" ht="15.75" customHeight="1" x14ac:dyDescent="0.15">
      <c r="A920" s="96"/>
      <c r="B920" s="96"/>
      <c r="C920" s="96"/>
      <c r="D920" s="96"/>
      <c r="E920" s="96"/>
      <c r="F920" s="96"/>
      <c r="G920" s="96"/>
      <c r="H920" s="96"/>
      <c r="I920" s="96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</row>
    <row r="921" spans="1:30" ht="15.75" customHeight="1" x14ac:dyDescent="0.15">
      <c r="A921" s="96"/>
      <c r="B921" s="96"/>
      <c r="C921" s="96"/>
      <c r="D921" s="96"/>
      <c r="E921" s="96"/>
      <c r="F921" s="96"/>
      <c r="G921" s="96"/>
      <c r="H921" s="96"/>
      <c r="I921" s="96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</row>
    <row r="922" spans="1:30" ht="15.75" customHeight="1" x14ac:dyDescent="0.15">
      <c r="A922" s="96"/>
      <c r="B922" s="96"/>
      <c r="C922" s="96"/>
      <c r="D922" s="96"/>
      <c r="E922" s="96"/>
      <c r="F922" s="96"/>
      <c r="G922" s="96"/>
      <c r="H922" s="96"/>
      <c r="I922" s="96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</row>
    <row r="923" spans="1:30" ht="15.75" customHeight="1" x14ac:dyDescent="0.15">
      <c r="A923" s="96"/>
      <c r="B923" s="96"/>
      <c r="C923" s="96"/>
      <c r="D923" s="96"/>
      <c r="E923" s="96"/>
      <c r="F923" s="96"/>
      <c r="G923" s="96"/>
      <c r="H923" s="96"/>
      <c r="I923" s="96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</row>
    <row r="924" spans="1:30" ht="15.75" customHeight="1" x14ac:dyDescent="0.15">
      <c r="A924" s="96"/>
      <c r="B924" s="96"/>
      <c r="C924" s="96"/>
      <c r="D924" s="96"/>
      <c r="E924" s="96"/>
      <c r="F924" s="96"/>
      <c r="G924" s="96"/>
      <c r="H924" s="96"/>
      <c r="I924" s="96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</row>
    <row r="925" spans="1:30" ht="15.75" customHeight="1" x14ac:dyDescent="0.15">
      <c r="A925" s="96"/>
      <c r="B925" s="96"/>
      <c r="C925" s="96"/>
      <c r="D925" s="96"/>
      <c r="E925" s="96"/>
      <c r="F925" s="96"/>
      <c r="G925" s="96"/>
      <c r="H925" s="96"/>
      <c r="I925" s="96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</row>
    <row r="926" spans="1:30" ht="15.75" customHeight="1" x14ac:dyDescent="0.15">
      <c r="A926" s="96"/>
      <c r="B926" s="96"/>
      <c r="C926" s="96"/>
      <c r="D926" s="96"/>
      <c r="E926" s="96"/>
      <c r="F926" s="96"/>
      <c r="G926" s="96"/>
      <c r="H926" s="96"/>
      <c r="I926" s="96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</row>
    <row r="927" spans="1:30" ht="15.75" customHeight="1" x14ac:dyDescent="0.15">
      <c r="A927" s="96"/>
      <c r="B927" s="96"/>
      <c r="C927" s="96"/>
      <c r="D927" s="96"/>
      <c r="E927" s="96"/>
      <c r="F927" s="96"/>
      <c r="G927" s="96"/>
      <c r="H927" s="96"/>
      <c r="I927" s="96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</row>
    <row r="928" spans="1:30" ht="15.75" customHeight="1" x14ac:dyDescent="0.15">
      <c r="A928" s="96"/>
      <c r="B928" s="96"/>
      <c r="C928" s="96"/>
      <c r="D928" s="96"/>
      <c r="E928" s="96"/>
      <c r="F928" s="96"/>
      <c r="G928" s="96"/>
      <c r="H928" s="96"/>
      <c r="I928" s="96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</row>
    <row r="929" spans="1:30" ht="15.75" customHeight="1" x14ac:dyDescent="0.15">
      <c r="A929" s="96"/>
      <c r="B929" s="96"/>
      <c r="C929" s="96"/>
      <c r="D929" s="96"/>
      <c r="E929" s="96"/>
      <c r="F929" s="96"/>
      <c r="G929" s="96"/>
      <c r="H929" s="96"/>
      <c r="I929" s="96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</row>
    <row r="930" spans="1:30" ht="15.75" customHeight="1" x14ac:dyDescent="0.15">
      <c r="A930" s="96"/>
      <c r="B930" s="96"/>
      <c r="C930" s="96"/>
      <c r="D930" s="96"/>
      <c r="E930" s="96"/>
      <c r="F930" s="96"/>
      <c r="G930" s="96"/>
      <c r="H930" s="96"/>
      <c r="I930" s="96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</row>
    <row r="931" spans="1:30" ht="15.75" customHeight="1" x14ac:dyDescent="0.15">
      <c r="A931" s="96"/>
      <c r="B931" s="96"/>
      <c r="C931" s="96"/>
      <c r="D931" s="96"/>
      <c r="E931" s="96"/>
      <c r="F931" s="96"/>
      <c r="G931" s="96"/>
      <c r="H931" s="96"/>
      <c r="I931" s="96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</row>
    <row r="932" spans="1:30" ht="15.75" customHeight="1" x14ac:dyDescent="0.15">
      <c r="A932" s="96"/>
      <c r="B932" s="96"/>
      <c r="C932" s="96"/>
      <c r="D932" s="96"/>
      <c r="E932" s="96"/>
      <c r="F932" s="96"/>
      <c r="G932" s="96"/>
      <c r="H932" s="96"/>
      <c r="I932" s="96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</row>
    <row r="933" spans="1:30" ht="15.75" customHeight="1" x14ac:dyDescent="0.15">
      <c r="A933" s="96"/>
      <c r="B933" s="96"/>
      <c r="C933" s="96"/>
      <c r="D933" s="96"/>
      <c r="E933" s="96"/>
      <c r="F933" s="96"/>
      <c r="G933" s="96"/>
      <c r="H933" s="96"/>
      <c r="I933" s="96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</row>
    <row r="934" spans="1:30" ht="15.75" customHeight="1" x14ac:dyDescent="0.15">
      <c r="A934" s="96"/>
      <c r="B934" s="96"/>
      <c r="C934" s="96"/>
      <c r="D934" s="96"/>
      <c r="E934" s="96"/>
      <c r="F934" s="96"/>
      <c r="G934" s="96"/>
      <c r="H934" s="96"/>
      <c r="I934" s="96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</row>
    <row r="935" spans="1:30" ht="15.75" customHeight="1" x14ac:dyDescent="0.15">
      <c r="A935" s="96"/>
      <c r="B935" s="96"/>
      <c r="C935" s="96"/>
      <c r="D935" s="96"/>
      <c r="E935" s="96"/>
      <c r="F935" s="96"/>
      <c r="G935" s="96"/>
      <c r="H935" s="96"/>
      <c r="I935" s="96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</row>
    <row r="936" spans="1:30" ht="15.75" customHeight="1" x14ac:dyDescent="0.15">
      <c r="A936" s="96"/>
      <c r="B936" s="96"/>
      <c r="C936" s="96"/>
      <c r="D936" s="96"/>
      <c r="E936" s="96"/>
      <c r="F936" s="96"/>
      <c r="G936" s="96"/>
      <c r="H936" s="96"/>
      <c r="I936" s="96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</row>
    <row r="937" spans="1:30" ht="15.75" customHeight="1" x14ac:dyDescent="0.15">
      <c r="A937" s="96"/>
      <c r="B937" s="96"/>
      <c r="C937" s="96"/>
      <c r="D937" s="96"/>
      <c r="E937" s="96"/>
      <c r="F937" s="96"/>
      <c r="G937" s="96"/>
      <c r="H937" s="96"/>
      <c r="I937" s="96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</row>
    <row r="938" spans="1:30" ht="15.75" customHeight="1" x14ac:dyDescent="0.15">
      <c r="A938" s="96"/>
      <c r="B938" s="96"/>
      <c r="C938" s="96"/>
      <c r="D938" s="96"/>
      <c r="E938" s="96"/>
      <c r="F938" s="96"/>
      <c r="G938" s="96"/>
      <c r="H938" s="96"/>
      <c r="I938" s="96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</row>
    <row r="939" spans="1:30" ht="15.75" customHeight="1" x14ac:dyDescent="0.15">
      <c r="A939" s="96"/>
      <c r="B939" s="96"/>
      <c r="C939" s="96"/>
      <c r="D939" s="96"/>
      <c r="E939" s="96"/>
      <c r="F939" s="96"/>
      <c r="G939" s="96"/>
      <c r="H939" s="96"/>
      <c r="I939" s="96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</row>
    <row r="940" spans="1:30" ht="15.75" customHeight="1" x14ac:dyDescent="0.15">
      <c r="A940" s="96"/>
      <c r="B940" s="96"/>
      <c r="C940" s="96"/>
      <c r="D940" s="96"/>
      <c r="E940" s="96"/>
      <c r="F940" s="96"/>
      <c r="G940" s="96"/>
      <c r="H940" s="96"/>
      <c r="I940" s="96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</row>
    <row r="941" spans="1:30" ht="15.75" customHeight="1" x14ac:dyDescent="0.15">
      <c r="A941" s="96"/>
      <c r="B941" s="96"/>
      <c r="C941" s="96"/>
      <c r="D941" s="96"/>
      <c r="E941" s="96"/>
      <c r="F941" s="96"/>
      <c r="G941" s="96"/>
      <c r="H941" s="96"/>
      <c r="I941" s="96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</row>
    <row r="942" spans="1:30" ht="15.75" customHeight="1" x14ac:dyDescent="0.15">
      <c r="A942" s="96"/>
      <c r="B942" s="96"/>
      <c r="C942" s="96"/>
      <c r="D942" s="96"/>
      <c r="E942" s="96"/>
      <c r="F942" s="96"/>
      <c r="G942" s="96"/>
      <c r="H942" s="96"/>
      <c r="I942" s="96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</row>
    <row r="943" spans="1:30" ht="15.75" customHeight="1" x14ac:dyDescent="0.15">
      <c r="A943" s="96"/>
      <c r="B943" s="96"/>
      <c r="C943" s="96"/>
      <c r="D943" s="96"/>
      <c r="E943" s="96"/>
      <c r="F943" s="96"/>
      <c r="G943" s="96"/>
      <c r="H943" s="96"/>
      <c r="I943" s="96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</row>
    <row r="944" spans="1:30" ht="15.75" customHeight="1" x14ac:dyDescent="0.15">
      <c r="A944" s="96"/>
      <c r="B944" s="96"/>
      <c r="C944" s="96"/>
      <c r="D944" s="96"/>
      <c r="E944" s="96"/>
      <c r="F944" s="96"/>
      <c r="G944" s="96"/>
      <c r="H944" s="96"/>
      <c r="I944" s="96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</row>
    <row r="945" spans="1:30" ht="15.75" customHeight="1" x14ac:dyDescent="0.15">
      <c r="A945" s="96"/>
      <c r="B945" s="96"/>
      <c r="C945" s="96"/>
      <c r="D945" s="96"/>
      <c r="E945" s="96"/>
      <c r="F945" s="96"/>
      <c r="G945" s="96"/>
      <c r="H945" s="96"/>
      <c r="I945" s="96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</row>
    <row r="946" spans="1:30" ht="15.75" customHeight="1" x14ac:dyDescent="0.15">
      <c r="A946" s="96"/>
      <c r="B946" s="96"/>
      <c r="C946" s="96"/>
      <c r="D946" s="96"/>
      <c r="E946" s="96"/>
      <c r="F946" s="96"/>
      <c r="G946" s="96"/>
      <c r="H946" s="96"/>
      <c r="I946" s="96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</row>
    <row r="947" spans="1:30" ht="15.75" customHeight="1" x14ac:dyDescent="0.15">
      <c r="A947" s="96"/>
      <c r="B947" s="96"/>
      <c r="C947" s="96"/>
      <c r="D947" s="96"/>
      <c r="E947" s="96"/>
      <c r="F947" s="96"/>
      <c r="G947" s="96"/>
      <c r="H947" s="96"/>
      <c r="I947" s="96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</row>
    <row r="948" spans="1:30" ht="15.75" customHeight="1" x14ac:dyDescent="0.15">
      <c r="A948" s="96"/>
      <c r="B948" s="96"/>
      <c r="C948" s="96"/>
      <c r="D948" s="96"/>
      <c r="E948" s="96"/>
      <c r="F948" s="96"/>
      <c r="G948" s="96"/>
      <c r="H948" s="96"/>
      <c r="I948" s="96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</row>
    <row r="949" spans="1:30" ht="15.75" customHeight="1" x14ac:dyDescent="0.15">
      <c r="A949" s="96"/>
      <c r="B949" s="96"/>
      <c r="C949" s="96"/>
      <c r="D949" s="96"/>
      <c r="E949" s="96"/>
      <c r="F949" s="96"/>
      <c r="G949" s="96"/>
      <c r="H949" s="96"/>
      <c r="I949" s="96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</row>
    <row r="950" spans="1:30" ht="15.75" customHeight="1" x14ac:dyDescent="0.15">
      <c r="A950" s="96"/>
      <c r="B950" s="96"/>
      <c r="C950" s="96"/>
      <c r="D950" s="96"/>
      <c r="E950" s="96"/>
      <c r="F950" s="96"/>
      <c r="G950" s="96"/>
      <c r="H950" s="96"/>
      <c r="I950" s="96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</row>
    <row r="951" spans="1:30" ht="15.75" customHeight="1" x14ac:dyDescent="0.15">
      <c r="A951" s="96"/>
      <c r="B951" s="96"/>
      <c r="C951" s="96"/>
      <c r="D951" s="96"/>
      <c r="E951" s="96"/>
      <c r="F951" s="96"/>
      <c r="G951" s="96"/>
      <c r="H951" s="96"/>
      <c r="I951" s="96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</row>
    <row r="952" spans="1:30" ht="15.75" customHeight="1" x14ac:dyDescent="0.15">
      <c r="A952" s="96"/>
      <c r="B952" s="96"/>
      <c r="C952" s="96"/>
      <c r="D952" s="96"/>
      <c r="E952" s="96"/>
      <c r="F952" s="96"/>
      <c r="G952" s="96"/>
      <c r="H952" s="96"/>
      <c r="I952" s="96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</row>
    <row r="953" spans="1:30" ht="15.75" customHeight="1" x14ac:dyDescent="0.15">
      <c r="A953" s="96"/>
      <c r="B953" s="96"/>
      <c r="C953" s="96"/>
      <c r="D953" s="96"/>
      <c r="E953" s="96"/>
      <c r="F953" s="96"/>
      <c r="G953" s="96"/>
      <c r="H953" s="96"/>
      <c r="I953" s="96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</row>
    <row r="954" spans="1:30" ht="15.75" customHeight="1" x14ac:dyDescent="0.15">
      <c r="A954" s="96"/>
      <c r="B954" s="96"/>
      <c r="C954" s="96"/>
      <c r="D954" s="96"/>
      <c r="E954" s="96"/>
      <c r="F954" s="96"/>
      <c r="G954" s="96"/>
      <c r="H954" s="96"/>
      <c r="I954" s="96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</row>
    <row r="955" spans="1:30" ht="15.75" customHeight="1" x14ac:dyDescent="0.15">
      <c r="A955" s="96"/>
      <c r="B955" s="96"/>
      <c r="C955" s="96"/>
      <c r="D955" s="96"/>
      <c r="E955" s="96"/>
      <c r="F955" s="96"/>
      <c r="G955" s="96"/>
      <c r="H955" s="96"/>
      <c r="I955" s="96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</row>
    <row r="956" spans="1:30" ht="15.75" customHeight="1" x14ac:dyDescent="0.15">
      <c r="A956" s="96"/>
      <c r="B956" s="96"/>
      <c r="C956" s="96"/>
      <c r="D956" s="96"/>
      <c r="E956" s="96"/>
      <c r="F956" s="96"/>
      <c r="G956" s="96"/>
      <c r="H956" s="96"/>
      <c r="I956" s="96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</row>
    <row r="957" spans="1:30" ht="15.75" customHeight="1" x14ac:dyDescent="0.15">
      <c r="A957" s="96"/>
      <c r="B957" s="96"/>
      <c r="C957" s="96"/>
      <c r="D957" s="96"/>
      <c r="E957" s="96"/>
      <c r="F957" s="96"/>
      <c r="G957" s="96"/>
      <c r="H957" s="96"/>
      <c r="I957" s="96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</row>
    <row r="958" spans="1:30" ht="15.75" customHeight="1" x14ac:dyDescent="0.15">
      <c r="A958" s="96"/>
      <c r="B958" s="96"/>
      <c r="C958" s="96"/>
      <c r="D958" s="96"/>
      <c r="E958" s="96"/>
      <c r="F958" s="96"/>
      <c r="G958" s="96"/>
      <c r="H958" s="96"/>
      <c r="I958" s="96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</row>
    <row r="959" spans="1:30" ht="15.75" customHeight="1" x14ac:dyDescent="0.15">
      <c r="A959" s="96"/>
      <c r="B959" s="96"/>
      <c r="C959" s="96"/>
      <c r="D959" s="96"/>
      <c r="E959" s="96"/>
      <c r="F959" s="96"/>
      <c r="G959" s="96"/>
      <c r="H959" s="96"/>
      <c r="I959" s="96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</row>
    <row r="960" spans="1:30" ht="15.75" customHeight="1" x14ac:dyDescent="0.15">
      <c r="A960" s="96"/>
      <c r="B960" s="96"/>
      <c r="C960" s="96"/>
      <c r="D960" s="96"/>
      <c r="E960" s="96"/>
      <c r="F960" s="96"/>
      <c r="G960" s="96"/>
      <c r="H960" s="96"/>
      <c r="I960" s="96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</row>
    <row r="961" spans="1:30" ht="15.75" customHeight="1" x14ac:dyDescent="0.15">
      <c r="A961" s="96"/>
      <c r="B961" s="96"/>
      <c r="C961" s="96"/>
      <c r="D961" s="96"/>
      <c r="E961" s="96"/>
      <c r="F961" s="96"/>
      <c r="G961" s="96"/>
      <c r="H961" s="96"/>
      <c r="I961" s="96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</row>
    <row r="962" spans="1:30" ht="15.75" customHeight="1" x14ac:dyDescent="0.15">
      <c r="A962" s="96"/>
      <c r="B962" s="96"/>
      <c r="C962" s="96"/>
      <c r="D962" s="96"/>
      <c r="E962" s="96"/>
      <c r="F962" s="96"/>
      <c r="G962" s="96"/>
      <c r="H962" s="96"/>
      <c r="I962" s="96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</row>
    <row r="963" spans="1:30" ht="15.75" customHeight="1" x14ac:dyDescent="0.15">
      <c r="A963" s="96"/>
      <c r="B963" s="96"/>
      <c r="C963" s="96"/>
      <c r="D963" s="96"/>
      <c r="E963" s="96"/>
      <c r="F963" s="96"/>
      <c r="G963" s="96"/>
      <c r="H963" s="96"/>
      <c r="I963" s="96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</row>
    <row r="964" spans="1:30" ht="15.75" customHeight="1" x14ac:dyDescent="0.15">
      <c r="A964" s="96"/>
      <c r="B964" s="96"/>
      <c r="C964" s="96"/>
      <c r="D964" s="96"/>
      <c r="E964" s="96"/>
      <c r="F964" s="96"/>
      <c r="G964" s="96"/>
      <c r="H964" s="96"/>
      <c r="I964" s="96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</row>
    <row r="965" spans="1:30" ht="15.75" customHeight="1" x14ac:dyDescent="0.15">
      <c r="A965" s="96"/>
      <c r="B965" s="96"/>
      <c r="C965" s="96"/>
      <c r="D965" s="96"/>
      <c r="E965" s="96"/>
      <c r="F965" s="96"/>
      <c r="G965" s="96"/>
      <c r="H965" s="96"/>
      <c r="I965" s="96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</row>
    <row r="966" spans="1:30" ht="15.75" customHeight="1" x14ac:dyDescent="0.15">
      <c r="A966" s="96"/>
      <c r="B966" s="96"/>
      <c r="C966" s="96"/>
      <c r="D966" s="96"/>
      <c r="E966" s="96"/>
      <c r="F966" s="96"/>
      <c r="G966" s="96"/>
      <c r="H966" s="96"/>
      <c r="I966" s="96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</row>
    <row r="967" spans="1:30" ht="15.75" customHeight="1" x14ac:dyDescent="0.15">
      <c r="A967" s="96"/>
      <c r="B967" s="96"/>
      <c r="C967" s="96"/>
      <c r="D967" s="96"/>
      <c r="E967" s="96"/>
      <c r="F967" s="96"/>
      <c r="G967" s="96"/>
      <c r="H967" s="96"/>
      <c r="I967" s="96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</row>
    <row r="968" spans="1:30" ht="15.75" customHeight="1" x14ac:dyDescent="0.15">
      <c r="A968" s="96"/>
      <c r="B968" s="96"/>
      <c r="C968" s="96"/>
      <c r="D968" s="96"/>
      <c r="E968" s="96"/>
      <c r="F968" s="96"/>
      <c r="G968" s="96"/>
      <c r="H968" s="96"/>
      <c r="I968" s="96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</row>
    <row r="969" spans="1:30" ht="15.75" customHeight="1" x14ac:dyDescent="0.15">
      <c r="A969" s="96"/>
      <c r="B969" s="96"/>
      <c r="C969" s="96"/>
      <c r="D969" s="96"/>
      <c r="E969" s="96"/>
      <c r="F969" s="96"/>
      <c r="G969" s="96"/>
      <c r="H969" s="96"/>
      <c r="I969" s="96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</row>
    <row r="970" spans="1:30" ht="15.75" customHeight="1" x14ac:dyDescent="0.15">
      <c r="A970" s="96"/>
      <c r="B970" s="96"/>
      <c r="C970" s="96"/>
      <c r="D970" s="96"/>
      <c r="E970" s="96"/>
      <c r="F970" s="96"/>
      <c r="G970" s="96"/>
      <c r="H970" s="96"/>
      <c r="I970" s="96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</row>
    <row r="971" spans="1:30" ht="15.75" customHeight="1" x14ac:dyDescent="0.15">
      <c r="A971" s="96"/>
      <c r="B971" s="96"/>
      <c r="C971" s="96"/>
      <c r="D971" s="96"/>
      <c r="E971" s="96"/>
      <c r="F971" s="96"/>
      <c r="G971" s="96"/>
      <c r="H971" s="96"/>
      <c r="I971" s="96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</row>
    <row r="972" spans="1:30" ht="15.75" customHeight="1" x14ac:dyDescent="0.15">
      <c r="A972" s="96"/>
      <c r="B972" s="96"/>
      <c r="C972" s="96"/>
      <c r="D972" s="96"/>
      <c r="E972" s="96"/>
      <c r="F972" s="96"/>
      <c r="G972" s="96"/>
      <c r="H972" s="96"/>
      <c r="I972" s="96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</row>
    <row r="973" spans="1:30" ht="15.75" customHeight="1" x14ac:dyDescent="0.15">
      <c r="A973" s="96"/>
      <c r="B973" s="96"/>
      <c r="C973" s="96"/>
      <c r="D973" s="96"/>
      <c r="E973" s="96"/>
      <c r="F973" s="96"/>
      <c r="G973" s="96"/>
      <c r="H973" s="96"/>
      <c r="I973" s="96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</row>
    <row r="974" spans="1:30" ht="15.75" customHeight="1" x14ac:dyDescent="0.15">
      <c r="A974" s="96"/>
      <c r="B974" s="96"/>
      <c r="C974" s="96"/>
      <c r="D974" s="96"/>
      <c r="E974" s="96"/>
      <c r="F974" s="96"/>
      <c r="G974" s="96"/>
      <c r="H974" s="96"/>
      <c r="I974" s="96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</row>
    <row r="975" spans="1:30" ht="15.75" customHeight="1" x14ac:dyDescent="0.15">
      <c r="A975" s="96"/>
      <c r="B975" s="96"/>
      <c r="C975" s="96"/>
      <c r="D975" s="96"/>
      <c r="E975" s="96"/>
      <c r="F975" s="96"/>
      <c r="G975" s="96"/>
      <c r="H975" s="96"/>
      <c r="I975" s="96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</row>
    <row r="976" spans="1:30" ht="15.75" customHeight="1" x14ac:dyDescent="0.15">
      <c r="A976" s="96"/>
      <c r="B976" s="96"/>
      <c r="C976" s="96"/>
      <c r="D976" s="96"/>
      <c r="E976" s="96"/>
      <c r="F976" s="96"/>
      <c r="G976" s="96"/>
      <c r="H976" s="96"/>
      <c r="I976" s="96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</row>
    <row r="977" spans="1:30" ht="15.75" customHeight="1" x14ac:dyDescent="0.15">
      <c r="A977" s="96"/>
      <c r="B977" s="96"/>
      <c r="C977" s="96"/>
      <c r="D977" s="96"/>
      <c r="E977" s="96"/>
      <c r="F977" s="96"/>
      <c r="G977" s="96"/>
      <c r="H977" s="96"/>
      <c r="I977" s="96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</row>
    <row r="978" spans="1:30" ht="15.75" customHeight="1" x14ac:dyDescent="0.15">
      <c r="A978" s="96"/>
      <c r="B978" s="96"/>
      <c r="C978" s="96"/>
      <c r="D978" s="96"/>
      <c r="E978" s="96"/>
      <c r="F978" s="96"/>
      <c r="G978" s="96"/>
      <c r="H978" s="96"/>
      <c r="I978" s="96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</row>
    <row r="979" spans="1:30" ht="15.75" customHeight="1" x14ac:dyDescent="0.15">
      <c r="A979" s="96"/>
      <c r="B979" s="96"/>
      <c r="C979" s="96"/>
      <c r="D979" s="96"/>
      <c r="E979" s="96"/>
      <c r="F979" s="96"/>
      <c r="G979" s="96"/>
      <c r="H979" s="96"/>
      <c r="I979" s="96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</row>
    <row r="980" spans="1:30" ht="15.75" customHeight="1" x14ac:dyDescent="0.15">
      <c r="A980" s="96"/>
      <c r="B980" s="96"/>
      <c r="C980" s="96"/>
      <c r="D980" s="96"/>
      <c r="E980" s="96"/>
      <c r="F980" s="96"/>
      <c r="G980" s="96"/>
      <c r="H980" s="96"/>
      <c r="I980" s="96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</row>
    <row r="981" spans="1:30" ht="15.75" customHeight="1" x14ac:dyDescent="0.15">
      <c r="A981" s="96"/>
      <c r="B981" s="96"/>
      <c r="C981" s="96"/>
      <c r="D981" s="96"/>
      <c r="E981" s="96"/>
      <c r="F981" s="96"/>
      <c r="G981" s="96"/>
      <c r="H981" s="96"/>
      <c r="I981" s="96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</row>
    <row r="982" spans="1:30" ht="15.75" customHeight="1" x14ac:dyDescent="0.15">
      <c r="A982" s="96"/>
      <c r="B982" s="96"/>
      <c r="C982" s="96"/>
      <c r="D982" s="96"/>
      <c r="E982" s="96"/>
      <c r="F982" s="96"/>
      <c r="G982" s="96"/>
      <c r="H982" s="96"/>
      <c r="I982" s="96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</row>
    <row r="983" spans="1:30" ht="15.75" customHeight="1" x14ac:dyDescent="0.15">
      <c r="A983" s="96"/>
      <c r="B983" s="96"/>
      <c r="C983" s="96"/>
      <c r="D983" s="96"/>
      <c r="E983" s="96"/>
      <c r="F983" s="96"/>
      <c r="G983" s="96"/>
      <c r="H983" s="96"/>
      <c r="I983" s="96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</row>
    <row r="984" spans="1:30" ht="15.75" customHeight="1" x14ac:dyDescent="0.15">
      <c r="A984" s="96"/>
      <c r="B984" s="96"/>
      <c r="C984" s="96"/>
      <c r="D984" s="96"/>
      <c r="E984" s="96"/>
      <c r="F984" s="96"/>
      <c r="G984" s="96"/>
      <c r="H984" s="96"/>
      <c r="I984" s="96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</row>
    <row r="985" spans="1:30" ht="15.75" customHeight="1" x14ac:dyDescent="0.15">
      <c r="A985" s="96"/>
      <c r="B985" s="96"/>
      <c r="C985" s="96"/>
      <c r="D985" s="96"/>
      <c r="E985" s="96"/>
      <c r="F985" s="96"/>
      <c r="G985" s="96"/>
      <c r="H985" s="96"/>
      <c r="I985" s="96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</row>
    <row r="986" spans="1:30" ht="15.75" customHeight="1" x14ac:dyDescent="0.15">
      <c r="A986" s="96"/>
      <c r="B986" s="96"/>
      <c r="C986" s="96"/>
      <c r="D986" s="96"/>
      <c r="E986" s="96"/>
      <c r="F986" s="96"/>
      <c r="G986" s="96"/>
      <c r="H986" s="96"/>
      <c r="I986" s="96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</row>
    <row r="987" spans="1:30" ht="15.75" customHeight="1" x14ac:dyDescent="0.15">
      <c r="A987" s="96"/>
      <c r="B987" s="96"/>
      <c r="C987" s="96"/>
      <c r="D987" s="96"/>
      <c r="E987" s="96"/>
      <c r="F987" s="96"/>
      <c r="G987" s="96"/>
      <c r="H987" s="96"/>
      <c r="I987" s="96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</row>
    <row r="988" spans="1:30" ht="15.75" customHeight="1" x14ac:dyDescent="0.15">
      <c r="A988" s="96"/>
      <c r="B988" s="96"/>
      <c r="C988" s="96"/>
      <c r="D988" s="96"/>
      <c r="E988" s="96"/>
      <c r="F988" s="96"/>
      <c r="G988" s="96"/>
      <c r="H988" s="96"/>
      <c r="I988" s="96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</row>
    <row r="989" spans="1:30" ht="15.75" customHeight="1" x14ac:dyDescent="0.15">
      <c r="A989" s="96"/>
      <c r="B989" s="96"/>
      <c r="C989" s="96"/>
      <c r="D989" s="96"/>
      <c r="E989" s="96"/>
      <c r="F989" s="96"/>
      <c r="G989" s="96"/>
      <c r="H989" s="96"/>
      <c r="I989" s="96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</row>
    <row r="990" spans="1:30" ht="15.75" customHeight="1" x14ac:dyDescent="0.15">
      <c r="A990" s="96"/>
      <c r="B990" s="96"/>
      <c r="C990" s="96"/>
      <c r="D990" s="96"/>
      <c r="E990" s="96"/>
      <c r="F990" s="96"/>
      <c r="G990" s="96"/>
      <c r="H990" s="96"/>
      <c r="I990" s="96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</row>
    <row r="991" spans="1:30" ht="15.75" customHeight="1" x14ac:dyDescent="0.15">
      <c r="A991" s="96"/>
      <c r="B991" s="96"/>
      <c r="C991" s="96"/>
      <c r="D991" s="96"/>
      <c r="E991" s="96"/>
      <c r="F991" s="96"/>
      <c r="G991" s="96"/>
      <c r="H991" s="96"/>
      <c r="I991" s="96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</row>
    <row r="992" spans="1:30" ht="15.75" customHeight="1" x14ac:dyDescent="0.15">
      <c r="A992" s="96"/>
      <c r="B992" s="96"/>
      <c r="C992" s="96"/>
      <c r="D992" s="96"/>
      <c r="E992" s="96"/>
      <c r="F992" s="96"/>
      <c r="G992" s="96"/>
      <c r="H992" s="96"/>
      <c r="I992" s="96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</row>
    <row r="993" spans="1:30" ht="15.75" customHeight="1" x14ac:dyDescent="0.15">
      <c r="A993" s="96"/>
      <c r="B993" s="96"/>
      <c r="C993" s="96"/>
      <c r="D993" s="96"/>
      <c r="E993" s="96"/>
      <c r="F993" s="96"/>
      <c r="G993" s="96"/>
      <c r="H993" s="96"/>
      <c r="I993" s="96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</row>
    <row r="994" spans="1:30" ht="15.75" customHeight="1" x14ac:dyDescent="0.15">
      <c r="A994" s="96"/>
      <c r="B994" s="96"/>
      <c r="C994" s="96"/>
      <c r="D994" s="96"/>
      <c r="E994" s="96"/>
      <c r="F994" s="96"/>
      <c r="G994" s="96"/>
      <c r="H994" s="96"/>
      <c r="I994" s="96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</row>
    <row r="995" spans="1:30" ht="15.75" customHeight="1" x14ac:dyDescent="0.15">
      <c r="A995" s="96"/>
      <c r="B995" s="96"/>
      <c r="C995" s="96"/>
      <c r="D995" s="96"/>
      <c r="E995" s="96"/>
      <c r="F995" s="96"/>
      <c r="G995" s="96"/>
      <c r="H995" s="96"/>
      <c r="I995" s="96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</row>
    <row r="996" spans="1:30" ht="15.75" customHeight="1" x14ac:dyDescent="0.15">
      <c r="A996" s="96"/>
      <c r="B996" s="96"/>
      <c r="C996" s="96"/>
      <c r="D996" s="96"/>
      <c r="E996" s="96"/>
      <c r="F996" s="96"/>
      <c r="G996" s="96"/>
      <c r="H996" s="96"/>
      <c r="I996" s="96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</row>
    <row r="997" spans="1:30" ht="15.75" customHeight="1" x14ac:dyDescent="0.15">
      <c r="A997" s="96"/>
      <c r="B997" s="96"/>
      <c r="C997" s="96"/>
      <c r="D997" s="96"/>
      <c r="E997" s="96"/>
      <c r="F997" s="96"/>
      <c r="G997" s="96"/>
      <c r="H997" s="96"/>
      <c r="I997" s="96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</row>
    <row r="998" spans="1:30" ht="15.75" customHeight="1" x14ac:dyDescent="0.15">
      <c r="A998" s="96"/>
      <c r="B998" s="96"/>
      <c r="C998" s="96"/>
      <c r="D998" s="96"/>
      <c r="E998" s="96"/>
      <c r="F998" s="96"/>
      <c r="G998" s="96"/>
      <c r="H998" s="96"/>
      <c r="I998" s="96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</row>
    <row r="999" spans="1:30" ht="15.75" customHeight="1" x14ac:dyDescent="0.15">
      <c r="A999" s="96"/>
      <c r="B999" s="96"/>
      <c r="C999" s="96"/>
      <c r="D999" s="96"/>
      <c r="E999" s="96"/>
      <c r="F999" s="96"/>
      <c r="G999" s="96"/>
      <c r="H999" s="96"/>
      <c r="I999" s="96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</row>
    <row r="1000" spans="1:30" ht="15.75" customHeight="1" x14ac:dyDescent="0.15">
      <c r="A1000" s="96"/>
      <c r="B1000" s="96"/>
      <c r="C1000" s="96"/>
      <c r="D1000" s="96"/>
      <c r="E1000" s="96"/>
      <c r="F1000" s="96"/>
      <c r="G1000" s="96"/>
      <c r="H1000" s="96"/>
      <c r="I1000" s="96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</row>
  </sheetData>
  <printOptions horizontalCentered="1" verticalCentered="1"/>
  <pageMargins left="1" right="1" top="1" bottom="1" header="0" footer="0"/>
  <pageSetup paperSize="9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2D69B"/>
    <pageSetUpPr fitToPage="1"/>
  </sheetPr>
  <dimension ref="A1:Y1000"/>
  <sheetViews>
    <sheetView workbookViewId="0">
      <pane ySplit="1" topLeftCell="A2" activePane="bottomLeft" state="frozen"/>
      <selection pane="bottomLeft" activeCell="G22" sqref="G22:G25"/>
    </sheetView>
  </sheetViews>
  <sheetFormatPr baseColWidth="10" defaultColWidth="12.6640625" defaultRowHeight="15" customHeight="1" x14ac:dyDescent="0.15"/>
  <cols>
    <col min="1" max="1" width="7.83203125" customWidth="1"/>
    <col min="2" max="2" width="19" customWidth="1"/>
    <col min="3" max="3" width="17.5" customWidth="1"/>
    <col min="4" max="4" width="18" customWidth="1"/>
    <col min="5" max="6" width="15.5" customWidth="1"/>
    <col min="7" max="7" width="15.1640625" customWidth="1"/>
    <col min="8" max="8" width="13.5" customWidth="1"/>
    <col min="9" max="9" width="6.5" customWidth="1"/>
    <col min="10" max="15" width="1.1640625" customWidth="1"/>
    <col min="16" max="16" width="1.33203125" customWidth="1"/>
    <col min="17" max="25" width="1.1640625" customWidth="1"/>
    <col min="26" max="26" width="2.1640625" customWidth="1"/>
  </cols>
  <sheetData>
    <row r="1" spans="1:25" ht="52" customHeight="1" x14ac:dyDescent="0.15">
      <c r="A1" s="92" t="s">
        <v>2363</v>
      </c>
      <c r="B1" s="93" t="s">
        <v>3777</v>
      </c>
      <c r="C1" s="93" t="s">
        <v>3779</v>
      </c>
      <c r="D1" s="94" t="s">
        <v>3778</v>
      </c>
      <c r="E1" s="94" t="s">
        <v>3780</v>
      </c>
      <c r="F1" s="94" t="s">
        <v>3781</v>
      </c>
      <c r="G1" s="94" t="s">
        <v>3782</v>
      </c>
      <c r="H1" s="94" t="s">
        <v>3783</v>
      </c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</row>
    <row r="2" spans="1:25" ht="14" x14ac:dyDescent="0.15">
      <c r="A2" s="97">
        <v>0.375</v>
      </c>
      <c r="B2" s="448"/>
      <c r="C2" s="448"/>
      <c r="D2" s="449"/>
      <c r="E2" s="449"/>
      <c r="F2" s="450"/>
      <c r="G2" s="450"/>
      <c r="H2" s="449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</row>
    <row r="3" spans="1:25" ht="14" x14ac:dyDescent="0.15">
      <c r="A3" s="101">
        <v>0.39583333333333331</v>
      </c>
      <c r="B3" s="451"/>
      <c r="C3" s="451"/>
      <c r="D3" s="452"/>
      <c r="E3" s="452"/>
      <c r="F3" s="453"/>
      <c r="G3" s="453"/>
      <c r="H3" s="452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</row>
    <row r="4" spans="1:25" ht="14" x14ac:dyDescent="0.15">
      <c r="A4" s="101">
        <v>0.41666666666666669</v>
      </c>
      <c r="B4" s="451"/>
      <c r="C4" s="451"/>
      <c r="D4" s="452"/>
      <c r="E4" s="452"/>
      <c r="F4" s="453"/>
      <c r="G4" s="453"/>
      <c r="H4" s="452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</row>
    <row r="5" spans="1:25" ht="14" x14ac:dyDescent="0.15">
      <c r="A5" s="101">
        <v>0.4375</v>
      </c>
      <c r="B5" s="451"/>
      <c r="C5" s="451"/>
      <c r="D5" s="452"/>
      <c r="E5" s="452"/>
      <c r="F5" s="453"/>
      <c r="G5" s="453"/>
      <c r="H5" s="452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</row>
    <row r="6" spans="1:25" ht="14" x14ac:dyDescent="0.15">
      <c r="A6" s="101">
        <v>0.45833333333333331</v>
      </c>
      <c r="B6" s="376"/>
      <c r="C6" s="454"/>
      <c r="D6" s="455"/>
      <c r="E6" s="452"/>
      <c r="F6" s="456"/>
      <c r="G6" s="457"/>
      <c r="H6" s="455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</row>
    <row r="7" spans="1:25" ht="14" x14ac:dyDescent="0.15">
      <c r="A7" s="101">
        <v>0.47916666666666669</v>
      </c>
      <c r="B7" s="376"/>
      <c r="D7" s="452"/>
      <c r="E7" s="452"/>
      <c r="F7" s="456"/>
      <c r="G7" s="384"/>
      <c r="H7" s="452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</row>
    <row r="8" spans="1:25" ht="14" x14ac:dyDescent="0.15">
      <c r="A8" s="101">
        <v>0.5</v>
      </c>
      <c r="B8" s="458"/>
      <c r="C8" s="458"/>
      <c r="D8" s="452"/>
      <c r="E8" s="452"/>
      <c r="F8" s="459"/>
      <c r="G8" s="459"/>
      <c r="H8" s="452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</row>
    <row r="9" spans="1:25" ht="14" x14ac:dyDescent="0.15">
      <c r="A9" s="101">
        <v>0.52083333333333337</v>
      </c>
      <c r="B9" s="376"/>
      <c r="C9" s="451"/>
      <c r="D9" s="452"/>
      <c r="E9" s="452"/>
      <c r="F9" s="456"/>
      <c r="G9" s="453"/>
      <c r="H9" s="452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</row>
    <row r="10" spans="1:25" ht="14" x14ac:dyDescent="0.15">
      <c r="A10" s="101">
        <v>0.54166666666666663</v>
      </c>
      <c r="B10" s="376"/>
      <c r="C10" s="458"/>
      <c r="D10" s="452"/>
      <c r="E10" s="452"/>
      <c r="F10" s="456"/>
      <c r="G10" s="459"/>
      <c r="H10" s="452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</row>
    <row r="11" spans="1:25" ht="14" x14ac:dyDescent="0.15">
      <c r="A11" s="101">
        <v>0.5625</v>
      </c>
      <c r="B11" s="460"/>
      <c r="C11" s="451"/>
      <c r="D11" s="452"/>
      <c r="E11" s="452"/>
      <c r="F11" s="461"/>
      <c r="G11" s="453"/>
      <c r="H11" s="452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</row>
    <row r="12" spans="1:25" ht="14" x14ac:dyDescent="0.15">
      <c r="A12" s="101">
        <v>0.58333333333333337</v>
      </c>
      <c r="B12" s="458"/>
      <c r="C12" s="371" t="s">
        <v>3931</v>
      </c>
      <c r="D12" s="452"/>
      <c r="E12" s="452"/>
      <c r="F12" s="459"/>
      <c r="G12" s="453"/>
      <c r="H12" s="452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</row>
    <row r="13" spans="1:25" ht="14" x14ac:dyDescent="0.15">
      <c r="A13" s="101">
        <v>0.60416666666666663</v>
      </c>
      <c r="B13" s="460"/>
      <c r="C13" s="381"/>
      <c r="D13" s="452"/>
      <c r="E13" s="452"/>
      <c r="F13" s="461"/>
      <c r="G13" s="452"/>
      <c r="H13" s="452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</row>
    <row r="14" spans="1:25" ht="14" x14ac:dyDescent="0.15">
      <c r="A14" s="101">
        <v>0.625</v>
      </c>
      <c r="B14" s="376"/>
      <c r="C14" s="368" t="s">
        <v>3952</v>
      </c>
      <c r="D14" s="452"/>
      <c r="E14" s="462"/>
      <c r="F14" s="456"/>
      <c r="G14" s="463"/>
      <c r="H14" s="452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</row>
    <row r="15" spans="1:25" ht="14" x14ac:dyDescent="0.15">
      <c r="A15" s="101">
        <v>0.64583333333333337</v>
      </c>
      <c r="B15" s="376"/>
      <c r="C15" s="380"/>
      <c r="D15" s="452"/>
      <c r="E15" s="452"/>
      <c r="F15" s="456"/>
      <c r="G15" s="452"/>
      <c r="H15" s="452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</row>
    <row r="16" spans="1:25" ht="14" x14ac:dyDescent="0.15">
      <c r="A16" s="101">
        <v>0.66666666666666663</v>
      </c>
      <c r="B16" s="376"/>
      <c r="C16" s="454"/>
      <c r="D16" s="452"/>
      <c r="E16" s="452"/>
      <c r="F16" s="456"/>
      <c r="G16" s="457"/>
      <c r="H16" s="452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</row>
    <row r="17" spans="1:25" ht="14" x14ac:dyDescent="0.15">
      <c r="A17" s="101">
        <v>0.6875</v>
      </c>
      <c r="B17" s="376"/>
      <c r="C17" s="451">
        <v>61</v>
      </c>
      <c r="D17" s="452"/>
      <c r="E17" s="452"/>
      <c r="F17" s="456"/>
      <c r="G17" s="453"/>
      <c r="H17" s="452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</row>
    <row r="18" spans="1:25" ht="14" x14ac:dyDescent="0.15">
      <c r="A18" s="101">
        <v>0.70833333333333337</v>
      </c>
      <c r="C18" s="465">
        <v>31</v>
      </c>
      <c r="D18" s="464"/>
      <c r="E18" s="459"/>
      <c r="F18" s="459"/>
      <c r="G18" s="457"/>
      <c r="H18" s="464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</row>
    <row r="19" spans="1:25" ht="14" x14ac:dyDescent="0.15">
      <c r="A19" s="101">
        <v>0.72916666666666663</v>
      </c>
      <c r="B19" s="454"/>
      <c r="C19" s="215">
        <v>46</v>
      </c>
      <c r="D19" s="456"/>
      <c r="E19" s="457"/>
      <c r="F19" s="457"/>
      <c r="G19" s="466"/>
      <c r="H19" s="456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</row>
    <row r="20" spans="1:25" ht="14" x14ac:dyDescent="0.15">
      <c r="A20" s="101">
        <v>0.75</v>
      </c>
      <c r="B20" s="376"/>
      <c r="C20" s="471">
        <v>29</v>
      </c>
      <c r="D20" s="467"/>
      <c r="E20" s="384"/>
      <c r="F20" s="456"/>
      <c r="G20" s="456"/>
      <c r="H20" s="467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</row>
    <row r="21" spans="1:25" ht="15" customHeight="1" x14ac:dyDescent="0.15">
      <c r="A21" s="101">
        <v>0.77083333333333337</v>
      </c>
      <c r="B21" s="376"/>
      <c r="D21" s="459"/>
      <c r="E21" s="459"/>
      <c r="F21" s="456"/>
      <c r="G21" s="456"/>
      <c r="H21" s="459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</row>
    <row r="22" spans="1:25" ht="14" x14ac:dyDescent="0.15">
      <c r="A22" s="101">
        <v>0.79166666666666663</v>
      </c>
      <c r="B22" s="376"/>
      <c r="C22" s="376"/>
      <c r="D22" s="458"/>
      <c r="E22" s="458">
        <v>19</v>
      </c>
      <c r="F22" s="376"/>
      <c r="G22" s="471">
        <v>9</v>
      </c>
      <c r="H22" s="458">
        <v>64</v>
      </c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</row>
    <row r="23" spans="1:25" ht="14" x14ac:dyDescent="0.15">
      <c r="A23" s="101">
        <v>0.8125</v>
      </c>
      <c r="B23" s="451"/>
      <c r="C23" s="451"/>
      <c r="D23" s="376"/>
      <c r="E23" s="458">
        <v>37</v>
      </c>
      <c r="G23" s="368">
        <v>26</v>
      </c>
      <c r="H23" s="376">
        <v>12</v>
      </c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</row>
    <row r="24" spans="1:25" ht="14" x14ac:dyDescent="0.15">
      <c r="A24" s="101">
        <v>0.83333333333333337</v>
      </c>
      <c r="B24" s="458"/>
      <c r="C24" s="451"/>
      <c r="D24" s="468"/>
      <c r="E24" s="451">
        <v>56</v>
      </c>
      <c r="F24" s="458"/>
      <c r="G24" s="394">
        <v>69</v>
      </c>
      <c r="H24" s="375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</row>
    <row r="25" spans="1:25" ht="14" x14ac:dyDescent="0.15">
      <c r="A25" s="101">
        <v>0.85416666666666663</v>
      </c>
      <c r="B25" s="451"/>
      <c r="C25" s="451"/>
      <c r="D25" s="451"/>
      <c r="E25" s="451"/>
      <c r="F25" s="451"/>
      <c r="G25" s="451"/>
      <c r="H25" s="451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</row>
    <row r="26" spans="1:25" ht="14" x14ac:dyDescent="0.15">
      <c r="A26" s="101">
        <v>0.875</v>
      </c>
      <c r="B26" s="451"/>
      <c r="C26" s="451"/>
      <c r="D26" s="451"/>
      <c r="E26" s="451"/>
      <c r="F26" s="451"/>
      <c r="G26" s="451"/>
      <c r="H26" s="451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</row>
    <row r="27" spans="1:25" ht="14" x14ac:dyDescent="0.15">
      <c r="A27" s="101">
        <v>0.89583333333333337</v>
      </c>
      <c r="B27" s="451"/>
      <c r="C27" s="451"/>
      <c r="D27" s="451"/>
      <c r="E27" s="469"/>
      <c r="F27" s="451"/>
      <c r="G27" s="451"/>
      <c r="H27" s="451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</row>
    <row r="28" spans="1:25" x14ac:dyDescent="0.2">
      <c r="A28" s="101">
        <v>0.91666666666666663</v>
      </c>
      <c r="B28" s="451"/>
      <c r="C28" s="451"/>
      <c r="D28" s="451"/>
      <c r="E28" s="470"/>
      <c r="F28" s="451"/>
      <c r="G28" s="451"/>
      <c r="H28" s="451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</row>
    <row r="29" spans="1:25" ht="15.75" customHeight="1" x14ac:dyDescent="0.15">
      <c r="A29" s="106"/>
      <c r="B29" s="99"/>
      <c r="C29" s="99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</row>
    <row r="30" spans="1:25" ht="15.75" customHeight="1" x14ac:dyDescent="0.15">
      <c r="A30" s="106"/>
      <c r="B30" s="99"/>
      <c r="C30" s="99"/>
      <c r="D30" s="99"/>
      <c r="E30" s="99"/>
      <c r="F30" s="107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</row>
    <row r="31" spans="1:25" ht="15.75" customHeight="1" x14ac:dyDescent="0.15">
      <c r="A31" s="106"/>
      <c r="B31" s="99"/>
      <c r="C31" s="99"/>
      <c r="D31" s="99"/>
      <c r="E31" s="99"/>
      <c r="F31" s="107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</row>
    <row r="32" spans="1:25" ht="15.75" customHeight="1" x14ac:dyDescent="0.2">
      <c r="A32" s="106"/>
      <c r="B32" s="33"/>
      <c r="C32" s="33"/>
      <c r="D32" s="33"/>
      <c r="E32" s="33"/>
      <c r="F32" s="33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</row>
    <row r="33" spans="1:25" ht="15.75" customHeight="1" x14ac:dyDescent="0.2">
      <c r="A33" s="108"/>
      <c r="B33" s="109"/>
      <c r="C33" s="109"/>
      <c r="D33" s="110"/>
      <c r="E33" s="111"/>
      <c r="F33" s="108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1:25" ht="15.75" customHeight="1" x14ac:dyDescent="0.2">
      <c r="A34" s="108"/>
      <c r="B34" s="109"/>
      <c r="C34" s="109"/>
      <c r="D34" s="108"/>
      <c r="E34" s="108"/>
      <c r="F34" s="108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</row>
    <row r="35" spans="1:25" ht="15.75" customHeight="1" x14ac:dyDescent="0.2">
      <c r="A35" s="108"/>
      <c r="B35" s="109"/>
      <c r="C35" s="109"/>
      <c r="D35" s="108"/>
      <c r="E35" s="108"/>
      <c r="F35" s="108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</row>
    <row r="36" spans="1:25" ht="15.75" customHeight="1" x14ac:dyDescent="0.2">
      <c r="A36" s="108"/>
      <c r="B36" s="109"/>
      <c r="C36" s="109"/>
      <c r="D36" s="108"/>
      <c r="E36" s="108"/>
      <c r="F36" s="108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</row>
    <row r="37" spans="1:25" ht="15.75" customHeight="1" x14ac:dyDescent="0.2">
      <c r="A37" s="108"/>
      <c r="B37" s="109"/>
      <c r="C37" s="109"/>
      <c r="D37" s="108"/>
      <c r="E37" s="108"/>
      <c r="F37" s="108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</row>
    <row r="38" spans="1:25" ht="15.75" customHeight="1" x14ac:dyDescent="0.2">
      <c r="A38" s="108"/>
      <c r="B38" s="108"/>
      <c r="C38" s="108"/>
      <c r="D38" s="108"/>
      <c r="E38" s="108"/>
      <c r="F38" s="108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</row>
    <row r="39" spans="1:25" ht="15.75" customHeight="1" x14ac:dyDescent="0.2">
      <c r="A39" s="96"/>
      <c r="B39" s="112"/>
      <c r="C39" s="113"/>
      <c r="D39" s="113"/>
      <c r="E39" s="113"/>
      <c r="F39" s="113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</row>
    <row r="40" spans="1:25" ht="15.75" customHeight="1" x14ac:dyDescent="0.2">
      <c r="A40" s="96"/>
      <c r="B40" s="112"/>
      <c r="C40" s="108"/>
      <c r="D40" s="108"/>
      <c r="E40" s="108"/>
      <c r="F40" s="108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</row>
    <row r="41" spans="1:25" ht="15.75" customHeight="1" x14ac:dyDescent="0.2">
      <c r="A41" s="96"/>
      <c r="B41" s="114"/>
      <c r="C41" s="108"/>
      <c r="D41" s="108"/>
      <c r="E41" s="108"/>
      <c r="F41" s="108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</row>
    <row r="42" spans="1:25" ht="15.75" customHeight="1" x14ac:dyDescent="0.2">
      <c r="A42" s="96"/>
      <c r="B42" s="114"/>
      <c r="C42" s="108"/>
      <c r="D42" s="108"/>
      <c r="E42" s="108"/>
      <c r="F42" s="108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</row>
    <row r="43" spans="1:25" ht="15.75" customHeight="1" x14ac:dyDescent="0.2">
      <c r="A43" s="96"/>
      <c r="B43" s="112"/>
      <c r="C43" s="96"/>
      <c r="D43" s="96"/>
      <c r="E43" s="96"/>
      <c r="F43" s="96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</row>
    <row r="44" spans="1:25" ht="15.75" customHeight="1" x14ac:dyDescent="0.2">
      <c r="A44" s="96"/>
      <c r="B44" s="112"/>
      <c r="C44" s="96"/>
      <c r="D44" s="96"/>
      <c r="E44" s="96"/>
      <c r="F44" s="96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</row>
    <row r="45" spans="1:25" ht="15.75" customHeight="1" x14ac:dyDescent="0.2">
      <c r="A45" s="96"/>
      <c r="B45" s="112"/>
      <c r="C45" s="96"/>
      <c r="D45" s="96"/>
      <c r="E45" s="96"/>
      <c r="F45" s="96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</row>
    <row r="46" spans="1:25" ht="15.75" customHeight="1" x14ac:dyDescent="0.15">
      <c r="A46" s="96"/>
      <c r="B46" s="100"/>
      <c r="C46" s="96"/>
      <c r="D46" s="96"/>
      <c r="E46" s="96"/>
      <c r="F46" s="96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</row>
    <row r="47" spans="1:25" ht="15.75" customHeight="1" x14ac:dyDescent="0.2">
      <c r="A47" s="96"/>
      <c r="B47" s="112"/>
      <c r="C47" s="96"/>
      <c r="D47" s="96"/>
      <c r="E47" s="96"/>
      <c r="F47" s="96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</row>
    <row r="48" spans="1:25" ht="15.75" customHeight="1" x14ac:dyDescent="0.2">
      <c r="A48" s="96"/>
      <c r="B48" s="112"/>
      <c r="C48" s="96"/>
      <c r="D48" s="96"/>
      <c r="E48" s="96"/>
      <c r="F48" s="96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</row>
    <row r="49" spans="1:25" ht="15.75" customHeight="1" x14ac:dyDescent="0.2">
      <c r="A49" s="96"/>
      <c r="B49" s="112"/>
      <c r="C49" s="96"/>
      <c r="D49" s="96"/>
      <c r="E49" s="96"/>
      <c r="F49" s="96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</row>
    <row r="50" spans="1:25" ht="15.75" customHeight="1" x14ac:dyDescent="0.2">
      <c r="A50" s="96"/>
      <c r="B50" s="112"/>
      <c r="C50" s="96"/>
      <c r="D50" s="96"/>
      <c r="E50" s="96"/>
      <c r="F50" s="96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</row>
    <row r="51" spans="1:25" ht="15.75" customHeight="1" x14ac:dyDescent="0.15">
      <c r="A51" s="96"/>
      <c r="B51" s="100"/>
      <c r="C51" s="96"/>
      <c r="D51" s="96"/>
      <c r="E51" s="96"/>
      <c r="F51" s="96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</row>
    <row r="52" spans="1:25" ht="15.75" customHeight="1" x14ac:dyDescent="0.2">
      <c r="A52" s="96"/>
      <c r="B52" s="112"/>
      <c r="C52" s="96"/>
      <c r="D52" s="96"/>
      <c r="E52" s="96"/>
      <c r="F52" s="96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</row>
    <row r="53" spans="1:25" ht="15.75" customHeight="1" x14ac:dyDescent="0.2">
      <c r="A53" s="96"/>
      <c r="B53" s="112"/>
      <c r="C53" s="96"/>
      <c r="D53" s="96"/>
      <c r="E53" s="96"/>
      <c r="F53" s="96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</row>
    <row r="54" spans="1:25" ht="15.75" customHeight="1" x14ac:dyDescent="0.2">
      <c r="A54" s="96"/>
      <c r="B54" s="112"/>
      <c r="C54" s="96"/>
      <c r="D54" s="96"/>
      <c r="E54" s="96"/>
      <c r="F54" s="96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</row>
    <row r="55" spans="1:25" ht="15.75" customHeight="1" x14ac:dyDescent="0.2">
      <c r="A55" s="96"/>
      <c r="B55" s="112"/>
      <c r="C55" s="96"/>
      <c r="D55" s="96"/>
      <c r="E55" s="96"/>
      <c r="F55" s="96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</row>
    <row r="56" spans="1:25" ht="15.75" customHeight="1" x14ac:dyDescent="0.15">
      <c r="A56" s="96"/>
      <c r="B56" s="100"/>
      <c r="C56" s="96"/>
      <c r="D56" s="96"/>
      <c r="E56" s="96"/>
      <c r="F56" s="96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</row>
    <row r="57" spans="1:25" ht="15.75" customHeight="1" x14ac:dyDescent="0.2">
      <c r="A57" s="96"/>
      <c r="B57" s="112"/>
      <c r="C57" s="96"/>
      <c r="D57" s="96"/>
      <c r="E57" s="96"/>
      <c r="F57" s="96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</row>
    <row r="58" spans="1:25" ht="15.75" customHeight="1" x14ac:dyDescent="0.2">
      <c r="A58" s="96"/>
      <c r="B58" s="112"/>
      <c r="C58" s="96"/>
      <c r="D58" s="96"/>
      <c r="E58" s="96"/>
      <c r="F58" s="96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</row>
    <row r="59" spans="1:25" ht="15.75" customHeight="1" x14ac:dyDescent="0.2">
      <c r="A59" s="96"/>
      <c r="B59" s="112"/>
      <c r="C59" s="96"/>
      <c r="D59" s="96"/>
      <c r="E59" s="96"/>
      <c r="F59" s="96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</row>
    <row r="60" spans="1:25" ht="15.75" customHeight="1" x14ac:dyDescent="0.2">
      <c r="A60" s="96"/>
      <c r="B60" s="112"/>
      <c r="C60" s="96"/>
      <c r="D60" s="96"/>
      <c r="E60" s="96"/>
      <c r="F60" s="96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</row>
    <row r="61" spans="1:25" ht="15.75" customHeight="1" x14ac:dyDescent="0.2">
      <c r="A61" s="96"/>
      <c r="B61" s="114"/>
      <c r="C61" s="96"/>
      <c r="D61" s="96"/>
      <c r="E61" s="96"/>
      <c r="F61" s="33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</row>
    <row r="62" spans="1:25" ht="15.75" customHeight="1" x14ac:dyDescent="0.2">
      <c r="A62" s="96"/>
      <c r="B62" s="114"/>
      <c r="C62" s="96"/>
      <c r="D62" s="96"/>
      <c r="E62" s="96"/>
      <c r="F62" s="96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</row>
    <row r="63" spans="1:25" ht="15.75" customHeight="1" x14ac:dyDescent="0.2">
      <c r="A63" s="96"/>
      <c r="B63" s="112"/>
      <c r="C63" s="96"/>
      <c r="D63" s="96"/>
      <c r="E63" s="96"/>
      <c r="F63" s="96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</row>
    <row r="64" spans="1:25" ht="15.75" customHeight="1" x14ac:dyDescent="0.2">
      <c r="A64" s="96"/>
      <c r="B64" s="112"/>
      <c r="C64" s="96"/>
      <c r="D64" s="96"/>
      <c r="E64" s="96"/>
      <c r="F64" s="96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</row>
    <row r="65" spans="1:25" ht="15.75" customHeight="1" x14ac:dyDescent="0.2">
      <c r="A65" s="96"/>
      <c r="B65" s="112"/>
      <c r="C65" s="96"/>
      <c r="D65" s="96"/>
      <c r="E65" s="96"/>
      <c r="F65" s="96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</row>
    <row r="66" spans="1:25" ht="15.75" customHeight="1" x14ac:dyDescent="0.2">
      <c r="A66" s="96"/>
      <c r="B66" s="114"/>
      <c r="C66" s="96"/>
      <c r="D66" s="96"/>
      <c r="E66" s="96"/>
      <c r="F66" s="96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</row>
    <row r="67" spans="1:25" ht="15.75" customHeight="1" x14ac:dyDescent="0.2">
      <c r="A67" s="96"/>
      <c r="B67" s="114"/>
      <c r="C67" s="96"/>
      <c r="D67" s="96"/>
      <c r="E67" s="96"/>
      <c r="F67" s="96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</row>
    <row r="68" spans="1:25" ht="15.75" customHeight="1" x14ac:dyDescent="0.2">
      <c r="A68" s="96"/>
      <c r="B68" s="114"/>
      <c r="C68" s="96"/>
      <c r="D68" s="96"/>
      <c r="E68" s="96"/>
      <c r="F68" s="96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</row>
    <row r="69" spans="1:25" ht="15.75" customHeight="1" x14ac:dyDescent="0.2">
      <c r="A69" s="96"/>
      <c r="B69" s="112"/>
      <c r="C69" s="96"/>
      <c r="D69" s="96"/>
      <c r="E69" s="96"/>
      <c r="F69" s="96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</row>
    <row r="70" spans="1:25" ht="15.75" customHeight="1" x14ac:dyDescent="0.2">
      <c r="A70" s="96"/>
      <c r="B70" s="112"/>
      <c r="C70" s="96"/>
      <c r="D70" s="96"/>
      <c r="E70" s="96"/>
      <c r="F70" s="96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</row>
    <row r="71" spans="1:25" ht="15.75" customHeight="1" x14ac:dyDescent="0.15">
      <c r="A71" s="96"/>
      <c r="B71" s="100"/>
      <c r="C71" s="96"/>
      <c r="D71" s="96"/>
      <c r="E71" s="96"/>
      <c r="F71" s="96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</row>
    <row r="72" spans="1:25" ht="15.75" customHeight="1" x14ac:dyDescent="0.2">
      <c r="A72" s="96"/>
      <c r="B72" s="112"/>
      <c r="C72" s="96"/>
      <c r="D72" s="96"/>
      <c r="E72" s="96"/>
      <c r="F72" s="96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</row>
    <row r="73" spans="1:25" ht="15.75" customHeight="1" x14ac:dyDescent="0.2">
      <c r="A73" s="96"/>
      <c r="B73" s="112"/>
      <c r="C73" s="96"/>
      <c r="D73" s="96"/>
      <c r="E73" s="96"/>
      <c r="F73" s="96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</row>
    <row r="74" spans="1:25" ht="15.75" customHeight="1" x14ac:dyDescent="0.2">
      <c r="A74" s="96"/>
      <c r="B74" s="112"/>
      <c r="C74" s="96"/>
      <c r="D74" s="96"/>
      <c r="E74" s="96"/>
      <c r="F74" s="96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</row>
    <row r="75" spans="1:25" ht="15.75" customHeight="1" x14ac:dyDescent="0.2">
      <c r="A75" s="96"/>
      <c r="B75" s="112"/>
      <c r="C75" s="96"/>
      <c r="D75" s="96"/>
      <c r="E75" s="96"/>
      <c r="F75" s="96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</row>
    <row r="76" spans="1:25" ht="15.75" customHeight="1" x14ac:dyDescent="0.15">
      <c r="A76" s="96"/>
      <c r="B76" s="100"/>
      <c r="C76" s="96"/>
      <c r="D76" s="96"/>
      <c r="E76" s="96"/>
      <c r="F76" s="96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</row>
    <row r="77" spans="1:25" ht="15.75" customHeight="1" x14ac:dyDescent="0.2">
      <c r="A77" s="96"/>
      <c r="B77" s="112"/>
      <c r="C77" s="96"/>
      <c r="D77" s="96"/>
      <c r="E77" s="96"/>
      <c r="F77" s="96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</row>
    <row r="78" spans="1:25" ht="15.75" customHeight="1" x14ac:dyDescent="0.2">
      <c r="A78" s="96"/>
      <c r="B78" s="112"/>
      <c r="C78" s="96"/>
      <c r="D78" s="96"/>
      <c r="E78" s="96"/>
      <c r="F78" s="96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</row>
    <row r="79" spans="1:25" ht="15.75" customHeight="1" x14ac:dyDescent="0.2">
      <c r="A79" s="96"/>
      <c r="B79" s="109"/>
      <c r="C79" s="109"/>
      <c r="D79" s="110"/>
      <c r="E79" s="111"/>
      <c r="F79" s="108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</row>
    <row r="80" spans="1:25" ht="15.75" customHeight="1" x14ac:dyDescent="0.2">
      <c r="A80" s="96"/>
      <c r="B80" s="109"/>
      <c r="C80" s="109"/>
      <c r="D80" s="108"/>
      <c r="E80" s="108"/>
      <c r="F80" s="108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</row>
    <row r="81" spans="1:25" ht="15.75" customHeight="1" x14ac:dyDescent="0.2">
      <c r="A81" s="96"/>
      <c r="B81" s="109"/>
      <c r="C81" s="109"/>
      <c r="D81" s="108"/>
      <c r="E81" s="108"/>
      <c r="F81" s="108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</row>
    <row r="82" spans="1:25" ht="15.75" customHeight="1" x14ac:dyDescent="0.2">
      <c r="A82" s="96"/>
      <c r="B82" s="109"/>
      <c r="C82" s="109"/>
      <c r="D82" s="108"/>
      <c r="E82" s="108"/>
      <c r="F82" s="108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</row>
    <row r="83" spans="1:25" ht="15.75" customHeight="1" x14ac:dyDescent="0.2">
      <c r="A83" s="96"/>
      <c r="B83" s="112"/>
      <c r="C83" s="96"/>
      <c r="D83" s="96"/>
      <c r="E83" s="96"/>
      <c r="F83" s="96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</row>
    <row r="84" spans="1:25" ht="15.75" customHeight="1" x14ac:dyDescent="0.2">
      <c r="A84" s="96"/>
      <c r="B84" s="112"/>
      <c r="C84" s="115"/>
      <c r="D84" s="115"/>
      <c r="E84" s="115"/>
      <c r="F84" s="115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</row>
    <row r="85" spans="1:25" ht="15.75" customHeight="1" x14ac:dyDescent="0.2">
      <c r="A85" s="96"/>
      <c r="B85" s="112"/>
      <c r="C85" s="115"/>
      <c r="D85" s="115"/>
      <c r="E85" s="115"/>
      <c r="F85" s="115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</row>
    <row r="86" spans="1:25" ht="15.75" customHeight="1" x14ac:dyDescent="0.2">
      <c r="A86" s="96"/>
      <c r="B86" s="112"/>
      <c r="C86" s="115"/>
      <c r="D86" s="115"/>
      <c r="E86" s="115"/>
      <c r="F86" s="115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</row>
    <row r="87" spans="1:25" ht="15.75" customHeight="1" x14ac:dyDescent="0.2">
      <c r="A87" s="96"/>
      <c r="B87" s="114"/>
      <c r="C87" s="115"/>
      <c r="D87" s="115"/>
      <c r="E87" s="115"/>
      <c r="F87" s="33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</row>
    <row r="88" spans="1:25" ht="15.75" customHeight="1" x14ac:dyDescent="0.2">
      <c r="A88" s="96"/>
      <c r="B88" s="114"/>
      <c r="C88" s="115"/>
      <c r="D88" s="115"/>
      <c r="E88" s="115"/>
      <c r="F88" s="115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</row>
    <row r="89" spans="1:25" ht="15.75" customHeight="1" x14ac:dyDescent="0.15">
      <c r="A89" s="96"/>
      <c r="B89" s="115"/>
      <c r="C89" s="115"/>
      <c r="D89" s="115"/>
      <c r="E89" s="115"/>
      <c r="F89" s="115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</row>
    <row r="90" spans="1:25" ht="15.75" customHeight="1" x14ac:dyDescent="0.2">
      <c r="A90" s="96"/>
      <c r="B90" s="112"/>
      <c r="C90" s="96"/>
      <c r="D90" s="96"/>
      <c r="E90" s="96"/>
      <c r="F90" s="96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</row>
    <row r="91" spans="1:25" ht="15.75" customHeight="1" x14ac:dyDescent="0.2">
      <c r="A91" s="96"/>
      <c r="B91" s="114"/>
      <c r="C91" s="115"/>
      <c r="D91" s="115"/>
      <c r="E91" s="96"/>
      <c r="F91" s="96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</row>
    <row r="92" spans="1:25" ht="15.75" customHeight="1" x14ac:dyDescent="0.2">
      <c r="A92" s="96"/>
      <c r="B92" s="112"/>
      <c r="C92" s="115"/>
      <c r="D92" s="115"/>
      <c r="E92" s="96"/>
      <c r="F92" s="96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</row>
    <row r="93" spans="1:25" ht="15.75" customHeight="1" x14ac:dyDescent="0.2">
      <c r="A93" s="96"/>
      <c r="B93" s="114"/>
      <c r="C93" s="115"/>
      <c r="D93" s="115"/>
      <c r="E93" s="96"/>
      <c r="F93" s="96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</row>
    <row r="94" spans="1:25" ht="15.75" customHeight="1" x14ac:dyDescent="0.15">
      <c r="A94" s="96"/>
      <c r="B94" s="100"/>
      <c r="C94" s="96"/>
      <c r="D94" s="96"/>
      <c r="E94" s="96"/>
      <c r="F94" s="96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</row>
    <row r="95" spans="1:25" ht="15.75" customHeight="1" x14ac:dyDescent="0.2">
      <c r="A95" s="96"/>
      <c r="B95" s="109"/>
      <c r="C95" s="109"/>
      <c r="D95" s="110"/>
      <c r="E95" s="111"/>
      <c r="F95" s="108"/>
      <c r="G95" s="116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</row>
    <row r="96" spans="1:25" ht="15.75" customHeight="1" x14ac:dyDescent="0.2">
      <c r="A96" s="96"/>
      <c r="B96" s="109"/>
      <c r="C96" s="109"/>
      <c r="D96" s="108"/>
      <c r="E96" s="108"/>
      <c r="F96" s="108"/>
      <c r="G96" s="116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</row>
    <row r="97" spans="1:25" ht="15.75" customHeight="1" x14ac:dyDescent="0.2">
      <c r="A97" s="96"/>
      <c r="B97" s="109"/>
      <c r="C97" s="109"/>
      <c r="D97" s="108"/>
      <c r="E97" s="108"/>
      <c r="F97" s="108"/>
      <c r="G97" s="116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</row>
    <row r="98" spans="1:25" ht="15.75" customHeight="1" x14ac:dyDescent="0.2">
      <c r="A98" s="96"/>
      <c r="B98" s="109"/>
      <c r="C98" s="109"/>
      <c r="D98" s="108"/>
      <c r="E98" s="108"/>
      <c r="F98" s="108"/>
      <c r="G98" s="116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</row>
    <row r="99" spans="1:25" ht="15.75" customHeight="1" x14ac:dyDescent="0.15">
      <c r="A99" s="96"/>
      <c r="B99" s="100"/>
      <c r="C99" s="96"/>
      <c r="D99" s="96"/>
      <c r="E99" s="96"/>
      <c r="F99" s="96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</row>
    <row r="100" spans="1:25" ht="15.75" customHeight="1" x14ac:dyDescent="0.2">
      <c r="A100" s="96"/>
      <c r="B100" s="112"/>
      <c r="C100" s="113"/>
      <c r="D100" s="113"/>
      <c r="E100" s="113"/>
      <c r="F100" s="113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</row>
    <row r="101" spans="1:25" ht="15.75" customHeight="1" x14ac:dyDescent="0.2">
      <c r="A101" s="96"/>
      <c r="B101" s="112"/>
      <c r="C101" s="108"/>
      <c r="D101" s="108"/>
      <c r="E101" s="108"/>
      <c r="F101" s="108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</row>
    <row r="102" spans="1:25" ht="15.75" customHeight="1" x14ac:dyDescent="0.2">
      <c r="A102" s="96"/>
      <c r="B102" s="114"/>
      <c r="C102" s="108"/>
      <c r="D102" s="108"/>
      <c r="E102" s="108"/>
      <c r="F102" s="108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</row>
    <row r="103" spans="1:25" ht="15.75" customHeight="1" x14ac:dyDescent="0.2">
      <c r="A103" s="96"/>
      <c r="B103" s="114"/>
      <c r="C103" s="108"/>
      <c r="D103" s="108"/>
      <c r="E103" s="108"/>
      <c r="F103" s="108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</row>
    <row r="104" spans="1:25" ht="15.75" customHeight="1" x14ac:dyDescent="0.15">
      <c r="A104" s="96"/>
      <c r="B104" s="100"/>
      <c r="C104" s="96"/>
      <c r="D104" s="96"/>
      <c r="E104" s="96"/>
      <c r="F104" s="96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</row>
    <row r="105" spans="1:25" ht="15.75" customHeight="1" x14ac:dyDescent="0.2">
      <c r="A105" s="96"/>
      <c r="B105" s="112"/>
      <c r="C105" s="115"/>
      <c r="D105" s="115"/>
      <c r="E105" s="115"/>
      <c r="F105" s="115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</row>
    <row r="106" spans="1:25" ht="15.75" customHeight="1" x14ac:dyDescent="0.2">
      <c r="A106" s="96"/>
      <c r="B106" s="112"/>
      <c r="C106" s="115"/>
      <c r="D106" s="115"/>
      <c r="E106" s="115"/>
      <c r="F106" s="115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</row>
    <row r="107" spans="1:25" ht="15.75" customHeight="1" x14ac:dyDescent="0.2">
      <c r="A107" s="96"/>
      <c r="B107" s="114"/>
      <c r="C107" s="115"/>
      <c r="D107" s="115"/>
      <c r="E107" s="115"/>
      <c r="F107" s="33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</row>
    <row r="108" spans="1:25" ht="15.75" customHeight="1" x14ac:dyDescent="0.2">
      <c r="A108" s="96"/>
      <c r="B108" s="114"/>
      <c r="C108" s="115"/>
      <c r="D108" s="115"/>
      <c r="E108" s="115"/>
      <c r="F108" s="115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</row>
    <row r="109" spans="1:25" ht="15.75" customHeight="1" x14ac:dyDescent="0.15">
      <c r="A109" s="96"/>
      <c r="B109" s="100"/>
      <c r="C109" s="96"/>
      <c r="D109" s="96"/>
      <c r="E109" s="96"/>
      <c r="F109" s="96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</row>
    <row r="110" spans="1:25" ht="15.75" customHeight="1" x14ac:dyDescent="0.2">
      <c r="A110" s="96"/>
      <c r="B110" s="112"/>
      <c r="C110" s="108"/>
      <c r="D110" s="108"/>
      <c r="E110" s="108"/>
      <c r="F110" s="108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</row>
    <row r="111" spans="1:25" ht="15.75" customHeight="1" x14ac:dyDescent="0.2">
      <c r="A111" s="96"/>
      <c r="B111" s="112"/>
      <c r="C111" s="108"/>
      <c r="D111" s="108"/>
      <c r="E111" s="108"/>
      <c r="F111" s="108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</row>
    <row r="112" spans="1:25" ht="15.75" customHeight="1" x14ac:dyDescent="0.2">
      <c r="A112" s="96"/>
      <c r="B112" s="114"/>
      <c r="C112" s="108"/>
      <c r="D112" s="108"/>
      <c r="E112" s="108"/>
      <c r="F112" s="108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</row>
    <row r="113" spans="1:25" ht="15.75" customHeight="1" x14ac:dyDescent="0.2">
      <c r="A113" s="96"/>
      <c r="B113" s="114"/>
      <c r="C113" s="108"/>
      <c r="D113" s="108"/>
      <c r="E113" s="108"/>
      <c r="F113" s="108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</row>
    <row r="114" spans="1:25" ht="15.75" customHeight="1" x14ac:dyDescent="0.15">
      <c r="A114" s="96"/>
      <c r="B114" s="100"/>
      <c r="C114" s="96"/>
      <c r="D114" s="96"/>
      <c r="E114" s="96"/>
      <c r="F114" s="96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</row>
    <row r="115" spans="1:25" ht="15.75" customHeight="1" x14ac:dyDescent="0.2">
      <c r="A115" s="96"/>
      <c r="B115" s="117"/>
      <c r="C115" s="118"/>
      <c r="D115" s="118"/>
      <c r="E115" s="118"/>
      <c r="F115" s="118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</row>
    <row r="116" spans="1:25" ht="15.75" customHeight="1" x14ac:dyDescent="0.2">
      <c r="A116" s="96"/>
      <c r="B116" s="117"/>
      <c r="C116" s="119"/>
      <c r="D116" s="119"/>
      <c r="E116" s="119"/>
      <c r="F116" s="119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</row>
    <row r="117" spans="1:25" ht="15.75" customHeight="1" x14ac:dyDescent="0.2">
      <c r="A117" s="96"/>
      <c r="B117" s="120"/>
      <c r="C117" s="119"/>
      <c r="D117" s="119"/>
      <c r="E117" s="119"/>
      <c r="F117" s="119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</row>
    <row r="118" spans="1:25" ht="15.75" customHeight="1" x14ac:dyDescent="0.2">
      <c r="A118" s="96"/>
      <c r="B118" s="120"/>
      <c r="C118" s="119"/>
      <c r="D118" s="119"/>
      <c r="E118" s="119"/>
      <c r="F118" s="119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</row>
    <row r="119" spans="1:25" ht="15.75" customHeight="1" x14ac:dyDescent="0.15">
      <c r="A119" s="96"/>
      <c r="B119" s="100"/>
      <c r="C119" s="96"/>
      <c r="D119" s="96"/>
      <c r="E119" s="96"/>
      <c r="F119" s="96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</row>
    <row r="120" spans="1:25" ht="15.75" customHeight="1" x14ac:dyDescent="0.2">
      <c r="A120" s="96"/>
      <c r="B120" s="117"/>
      <c r="C120" s="118"/>
      <c r="D120" s="118"/>
      <c r="E120" s="118"/>
      <c r="F120" s="118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</row>
    <row r="121" spans="1:25" ht="15.75" customHeight="1" x14ac:dyDescent="0.2">
      <c r="A121" s="96"/>
      <c r="B121" s="117"/>
      <c r="C121" s="119"/>
      <c r="D121" s="119"/>
      <c r="E121" s="119"/>
      <c r="F121" s="119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</row>
    <row r="122" spans="1:25" ht="15.75" customHeight="1" x14ac:dyDescent="0.2">
      <c r="A122" s="96"/>
      <c r="B122" s="120"/>
      <c r="C122" s="119"/>
      <c r="D122" s="119"/>
      <c r="E122" s="119"/>
      <c r="F122" s="119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</row>
    <row r="123" spans="1:25" ht="15.75" customHeight="1" x14ac:dyDescent="0.2">
      <c r="A123" s="96"/>
      <c r="B123" s="120"/>
      <c r="C123" s="119"/>
      <c r="D123" s="119"/>
      <c r="E123" s="119"/>
      <c r="F123" s="119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</row>
    <row r="124" spans="1:25" ht="15.75" customHeight="1" x14ac:dyDescent="0.15">
      <c r="A124" s="96"/>
      <c r="B124" s="100"/>
      <c r="C124" s="96"/>
      <c r="D124" s="96"/>
      <c r="E124" s="96"/>
      <c r="F124" s="96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</row>
    <row r="125" spans="1:25" ht="15.75" customHeight="1" x14ac:dyDescent="0.2">
      <c r="A125" s="96"/>
      <c r="B125" s="112"/>
      <c r="C125" s="113"/>
      <c r="D125" s="113"/>
      <c r="E125" s="113"/>
      <c r="F125" s="113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</row>
    <row r="126" spans="1:25" ht="15.75" customHeight="1" x14ac:dyDescent="0.2">
      <c r="A126" s="96"/>
      <c r="B126" s="112"/>
      <c r="C126" s="108"/>
      <c r="D126" s="108"/>
      <c r="E126" s="108"/>
      <c r="F126" s="108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</row>
    <row r="127" spans="1:25" ht="15.75" customHeight="1" x14ac:dyDescent="0.2">
      <c r="A127" s="96"/>
      <c r="B127" s="114"/>
      <c r="C127" s="108"/>
      <c r="D127" s="108"/>
      <c r="E127" s="108"/>
      <c r="F127" s="108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</row>
    <row r="128" spans="1:25" ht="15.75" customHeight="1" x14ac:dyDescent="0.2">
      <c r="A128" s="96"/>
      <c r="B128" s="114"/>
      <c r="C128" s="108"/>
      <c r="D128" s="108"/>
      <c r="E128" s="108"/>
      <c r="F128" s="108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</row>
    <row r="129" spans="1:25" ht="15.75" customHeight="1" x14ac:dyDescent="0.15">
      <c r="A129" s="96"/>
      <c r="B129" s="100"/>
      <c r="C129" s="96"/>
      <c r="D129" s="96"/>
      <c r="E129" s="96"/>
      <c r="F129" s="96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</row>
    <row r="130" spans="1:25" ht="15.75" customHeight="1" x14ac:dyDescent="0.2">
      <c r="A130" s="96"/>
      <c r="B130" s="112"/>
      <c r="C130" s="113"/>
      <c r="D130" s="113"/>
      <c r="E130" s="113"/>
      <c r="F130" s="113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</row>
    <row r="131" spans="1:25" ht="15.75" customHeight="1" x14ac:dyDescent="0.2">
      <c r="A131" s="96"/>
      <c r="B131" s="112"/>
      <c r="C131" s="108"/>
      <c r="D131" s="108"/>
      <c r="E131" s="108"/>
      <c r="F131" s="108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</row>
    <row r="132" spans="1:25" ht="15.75" customHeight="1" x14ac:dyDescent="0.2">
      <c r="A132" s="96"/>
      <c r="B132" s="114"/>
      <c r="C132" s="108"/>
      <c r="D132" s="108"/>
      <c r="E132" s="108"/>
      <c r="F132" s="108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</row>
    <row r="133" spans="1:25" ht="15.75" customHeight="1" x14ac:dyDescent="0.2">
      <c r="A133" s="96"/>
      <c r="B133" s="112"/>
      <c r="C133" s="108"/>
      <c r="D133" s="108"/>
      <c r="E133" s="108"/>
      <c r="F133" s="108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</row>
    <row r="134" spans="1:25" ht="15.75" customHeight="1" x14ac:dyDescent="0.2">
      <c r="A134" s="96"/>
      <c r="B134" s="114"/>
      <c r="C134" s="108"/>
      <c r="D134" s="108"/>
      <c r="E134" s="108"/>
      <c r="F134" s="108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</row>
    <row r="135" spans="1:25" ht="15.75" customHeight="1" x14ac:dyDescent="0.15">
      <c r="A135" s="96"/>
      <c r="B135" s="100"/>
      <c r="C135" s="96"/>
      <c r="D135" s="96"/>
      <c r="E135" s="96"/>
      <c r="F135" s="96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</row>
    <row r="136" spans="1:25" ht="15.75" customHeight="1" x14ac:dyDescent="0.2">
      <c r="A136" s="96"/>
      <c r="B136" s="112"/>
      <c r="C136" s="113"/>
      <c r="D136" s="113"/>
      <c r="E136" s="113"/>
      <c r="F136" s="113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</row>
    <row r="137" spans="1:25" ht="15.75" customHeight="1" x14ac:dyDescent="0.2">
      <c r="A137" s="96"/>
      <c r="B137" s="112"/>
      <c r="C137" s="108"/>
      <c r="D137" s="108"/>
      <c r="E137" s="108"/>
      <c r="F137" s="108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</row>
    <row r="138" spans="1:25" ht="15.75" customHeight="1" x14ac:dyDescent="0.2">
      <c r="A138" s="96"/>
      <c r="B138" s="114"/>
      <c r="C138" s="108"/>
      <c r="D138" s="108"/>
      <c r="E138" s="108"/>
      <c r="F138" s="108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</row>
    <row r="139" spans="1:25" ht="15.75" customHeight="1" x14ac:dyDescent="0.2">
      <c r="A139" s="96"/>
      <c r="B139" s="114"/>
      <c r="C139" s="108"/>
      <c r="D139" s="108"/>
      <c r="E139" s="108"/>
      <c r="F139" s="108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</row>
    <row r="140" spans="1:25" ht="15.75" customHeight="1" x14ac:dyDescent="0.15">
      <c r="A140" s="96"/>
      <c r="B140" s="100"/>
      <c r="C140" s="96"/>
      <c r="D140" s="96"/>
      <c r="E140" s="96"/>
      <c r="F140" s="96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</row>
    <row r="141" spans="1:25" ht="15.75" customHeight="1" x14ac:dyDescent="0.2">
      <c r="A141" s="96"/>
      <c r="B141" s="112"/>
      <c r="C141" s="113"/>
      <c r="D141" s="113"/>
      <c r="E141" s="113"/>
      <c r="F141" s="113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</row>
    <row r="142" spans="1:25" ht="15.75" customHeight="1" x14ac:dyDescent="0.2">
      <c r="A142" s="96"/>
      <c r="B142" s="112"/>
      <c r="C142" s="108"/>
      <c r="D142" s="108"/>
      <c r="E142" s="108"/>
      <c r="F142" s="108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</row>
    <row r="143" spans="1:25" ht="15.75" customHeight="1" x14ac:dyDescent="0.2">
      <c r="A143" s="96"/>
      <c r="B143" s="114"/>
      <c r="C143" s="108"/>
      <c r="D143" s="108"/>
      <c r="E143" s="108"/>
      <c r="F143" s="108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</row>
    <row r="144" spans="1:25" ht="15.75" customHeight="1" x14ac:dyDescent="0.2">
      <c r="A144" s="96"/>
      <c r="B144" s="114"/>
      <c r="C144" s="108"/>
      <c r="D144" s="108"/>
      <c r="E144" s="108"/>
      <c r="F144" s="108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</row>
    <row r="145" spans="1:25" ht="15.75" customHeight="1" x14ac:dyDescent="0.2">
      <c r="A145" s="96"/>
      <c r="B145" s="114"/>
      <c r="C145" s="96"/>
      <c r="D145" s="96"/>
      <c r="E145" s="96"/>
      <c r="F145" s="96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</row>
    <row r="146" spans="1:25" ht="15.75" customHeight="1" x14ac:dyDescent="0.2">
      <c r="A146" s="96"/>
      <c r="B146" s="112"/>
      <c r="C146" s="113"/>
      <c r="D146" s="113"/>
      <c r="E146" s="113"/>
      <c r="F146" s="113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</row>
    <row r="147" spans="1:25" ht="15.75" customHeight="1" x14ac:dyDescent="0.2">
      <c r="A147" s="96"/>
      <c r="B147" s="112"/>
      <c r="C147" s="108"/>
      <c r="D147" s="108"/>
      <c r="E147" s="108"/>
      <c r="F147" s="108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</row>
    <row r="148" spans="1:25" ht="15.75" customHeight="1" x14ac:dyDescent="0.2">
      <c r="A148" s="96"/>
      <c r="B148" s="114"/>
      <c r="C148" s="108"/>
      <c r="D148" s="108"/>
      <c r="E148" s="108"/>
      <c r="F148" s="108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</row>
    <row r="149" spans="1:25" ht="15.75" customHeight="1" x14ac:dyDescent="0.2">
      <c r="A149" s="96"/>
      <c r="B149" s="114"/>
      <c r="C149" s="108"/>
      <c r="D149" s="108"/>
      <c r="E149" s="108"/>
      <c r="F149" s="108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</row>
    <row r="150" spans="1:25" ht="15.75" customHeight="1" x14ac:dyDescent="0.2">
      <c r="A150" s="96"/>
      <c r="B150" s="114"/>
      <c r="C150" s="96"/>
      <c r="D150" s="96"/>
      <c r="E150" s="96"/>
      <c r="F150" s="96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</row>
    <row r="151" spans="1:25" ht="15.75" customHeight="1" x14ac:dyDescent="0.2">
      <c r="A151" s="96"/>
      <c r="B151" s="112"/>
      <c r="C151" s="113"/>
      <c r="D151" s="113"/>
      <c r="E151" s="113"/>
      <c r="F151" s="113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</row>
    <row r="152" spans="1:25" ht="15.75" customHeight="1" x14ac:dyDescent="0.2">
      <c r="A152" s="96"/>
      <c r="B152" s="112"/>
      <c r="C152" s="108"/>
      <c r="D152" s="108"/>
      <c r="E152" s="108"/>
      <c r="F152" s="108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</row>
    <row r="153" spans="1:25" ht="15.75" customHeight="1" x14ac:dyDescent="0.2">
      <c r="A153" s="96"/>
      <c r="B153" s="114"/>
      <c r="C153" s="108"/>
      <c r="D153" s="108"/>
      <c r="E153" s="108"/>
      <c r="F153" s="108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</row>
    <row r="154" spans="1:25" ht="15.75" customHeight="1" x14ac:dyDescent="0.2">
      <c r="A154" s="96"/>
      <c r="B154" s="114"/>
      <c r="C154" s="108"/>
      <c r="D154" s="108"/>
      <c r="E154" s="108"/>
      <c r="F154" s="108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</row>
    <row r="155" spans="1:25" ht="15.75" customHeight="1" x14ac:dyDescent="0.2">
      <c r="A155" s="96"/>
      <c r="B155" s="114"/>
      <c r="C155" s="96"/>
      <c r="D155" s="96"/>
      <c r="E155" s="96"/>
      <c r="F155" s="96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</row>
    <row r="156" spans="1:25" ht="15.75" customHeight="1" x14ac:dyDescent="0.2">
      <c r="A156" s="96"/>
      <c r="B156" s="117"/>
      <c r="C156" s="118"/>
      <c r="D156" s="118"/>
      <c r="E156" s="118"/>
      <c r="F156" s="118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</row>
    <row r="157" spans="1:25" ht="15.75" customHeight="1" x14ac:dyDescent="0.2">
      <c r="A157" s="96"/>
      <c r="B157" s="117"/>
      <c r="C157" s="119"/>
      <c r="D157" s="119"/>
      <c r="E157" s="119"/>
      <c r="F157" s="119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</row>
    <row r="158" spans="1:25" ht="15.75" customHeight="1" x14ac:dyDescent="0.2">
      <c r="A158" s="96"/>
      <c r="B158" s="120"/>
      <c r="C158" s="119"/>
      <c r="D158" s="119"/>
      <c r="E158" s="119"/>
      <c r="F158" s="119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</row>
    <row r="159" spans="1:25" ht="15.75" customHeight="1" x14ac:dyDescent="0.2">
      <c r="A159" s="96"/>
      <c r="B159" s="120"/>
      <c r="C159" s="119"/>
      <c r="D159" s="119"/>
      <c r="E159" s="119"/>
      <c r="F159" s="119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</row>
    <row r="160" spans="1:25" ht="15.75" customHeight="1" x14ac:dyDescent="0.2">
      <c r="A160" s="96"/>
      <c r="B160" s="114"/>
      <c r="C160" s="96"/>
      <c r="D160" s="96"/>
      <c r="E160" s="96"/>
      <c r="F160" s="96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</row>
    <row r="161" spans="1:25" ht="15.75" customHeight="1" x14ac:dyDescent="0.2">
      <c r="A161" s="96"/>
      <c r="B161" s="112"/>
      <c r="C161" s="113"/>
      <c r="D161" s="113"/>
      <c r="E161" s="113"/>
      <c r="F161" s="113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</row>
    <row r="162" spans="1:25" ht="15.75" customHeight="1" x14ac:dyDescent="0.2">
      <c r="A162" s="96"/>
      <c r="B162" s="112"/>
      <c r="C162" s="108"/>
      <c r="D162" s="108"/>
      <c r="E162" s="108"/>
      <c r="F162" s="108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</row>
    <row r="163" spans="1:25" ht="15.75" customHeight="1" x14ac:dyDescent="0.2">
      <c r="A163" s="96"/>
      <c r="B163" s="114"/>
      <c r="C163" s="108"/>
      <c r="D163" s="108"/>
      <c r="E163" s="108"/>
      <c r="F163" s="108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</row>
    <row r="164" spans="1:25" ht="15.75" customHeight="1" x14ac:dyDescent="0.2">
      <c r="A164" s="96"/>
      <c r="B164" s="114"/>
      <c r="C164" s="108"/>
      <c r="D164" s="108"/>
      <c r="E164" s="108"/>
      <c r="F164" s="108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</row>
    <row r="165" spans="1:25" ht="15.75" customHeight="1" x14ac:dyDescent="0.2">
      <c r="A165" s="96"/>
      <c r="B165" s="114"/>
      <c r="C165" s="96"/>
      <c r="D165" s="96"/>
      <c r="E165" s="96"/>
      <c r="F165" s="96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</row>
    <row r="166" spans="1:25" ht="15.75" customHeight="1" x14ac:dyDescent="0.2">
      <c r="A166" s="96"/>
      <c r="B166" s="109"/>
      <c r="C166" s="108"/>
      <c r="D166" s="108"/>
      <c r="E166" s="108"/>
      <c r="F166" s="108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</row>
    <row r="167" spans="1:25" ht="15.75" customHeight="1" x14ac:dyDescent="0.2">
      <c r="A167" s="106"/>
      <c r="B167" s="112"/>
      <c r="C167" s="108"/>
      <c r="D167" s="108"/>
      <c r="E167" s="108"/>
      <c r="F167" s="108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</row>
    <row r="168" spans="1:25" ht="15.75" customHeight="1" x14ac:dyDescent="0.2">
      <c r="A168" s="106"/>
      <c r="B168" s="114"/>
      <c r="C168" s="108"/>
      <c r="D168" s="108"/>
      <c r="E168" s="108"/>
      <c r="F168" s="108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</row>
    <row r="169" spans="1:25" ht="15.75" customHeight="1" x14ac:dyDescent="0.2">
      <c r="A169" s="106"/>
      <c r="B169" s="114"/>
      <c r="C169" s="108"/>
      <c r="D169" s="108"/>
      <c r="E169" s="108"/>
      <c r="F169" s="108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</row>
    <row r="170" spans="1:25" ht="15.75" customHeight="1" x14ac:dyDescent="0.15">
      <c r="A170" s="106"/>
      <c r="B170" s="100"/>
      <c r="C170" s="96"/>
      <c r="D170" s="96"/>
      <c r="E170" s="96"/>
      <c r="F170" s="96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</row>
    <row r="171" spans="1:25" ht="15.75" customHeight="1" x14ac:dyDescent="0.2">
      <c r="A171" s="96"/>
      <c r="B171" s="109"/>
      <c r="C171" s="108"/>
      <c r="D171" s="108"/>
      <c r="E171" s="108"/>
      <c r="F171" s="108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</row>
    <row r="172" spans="1:25" ht="15.75" customHeight="1" x14ac:dyDescent="0.2">
      <c r="A172" s="106"/>
      <c r="B172" s="112"/>
      <c r="C172" s="108"/>
      <c r="D172" s="108"/>
      <c r="E172" s="108"/>
      <c r="F172" s="108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</row>
    <row r="173" spans="1:25" ht="15.75" customHeight="1" x14ac:dyDescent="0.2">
      <c r="A173" s="106"/>
      <c r="B173" s="114"/>
      <c r="C173" s="108"/>
      <c r="D173" s="108"/>
      <c r="E173" s="108"/>
      <c r="F173" s="108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</row>
    <row r="174" spans="1:25" ht="15.75" customHeight="1" x14ac:dyDescent="0.2">
      <c r="A174" s="106"/>
      <c r="B174" s="114"/>
      <c r="C174" s="108"/>
      <c r="D174" s="108"/>
      <c r="E174" s="108"/>
      <c r="F174" s="108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</row>
    <row r="175" spans="1:25" ht="15.75" customHeight="1" x14ac:dyDescent="0.15">
      <c r="A175" s="106"/>
      <c r="B175" s="121"/>
      <c r="C175" s="96"/>
      <c r="D175" s="96"/>
      <c r="E175" s="96"/>
      <c r="F175" s="96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</row>
    <row r="176" spans="1:25" ht="15.75" customHeight="1" x14ac:dyDescent="0.2">
      <c r="A176" s="96"/>
      <c r="B176" s="112"/>
      <c r="C176" s="96"/>
      <c r="D176" s="96"/>
      <c r="E176" s="96"/>
      <c r="F176" s="96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</row>
    <row r="177" spans="1:25" ht="15.75" customHeight="1" x14ac:dyDescent="0.2">
      <c r="A177" s="106"/>
      <c r="B177" s="112"/>
      <c r="C177" s="96"/>
      <c r="D177" s="96"/>
      <c r="E177" s="96"/>
      <c r="F177" s="96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</row>
    <row r="178" spans="1:25" ht="15.75" customHeight="1" x14ac:dyDescent="0.2">
      <c r="A178" s="106"/>
      <c r="B178" s="114"/>
      <c r="C178" s="96"/>
      <c r="D178" s="96"/>
      <c r="E178" s="96"/>
      <c r="F178" s="96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</row>
    <row r="179" spans="1:25" ht="15.75" customHeight="1" x14ac:dyDescent="0.2">
      <c r="A179" s="106"/>
      <c r="B179" s="114"/>
      <c r="C179" s="96"/>
      <c r="D179" s="96"/>
      <c r="E179" s="96"/>
      <c r="F179" s="122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</row>
    <row r="180" spans="1:25" ht="15.75" customHeight="1" x14ac:dyDescent="0.15">
      <c r="A180" s="106"/>
      <c r="B180" s="121"/>
      <c r="C180" s="96"/>
      <c r="D180" s="96"/>
      <c r="E180" s="96"/>
      <c r="F180" s="96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</row>
    <row r="181" spans="1:25" ht="15.75" customHeight="1" x14ac:dyDescent="0.2">
      <c r="A181" s="96"/>
      <c r="B181" s="112"/>
      <c r="C181" s="115"/>
      <c r="D181" s="115"/>
      <c r="E181" s="115"/>
      <c r="F181" s="115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</row>
    <row r="182" spans="1:25" ht="15.75" customHeight="1" x14ac:dyDescent="0.2">
      <c r="A182" s="106"/>
      <c r="B182" s="112"/>
      <c r="C182" s="115"/>
      <c r="D182" s="115"/>
      <c r="E182" s="115"/>
      <c r="F182" s="115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</row>
    <row r="183" spans="1:25" ht="15.75" customHeight="1" x14ac:dyDescent="0.2">
      <c r="A183" s="106"/>
      <c r="B183" s="114"/>
      <c r="C183" s="115"/>
      <c r="D183" s="115"/>
      <c r="E183" s="115"/>
      <c r="F183" s="115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</row>
    <row r="184" spans="1:25" ht="15.75" customHeight="1" x14ac:dyDescent="0.2">
      <c r="A184" s="106"/>
      <c r="B184" s="114"/>
      <c r="C184" s="115"/>
      <c r="D184" s="115"/>
      <c r="E184" s="115"/>
      <c r="F184" s="115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</row>
    <row r="185" spans="1:25" ht="15.75" customHeight="1" x14ac:dyDescent="0.15">
      <c r="A185" s="106"/>
      <c r="B185" s="96"/>
      <c r="C185" s="96"/>
      <c r="D185" s="96"/>
      <c r="E185" s="96"/>
      <c r="F185" s="96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</row>
    <row r="186" spans="1:25" ht="15.75" customHeight="1" x14ac:dyDescent="0.2">
      <c r="A186" s="96"/>
      <c r="B186" s="112"/>
      <c r="C186" s="96"/>
      <c r="D186" s="96"/>
      <c r="E186" s="96"/>
      <c r="F186" s="96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</row>
    <row r="187" spans="1:25" ht="15.75" customHeight="1" x14ac:dyDescent="0.2">
      <c r="A187" s="106"/>
      <c r="B187" s="112"/>
      <c r="C187" s="96"/>
      <c r="D187" s="96"/>
      <c r="E187" s="96"/>
      <c r="F187" s="96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</row>
    <row r="188" spans="1:25" ht="15.75" customHeight="1" x14ac:dyDescent="0.2">
      <c r="A188" s="106"/>
      <c r="B188" s="114"/>
      <c r="C188" s="96"/>
      <c r="D188" s="96"/>
      <c r="E188" s="96"/>
      <c r="F188" s="96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</row>
    <row r="189" spans="1:25" ht="15.75" customHeight="1" x14ac:dyDescent="0.2">
      <c r="A189" s="106"/>
      <c r="B189" s="114"/>
      <c r="C189" s="96"/>
      <c r="D189" s="96"/>
      <c r="E189" s="96"/>
      <c r="F189" s="96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</row>
    <row r="190" spans="1:25" ht="15.75" customHeight="1" x14ac:dyDescent="0.15">
      <c r="A190" s="106"/>
      <c r="B190" s="121"/>
      <c r="C190" s="96"/>
      <c r="D190" s="96"/>
      <c r="E190" s="96"/>
      <c r="F190" s="96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</row>
    <row r="191" spans="1:25" ht="15.75" customHeight="1" x14ac:dyDescent="0.2">
      <c r="A191" s="96"/>
      <c r="B191" s="112"/>
      <c r="C191" s="115"/>
      <c r="D191" s="115"/>
      <c r="E191" s="115"/>
      <c r="F191" s="115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</row>
    <row r="192" spans="1:25" ht="15.75" customHeight="1" x14ac:dyDescent="0.2">
      <c r="A192" s="106"/>
      <c r="B192" s="112"/>
      <c r="C192" s="115"/>
      <c r="D192" s="115"/>
      <c r="E192" s="115"/>
      <c r="F192" s="115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</row>
    <row r="193" spans="1:25" ht="15.75" customHeight="1" x14ac:dyDescent="0.2">
      <c r="A193" s="96"/>
      <c r="B193" s="114"/>
      <c r="C193" s="115"/>
      <c r="D193" s="115"/>
      <c r="E193" s="115"/>
      <c r="F193" s="33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</row>
    <row r="194" spans="1:25" ht="15.75" customHeight="1" x14ac:dyDescent="0.2">
      <c r="A194" s="96"/>
      <c r="B194" s="114"/>
      <c r="C194" s="115"/>
      <c r="D194" s="115"/>
      <c r="E194" s="115"/>
      <c r="F194" s="115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</row>
    <row r="195" spans="1:25" ht="15.75" customHeight="1" x14ac:dyDescent="0.15">
      <c r="A195" s="96"/>
      <c r="B195" s="121"/>
      <c r="C195" s="96"/>
      <c r="D195" s="96"/>
      <c r="E195" s="96"/>
      <c r="F195" s="96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</row>
    <row r="196" spans="1:25" ht="15.75" customHeight="1" x14ac:dyDescent="0.2">
      <c r="A196" s="96"/>
      <c r="B196" s="112"/>
      <c r="C196" s="115"/>
      <c r="D196" s="123"/>
      <c r="E196" s="123"/>
      <c r="F196" s="115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</row>
    <row r="197" spans="1:25" ht="15.75" customHeight="1" x14ac:dyDescent="0.2">
      <c r="A197" s="96"/>
      <c r="B197" s="112"/>
      <c r="C197" s="115"/>
      <c r="D197" s="115"/>
      <c r="E197" s="115"/>
      <c r="F197" s="115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</row>
    <row r="198" spans="1:25" ht="15.75" customHeight="1" x14ac:dyDescent="0.2">
      <c r="A198" s="96"/>
      <c r="B198" s="114"/>
      <c r="C198" s="115"/>
      <c r="D198" s="115"/>
      <c r="E198" s="115"/>
      <c r="F198" s="96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</row>
    <row r="199" spans="1:25" ht="15.75" customHeight="1" x14ac:dyDescent="0.2">
      <c r="A199" s="96"/>
      <c r="B199" s="114"/>
      <c r="C199" s="115"/>
      <c r="D199" s="115"/>
      <c r="E199" s="115"/>
      <c r="F199" s="115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</row>
    <row r="200" spans="1:25" ht="15.75" customHeight="1" x14ac:dyDescent="0.15">
      <c r="A200" s="106"/>
      <c r="B200" s="124"/>
      <c r="C200" s="122"/>
      <c r="D200" s="122"/>
      <c r="E200" s="122"/>
      <c r="F200" s="122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25" ht="15.75" customHeight="1" x14ac:dyDescent="0.2">
      <c r="A201" s="106"/>
      <c r="B201" s="117"/>
      <c r="C201" s="125"/>
      <c r="D201" s="125"/>
      <c r="E201" s="126"/>
      <c r="F201" s="125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25" ht="15.75" customHeight="1" x14ac:dyDescent="0.2">
      <c r="A202" s="106"/>
      <c r="B202" s="117"/>
      <c r="C202" s="125"/>
      <c r="D202" s="125"/>
      <c r="E202" s="125"/>
      <c r="F202" s="125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25" ht="15.75" customHeight="1" x14ac:dyDescent="0.2">
      <c r="A203" s="106"/>
      <c r="B203" s="120"/>
      <c r="C203" s="125"/>
      <c r="D203" s="125"/>
      <c r="E203" s="125"/>
      <c r="F203" s="122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25" ht="15.75" customHeight="1" x14ac:dyDescent="0.2">
      <c r="A204" s="96"/>
      <c r="B204" s="120"/>
      <c r="C204" s="125"/>
      <c r="D204" s="125"/>
      <c r="E204" s="125"/>
      <c r="F204" s="125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25" ht="15.75" customHeight="1" x14ac:dyDescent="0.2">
      <c r="A205" s="96"/>
      <c r="B205" s="117"/>
      <c r="C205" s="122"/>
      <c r="D205" s="122"/>
      <c r="E205" s="122"/>
      <c r="F205" s="122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25" ht="15.75" customHeight="1" x14ac:dyDescent="0.2">
      <c r="A206" s="96"/>
      <c r="B206" s="117"/>
      <c r="C206" s="125"/>
      <c r="D206" s="125"/>
      <c r="E206" s="126"/>
      <c r="F206" s="125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25" ht="15.75" customHeight="1" x14ac:dyDescent="0.2">
      <c r="A207" s="96"/>
      <c r="B207" s="117"/>
      <c r="C207" s="125"/>
      <c r="D207" s="125"/>
      <c r="E207" s="126"/>
      <c r="F207" s="125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25" ht="15.75" customHeight="1" x14ac:dyDescent="0.2">
      <c r="A208" s="96"/>
      <c r="B208" s="120"/>
      <c r="C208" s="125"/>
      <c r="D208" s="125"/>
      <c r="E208" s="125"/>
      <c r="F208" s="122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1:25" ht="15.75" customHeight="1" x14ac:dyDescent="0.2">
      <c r="A209" s="96"/>
      <c r="B209" s="120"/>
      <c r="C209" s="125"/>
      <c r="D209" s="125"/>
      <c r="E209" s="125"/>
      <c r="F209" s="125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</row>
    <row r="210" spans="1:25" ht="15.75" customHeight="1" x14ac:dyDescent="0.2">
      <c r="A210" s="96"/>
      <c r="B210" s="112"/>
      <c r="C210" s="96"/>
      <c r="D210" s="96"/>
      <c r="E210" s="96"/>
      <c r="F210" s="96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1:25" ht="15.75" customHeight="1" x14ac:dyDescent="0.2">
      <c r="A211" s="127"/>
      <c r="B211" s="112"/>
      <c r="C211" s="96"/>
      <c r="D211" s="96"/>
      <c r="E211" s="113"/>
      <c r="F211" s="113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1:25" ht="15.75" customHeight="1" x14ac:dyDescent="0.2">
      <c r="A212" s="127"/>
      <c r="B212" s="112"/>
      <c r="C212" s="96"/>
      <c r="D212" s="96"/>
      <c r="E212" s="108"/>
      <c r="F212" s="108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1:25" ht="15.75" customHeight="1" x14ac:dyDescent="0.2">
      <c r="A213" s="127"/>
      <c r="B213" s="114"/>
      <c r="C213" s="96"/>
      <c r="D213" s="96"/>
      <c r="E213" s="108"/>
      <c r="F213" s="108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1:25" ht="15.75" customHeight="1" x14ac:dyDescent="0.2">
      <c r="A214" s="127"/>
      <c r="B214" s="100"/>
      <c r="C214" s="96"/>
      <c r="D214" s="96"/>
      <c r="E214" s="108"/>
      <c r="F214" s="108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1:25" ht="15.75" customHeight="1" x14ac:dyDescent="0.2">
      <c r="A215" s="96"/>
      <c r="B215" s="112"/>
      <c r="C215" s="113"/>
      <c r="D215" s="113"/>
      <c r="E215" s="96"/>
      <c r="F215" s="96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1:25" ht="15.75" customHeight="1" x14ac:dyDescent="0.2">
      <c r="A216" s="127"/>
      <c r="B216" s="112"/>
      <c r="C216" s="108"/>
      <c r="D216" s="108"/>
      <c r="E216" s="113"/>
      <c r="F216" s="113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1:25" ht="15.75" customHeight="1" x14ac:dyDescent="0.2">
      <c r="A217" s="127"/>
      <c r="B217" s="112"/>
      <c r="C217" s="108"/>
      <c r="D217" s="108"/>
      <c r="E217" s="113"/>
      <c r="F217" s="113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1:25" ht="15.75" customHeight="1" x14ac:dyDescent="0.2">
      <c r="A218" s="127"/>
      <c r="B218" s="114"/>
      <c r="C218" s="108"/>
      <c r="D218" s="108"/>
      <c r="E218" s="108"/>
      <c r="F218" s="108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</row>
    <row r="219" spans="1:25" ht="15.75" customHeight="1" x14ac:dyDescent="0.2">
      <c r="A219" s="127"/>
      <c r="B219" s="100"/>
      <c r="C219" s="96"/>
      <c r="D219" s="96"/>
      <c r="E219" s="108"/>
      <c r="F219" s="108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</row>
    <row r="220" spans="1:25" ht="15.75" customHeight="1" x14ac:dyDescent="0.2">
      <c r="A220" s="127"/>
      <c r="B220" s="112"/>
      <c r="C220" s="113"/>
      <c r="D220" s="113"/>
      <c r="E220" s="108"/>
      <c r="F220" s="108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</row>
    <row r="221" spans="1:25" ht="15.75" customHeight="1" x14ac:dyDescent="0.2">
      <c r="A221" s="96"/>
      <c r="B221" s="112"/>
      <c r="C221" s="113"/>
      <c r="D221" s="113"/>
      <c r="E221" s="96"/>
      <c r="F221" s="96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</row>
    <row r="222" spans="1:25" ht="15.75" customHeight="1" x14ac:dyDescent="0.2">
      <c r="A222" s="127"/>
      <c r="B222" s="112"/>
      <c r="C222" s="108"/>
      <c r="D222" s="108"/>
      <c r="E222" s="113"/>
      <c r="F222" s="113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</row>
    <row r="223" spans="1:25" ht="15.75" customHeight="1" x14ac:dyDescent="0.2">
      <c r="A223" s="127"/>
      <c r="B223" s="114"/>
      <c r="C223" s="108"/>
      <c r="D223" s="108"/>
      <c r="E223" s="108"/>
      <c r="F223" s="108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</row>
    <row r="224" spans="1:25" ht="15.75" customHeight="1" x14ac:dyDescent="0.2">
      <c r="A224" s="127"/>
      <c r="B224" s="112"/>
      <c r="C224" s="108"/>
      <c r="D224" s="108"/>
      <c r="E224" s="108"/>
      <c r="F224" s="108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</row>
    <row r="225" spans="1:25" ht="15.75" customHeight="1" x14ac:dyDescent="0.2">
      <c r="A225" s="127"/>
      <c r="B225" s="121"/>
      <c r="C225" s="96"/>
      <c r="D225" s="96"/>
      <c r="E225" s="108"/>
      <c r="F225" s="108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</row>
    <row r="226" spans="1:25" ht="15.75" customHeight="1" x14ac:dyDescent="0.2">
      <c r="A226" s="96"/>
      <c r="B226" s="112"/>
      <c r="C226" s="113"/>
      <c r="D226" s="113"/>
      <c r="E226" s="96"/>
      <c r="F226" s="96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</row>
    <row r="227" spans="1:25" ht="15.75" customHeight="1" x14ac:dyDescent="0.2">
      <c r="A227" s="106"/>
      <c r="B227" s="112"/>
      <c r="C227" s="108"/>
      <c r="D227" s="108"/>
      <c r="E227" s="96"/>
      <c r="F227" s="96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</row>
    <row r="228" spans="1:25" ht="15.75" customHeight="1" x14ac:dyDescent="0.2">
      <c r="A228" s="106"/>
      <c r="B228" s="114"/>
      <c r="C228" s="108"/>
      <c r="D228" s="108"/>
      <c r="E228" s="96"/>
      <c r="F228" s="96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</row>
    <row r="229" spans="1:25" ht="15.75" customHeight="1" x14ac:dyDescent="0.2">
      <c r="A229" s="106"/>
      <c r="B229" s="114"/>
      <c r="C229" s="108"/>
      <c r="D229" s="108"/>
      <c r="E229" s="96"/>
      <c r="F229" s="96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</row>
    <row r="230" spans="1:25" ht="15.75" customHeight="1" x14ac:dyDescent="0.15">
      <c r="A230" s="106"/>
      <c r="B230" s="121"/>
      <c r="C230" s="96"/>
      <c r="D230" s="96"/>
      <c r="E230" s="96"/>
      <c r="F230" s="96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</row>
    <row r="231" spans="1:25" ht="15.75" customHeight="1" x14ac:dyDescent="0.2">
      <c r="A231" s="96"/>
      <c r="B231" s="112"/>
      <c r="C231" s="96"/>
      <c r="D231" s="96"/>
      <c r="E231" s="96"/>
      <c r="F231" s="96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</row>
    <row r="232" spans="1:25" ht="15.75" customHeight="1" x14ac:dyDescent="0.2">
      <c r="A232" s="106"/>
      <c r="B232" s="112"/>
      <c r="C232" s="96"/>
      <c r="D232" s="96"/>
      <c r="E232" s="96"/>
      <c r="F232" s="96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</row>
    <row r="233" spans="1:25" ht="15.75" customHeight="1" x14ac:dyDescent="0.2">
      <c r="A233" s="106"/>
      <c r="B233" s="114"/>
      <c r="C233" s="96"/>
      <c r="D233" s="96"/>
      <c r="E233" s="96"/>
      <c r="F233" s="96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</row>
    <row r="234" spans="1:25" ht="15.75" customHeight="1" x14ac:dyDescent="0.2">
      <c r="A234" s="106"/>
      <c r="B234" s="114"/>
      <c r="C234" s="96"/>
      <c r="D234" s="96"/>
      <c r="E234" s="96"/>
      <c r="F234" s="96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</row>
    <row r="235" spans="1:25" ht="15.75" customHeight="1" x14ac:dyDescent="0.15">
      <c r="A235" s="106"/>
      <c r="B235" s="121"/>
      <c r="C235" s="96"/>
      <c r="D235" s="96"/>
      <c r="E235" s="96"/>
      <c r="F235" s="96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</row>
    <row r="236" spans="1:25" ht="15.75" customHeight="1" x14ac:dyDescent="0.2">
      <c r="A236" s="96"/>
      <c r="B236" s="112"/>
      <c r="C236" s="96"/>
      <c r="D236" s="96"/>
      <c r="E236" s="96"/>
      <c r="F236" s="96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</row>
    <row r="237" spans="1:25" ht="15.75" customHeight="1" x14ac:dyDescent="0.2">
      <c r="A237" s="96"/>
      <c r="B237" s="112"/>
      <c r="C237" s="96"/>
      <c r="D237" s="96"/>
      <c r="E237" s="96"/>
      <c r="F237" s="96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</row>
    <row r="238" spans="1:25" ht="15.75" customHeight="1" x14ac:dyDescent="0.2">
      <c r="A238" s="106"/>
      <c r="B238" s="112"/>
      <c r="C238" s="96"/>
      <c r="D238" s="96"/>
      <c r="E238" s="96"/>
      <c r="F238" s="96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</row>
    <row r="239" spans="1:25" ht="15.75" customHeight="1" x14ac:dyDescent="0.2">
      <c r="A239" s="106"/>
      <c r="B239" s="114"/>
      <c r="C239" s="96"/>
      <c r="D239" s="96"/>
      <c r="E239" s="96"/>
      <c r="F239" s="96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</row>
    <row r="240" spans="1:25" ht="15.75" customHeight="1" x14ac:dyDescent="0.2">
      <c r="A240" s="106"/>
      <c r="B240" s="114"/>
      <c r="C240" s="96"/>
      <c r="D240" s="96"/>
      <c r="E240" s="96"/>
      <c r="F240" s="96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</row>
    <row r="241" spans="1:25" ht="15.75" customHeight="1" x14ac:dyDescent="0.15">
      <c r="A241" s="106"/>
      <c r="B241" s="100"/>
      <c r="C241" s="96"/>
      <c r="D241" s="96"/>
      <c r="E241" s="96"/>
      <c r="F241" s="96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</row>
    <row r="242" spans="1:25" ht="15.75" customHeight="1" x14ac:dyDescent="0.2">
      <c r="A242" s="106"/>
      <c r="B242" s="112"/>
      <c r="C242" s="96"/>
      <c r="D242" s="96"/>
      <c r="E242" s="96"/>
      <c r="F242" s="96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</row>
    <row r="243" spans="1:25" ht="15.75" customHeight="1" x14ac:dyDescent="0.2">
      <c r="A243" s="96"/>
      <c r="B243" s="112"/>
      <c r="C243" s="96"/>
      <c r="D243" s="96"/>
      <c r="E243" s="96"/>
      <c r="F243" s="96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</row>
    <row r="244" spans="1:25" ht="15.75" customHeight="1" x14ac:dyDescent="0.2">
      <c r="A244" s="106"/>
      <c r="B244" s="112"/>
      <c r="C244" s="96"/>
      <c r="D244" s="96"/>
      <c r="E244" s="96"/>
      <c r="F244" s="96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</row>
    <row r="245" spans="1:25" ht="15.75" customHeight="1" x14ac:dyDescent="0.2">
      <c r="A245" s="106"/>
      <c r="B245" s="114"/>
      <c r="C245" s="96"/>
      <c r="D245" s="96"/>
      <c r="E245" s="96"/>
      <c r="F245" s="96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</row>
    <row r="246" spans="1:25" ht="15.75" customHeight="1" x14ac:dyDescent="0.2">
      <c r="A246" s="106"/>
      <c r="B246" s="112"/>
      <c r="C246" s="96"/>
      <c r="D246" s="96"/>
      <c r="E246" s="96"/>
      <c r="F246" s="96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</row>
    <row r="247" spans="1:25" ht="15.75" customHeight="1" x14ac:dyDescent="0.15">
      <c r="A247" s="106"/>
      <c r="B247" s="128"/>
      <c r="C247" s="96"/>
      <c r="D247" s="96"/>
      <c r="E247" s="96"/>
      <c r="F247" s="96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</row>
    <row r="248" spans="1:25" ht="15.75" customHeight="1" x14ac:dyDescent="0.2">
      <c r="A248" s="96"/>
      <c r="B248" s="112"/>
      <c r="C248" s="96"/>
      <c r="D248" s="96"/>
      <c r="E248" s="96"/>
      <c r="F248" s="96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</row>
    <row r="249" spans="1:25" ht="15.75" customHeight="1" x14ac:dyDescent="0.2">
      <c r="A249" s="96"/>
      <c r="B249" s="112"/>
      <c r="C249" s="96"/>
      <c r="D249" s="96"/>
      <c r="E249" s="96"/>
      <c r="F249" s="96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</row>
    <row r="250" spans="1:25" ht="15.75" customHeight="1" x14ac:dyDescent="0.2">
      <c r="A250" s="96"/>
      <c r="B250" s="114"/>
      <c r="C250" s="96"/>
      <c r="D250" s="96"/>
      <c r="E250" s="96"/>
      <c r="F250" s="96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</row>
    <row r="251" spans="1:25" ht="15.75" customHeight="1" x14ac:dyDescent="0.2">
      <c r="A251" s="96"/>
      <c r="B251" s="112"/>
      <c r="C251" s="96"/>
      <c r="D251" s="96"/>
      <c r="E251" s="96"/>
      <c r="F251" s="96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</row>
    <row r="252" spans="1:25" ht="15.75" customHeight="1" x14ac:dyDescent="0.2">
      <c r="A252" s="96"/>
      <c r="B252" s="112"/>
      <c r="C252" s="96"/>
      <c r="D252" s="96"/>
      <c r="E252" s="96"/>
      <c r="F252" s="96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</row>
    <row r="253" spans="1:25" ht="15.75" customHeight="1" x14ac:dyDescent="0.2">
      <c r="A253" s="96"/>
      <c r="B253" s="114"/>
      <c r="C253" s="96"/>
      <c r="D253" s="96"/>
      <c r="E253" s="96"/>
      <c r="F253" s="96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</row>
    <row r="254" spans="1:25" ht="15.75" customHeight="1" x14ac:dyDescent="0.2">
      <c r="A254" s="127"/>
      <c r="B254" s="114"/>
      <c r="C254" s="96"/>
      <c r="D254" s="96"/>
      <c r="E254" s="96"/>
      <c r="F254" s="96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</row>
    <row r="255" spans="1:25" ht="15.75" customHeight="1" x14ac:dyDescent="0.2">
      <c r="A255" s="127"/>
      <c r="B255" s="114"/>
      <c r="C255" s="96"/>
      <c r="D255" s="96"/>
      <c r="E255" s="108"/>
      <c r="F255" s="108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</row>
    <row r="256" spans="1:25" ht="15.75" customHeight="1" x14ac:dyDescent="0.2">
      <c r="A256" s="127"/>
      <c r="B256" s="112"/>
      <c r="C256" s="96"/>
      <c r="D256" s="96"/>
      <c r="E256" s="108"/>
      <c r="F256" s="108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</row>
    <row r="257" spans="1:25" ht="15.75" customHeight="1" x14ac:dyDescent="0.2">
      <c r="A257" s="127"/>
      <c r="B257" s="128"/>
      <c r="C257" s="96"/>
      <c r="D257" s="96"/>
      <c r="E257" s="108"/>
      <c r="F257" s="108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</row>
    <row r="258" spans="1:25" ht="15.75" customHeight="1" x14ac:dyDescent="0.2">
      <c r="A258" s="96"/>
      <c r="B258" s="112"/>
      <c r="C258" s="113"/>
      <c r="D258" s="113"/>
      <c r="E258" s="96"/>
      <c r="F258" s="96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</row>
    <row r="259" spans="1:25" ht="15.75" customHeight="1" x14ac:dyDescent="0.2">
      <c r="A259" s="106"/>
      <c r="B259" s="112"/>
      <c r="C259" s="108"/>
      <c r="D259" s="108"/>
      <c r="E259" s="96"/>
      <c r="F259" s="96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</row>
    <row r="260" spans="1:25" ht="15.75" customHeight="1" x14ac:dyDescent="0.2">
      <c r="A260" s="106"/>
      <c r="B260" s="114"/>
      <c r="C260" s="108"/>
      <c r="D260" s="108"/>
      <c r="E260" s="96"/>
      <c r="F260" s="96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</row>
    <row r="261" spans="1:25" ht="15.75" customHeight="1" x14ac:dyDescent="0.2">
      <c r="A261" s="106"/>
      <c r="B261" s="112"/>
      <c r="C261" s="108"/>
      <c r="D261" s="108"/>
      <c r="E261" s="96"/>
      <c r="F261" s="96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</row>
    <row r="262" spans="1:25" ht="15.75" customHeight="1" x14ac:dyDescent="0.15">
      <c r="A262" s="106"/>
      <c r="B262" s="128"/>
      <c r="C262" s="96"/>
      <c r="D262" s="96"/>
      <c r="E262" s="96"/>
      <c r="F262" s="96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</row>
    <row r="263" spans="1:25" ht="15.75" customHeight="1" x14ac:dyDescent="0.2">
      <c r="A263" s="96"/>
      <c r="B263" s="112"/>
      <c r="C263" s="96"/>
      <c r="D263" s="96"/>
      <c r="E263" s="96"/>
      <c r="F263" s="96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</row>
    <row r="264" spans="1:25" ht="15.75" customHeight="1" x14ac:dyDescent="0.2">
      <c r="A264" s="127"/>
      <c r="B264" s="112"/>
      <c r="C264" s="96"/>
      <c r="D264" s="96"/>
      <c r="E264" s="108"/>
      <c r="F264" s="108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</row>
    <row r="265" spans="1:25" ht="15.75" customHeight="1" x14ac:dyDescent="0.2">
      <c r="A265" s="127"/>
      <c r="B265" s="114"/>
      <c r="C265" s="96"/>
      <c r="D265" s="96"/>
      <c r="E265" s="108"/>
      <c r="F265" s="108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</row>
    <row r="266" spans="1:25" ht="15.75" customHeight="1" x14ac:dyDescent="0.2">
      <c r="A266" s="127"/>
      <c r="B266" s="117"/>
      <c r="C266" s="122"/>
      <c r="D266" s="122"/>
      <c r="E266" s="122"/>
      <c r="F266" s="122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</row>
    <row r="267" spans="1:25" ht="15.75" customHeight="1" x14ac:dyDescent="0.2">
      <c r="A267" s="127"/>
      <c r="B267" s="117"/>
      <c r="C267" s="122"/>
      <c r="D267" s="122"/>
      <c r="E267" s="122"/>
      <c r="F267" s="122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</row>
    <row r="268" spans="1:25" ht="15.75" customHeight="1" x14ac:dyDescent="0.2">
      <c r="A268" s="127"/>
      <c r="B268" s="120"/>
      <c r="C268" s="122"/>
      <c r="D268" s="122"/>
      <c r="E268" s="122"/>
      <c r="F268" s="122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</row>
    <row r="269" spans="1:25" ht="15.75" customHeight="1" x14ac:dyDescent="0.2">
      <c r="A269" s="127"/>
      <c r="B269" s="120"/>
      <c r="C269" s="122"/>
      <c r="D269" s="122"/>
      <c r="E269" s="122"/>
      <c r="F269" s="122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</row>
    <row r="270" spans="1:25" ht="15.75" customHeight="1" x14ac:dyDescent="0.2">
      <c r="A270" s="127"/>
      <c r="B270" s="117"/>
      <c r="C270" s="122"/>
      <c r="D270" s="122"/>
      <c r="E270" s="122"/>
      <c r="F270" s="122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</row>
    <row r="271" spans="1:25" ht="15.75" customHeight="1" x14ac:dyDescent="0.2">
      <c r="A271" s="127"/>
      <c r="B271" s="117"/>
      <c r="C271" s="122"/>
      <c r="D271" s="122"/>
      <c r="E271" s="122"/>
      <c r="F271" s="122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</row>
    <row r="272" spans="1:25" ht="15.75" customHeight="1" x14ac:dyDescent="0.2">
      <c r="A272" s="127"/>
      <c r="B272" s="114"/>
      <c r="C272" s="108"/>
      <c r="D272" s="108"/>
      <c r="E272" s="108"/>
      <c r="F272" s="108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</row>
    <row r="273" spans="1:25" ht="15.75" customHeight="1" x14ac:dyDescent="0.2">
      <c r="A273" s="96"/>
      <c r="B273" s="112"/>
      <c r="C273" s="96"/>
      <c r="D273" s="96"/>
      <c r="E273" s="96"/>
      <c r="F273" s="96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</row>
    <row r="274" spans="1:25" ht="15.75" customHeight="1" x14ac:dyDescent="0.2">
      <c r="A274" s="106"/>
      <c r="B274" s="112"/>
      <c r="C274" s="96"/>
      <c r="D274" s="96"/>
      <c r="E274" s="96"/>
      <c r="F274" s="96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</row>
    <row r="275" spans="1:25" ht="15.75" customHeight="1" x14ac:dyDescent="0.2">
      <c r="A275" s="106"/>
      <c r="B275" s="114"/>
      <c r="C275" s="96"/>
      <c r="D275" s="96"/>
      <c r="E275" s="96"/>
      <c r="F275" s="96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</row>
    <row r="276" spans="1:25" ht="15.75" customHeight="1" x14ac:dyDescent="0.2">
      <c r="A276" s="106"/>
      <c r="B276" s="114"/>
      <c r="C276" s="96"/>
      <c r="D276" s="96"/>
      <c r="E276" s="96"/>
      <c r="F276" s="96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</row>
    <row r="277" spans="1:25" ht="15.75" customHeight="1" x14ac:dyDescent="0.15">
      <c r="A277" s="106"/>
      <c r="B277" s="96"/>
      <c r="C277" s="96"/>
      <c r="D277" s="96"/>
      <c r="E277" s="96"/>
      <c r="F277" s="96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</row>
    <row r="278" spans="1:25" ht="15.75" customHeight="1" x14ac:dyDescent="0.2">
      <c r="A278" s="96"/>
      <c r="B278" s="112"/>
      <c r="C278" s="108"/>
      <c r="D278" s="108"/>
      <c r="E278" s="108"/>
      <c r="F278" s="108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</row>
    <row r="279" spans="1:25" ht="15.75" customHeight="1" x14ac:dyDescent="0.2">
      <c r="A279" s="96"/>
      <c r="B279" s="112"/>
      <c r="C279" s="108"/>
      <c r="D279" s="108"/>
      <c r="E279" s="108"/>
      <c r="F279" s="108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</row>
    <row r="280" spans="1:25" ht="15.75" customHeight="1" x14ac:dyDescent="0.2">
      <c r="A280" s="96"/>
      <c r="B280" s="114"/>
      <c r="C280" s="108"/>
      <c r="D280" s="108"/>
      <c r="E280" s="108"/>
      <c r="F280" s="108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</row>
    <row r="281" spans="1:25" ht="15.75" customHeight="1" x14ac:dyDescent="0.2">
      <c r="A281" s="96"/>
      <c r="B281" s="114"/>
      <c r="C281" s="108"/>
      <c r="D281" s="108"/>
      <c r="E281" s="108"/>
      <c r="F281" s="108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</row>
    <row r="282" spans="1:25" ht="15.75" customHeight="1" x14ac:dyDescent="0.15">
      <c r="A282" s="96"/>
      <c r="B282" s="96"/>
      <c r="C282" s="96"/>
      <c r="D282" s="96"/>
      <c r="E282" s="96"/>
      <c r="F282" s="96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</row>
    <row r="283" spans="1:25" ht="15.75" customHeight="1" x14ac:dyDescent="0.2">
      <c r="A283" s="96"/>
      <c r="B283" s="112"/>
      <c r="C283" s="115"/>
      <c r="D283" s="115"/>
      <c r="E283" s="115"/>
      <c r="F283" s="115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</row>
    <row r="284" spans="1:25" ht="15.75" customHeight="1" x14ac:dyDescent="0.2">
      <c r="A284" s="106"/>
      <c r="B284" s="112"/>
      <c r="C284" s="115"/>
      <c r="D284" s="115"/>
      <c r="E284" s="115"/>
      <c r="F284" s="115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</row>
    <row r="285" spans="1:25" ht="15.75" customHeight="1" x14ac:dyDescent="0.2">
      <c r="A285" s="106"/>
      <c r="B285" s="114"/>
      <c r="C285" s="115"/>
      <c r="D285" s="115"/>
      <c r="E285" s="115"/>
      <c r="F285" s="115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</row>
    <row r="286" spans="1:25" ht="15.75" customHeight="1" x14ac:dyDescent="0.2">
      <c r="A286" s="106"/>
      <c r="B286" s="114"/>
      <c r="C286" s="115"/>
      <c r="D286" s="115"/>
      <c r="E286" s="115"/>
      <c r="F286" s="115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</row>
    <row r="287" spans="1:25" ht="15.75" customHeight="1" x14ac:dyDescent="0.2">
      <c r="A287" s="106"/>
      <c r="B287" s="33"/>
      <c r="C287" s="33"/>
      <c r="D287" s="33"/>
      <c r="E287" s="33"/>
      <c r="F287" s="33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</row>
    <row r="288" spans="1:25" ht="15.75" customHeight="1" x14ac:dyDescent="0.2">
      <c r="A288" s="96"/>
      <c r="B288" s="112"/>
      <c r="C288" s="108"/>
      <c r="D288" s="108"/>
      <c r="E288" s="108"/>
      <c r="F288" s="108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</row>
    <row r="289" spans="1:25" ht="15.75" customHeight="1" x14ac:dyDescent="0.2">
      <c r="A289" s="96"/>
      <c r="B289" s="112"/>
      <c r="C289" s="108"/>
      <c r="D289" s="108"/>
      <c r="E289" s="108"/>
      <c r="F289" s="108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</row>
    <row r="290" spans="1:25" ht="15.75" customHeight="1" x14ac:dyDescent="0.2">
      <c r="A290" s="96"/>
      <c r="B290" s="114"/>
      <c r="C290" s="108"/>
      <c r="D290" s="108"/>
      <c r="E290" s="108"/>
      <c r="F290" s="108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</row>
    <row r="291" spans="1:25" ht="15.75" customHeight="1" x14ac:dyDescent="0.2">
      <c r="A291" s="96"/>
      <c r="B291" s="114"/>
      <c r="C291" s="108"/>
      <c r="D291" s="108"/>
      <c r="E291" s="108"/>
      <c r="F291" s="108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</row>
    <row r="292" spans="1:25" ht="15.75" customHeight="1" x14ac:dyDescent="0.15">
      <c r="A292" s="96"/>
      <c r="B292" s="96"/>
      <c r="C292" s="96"/>
      <c r="D292" s="96"/>
      <c r="E292" s="96"/>
      <c r="F292" s="96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</row>
    <row r="293" spans="1:25" ht="15.75" customHeight="1" x14ac:dyDescent="0.2">
      <c r="A293" s="96"/>
      <c r="B293" s="112"/>
      <c r="C293" s="96"/>
      <c r="D293" s="96"/>
      <c r="E293" s="96"/>
      <c r="F293" s="96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</row>
    <row r="294" spans="1:25" ht="15.75" customHeight="1" x14ac:dyDescent="0.2">
      <c r="A294" s="96"/>
      <c r="B294" s="112"/>
      <c r="C294" s="96"/>
      <c r="D294" s="96"/>
      <c r="E294" s="96"/>
      <c r="F294" s="96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</row>
    <row r="295" spans="1:25" ht="15.75" customHeight="1" x14ac:dyDescent="0.2">
      <c r="A295" s="96"/>
      <c r="B295" s="114"/>
      <c r="C295" s="96"/>
      <c r="D295" s="96"/>
      <c r="E295" s="96"/>
      <c r="F295" s="96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</row>
    <row r="296" spans="1:25" ht="15.75" customHeight="1" x14ac:dyDescent="0.2">
      <c r="A296" s="96"/>
      <c r="B296" s="114"/>
      <c r="C296" s="96"/>
      <c r="D296" s="96"/>
      <c r="E296" s="96"/>
      <c r="F296" s="96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</row>
    <row r="297" spans="1:25" ht="15.75" customHeight="1" x14ac:dyDescent="0.15">
      <c r="A297" s="96"/>
      <c r="B297" s="96"/>
      <c r="C297" s="96"/>
      <c r="D297" s="96"/>
      <c r="E297" s="96"/>
      <c r="F297" s="96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</row>
    <row r="298" spans="1:25" ht="15.75" customHeight="1" x14ac:dyDescent="0.2">
      <c r="A298" s="96"/>
      <c r="B298" s="112"/>
      <c r="C298" s="115"/>
      <c r="D298" s="115"/>
      <c r="E298" s="115"/>
      <c r="F298" s="115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</row>
    <row r="299" spans="1:25" ht="15.75" customHeight="1" x14ac:dyDescent="0.2">
      <c r="A299" s="106"/>
      <c r="B299" s="112"/>
      <c r="C299" s="115"/>
      <c r="D299" s="115"/>
      <c r="E299" s="115"/>
      <c r="F299" s="115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</row>
    <row r="300" spans="1:25" ht="15.75" customHeight="1" x14ac:dyDescent="0.2">
      <c r="A300" s="106"/>
      <c r="B300" s="114"/>
      <c r="C300" s="115"/>
      <c r="D300" s="115"/>
      <c r="E300" s="115"/>
      <c r="F300" s="115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</row>
    <row r="301" spans="1:25" ht="15.75" customHeight="1" x14ac:dyDescent="0.2">
      <c r="A301" s="96"/>
      <c r="B301" s="114"/>
      <c r="C301" s="115"/>
      <c r="D301" s="115"/>
      <c r="E301" s="115"/>
      <c r="F301" s="115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</row>
    <row r="302" spans="1:25" ht="15.75" customHeight="1" x14ac:dyDescent="0.2">
      <c r="A302" s="96"/>
      <c r="B302" s="96"/>
      <c r="C302" s="96"/>
      <c r="D302" s="96"/>
      <c r="E302" s="108"/>
      <c r="F302" s="108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</row>
    <row r="303" spans="1:25" ht="15.75" customHeight="1" x14ac:dyDescent="0.2">
      <c r="A303" s="96"/>
      <c r="B303" s="112"/>
      <c r="C303" s="108"/>
      <c r="D303" s="108"/>
      <c r="E303" s="96"/>
      <c r="F303" s="96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</row>
    <row r="304" spans="1:25" ht="15.75" customHeight="1" x14ac:dyDescent="0.2">
      <c r="A304" s="96"/>
      <c r="B304" s="112"/>
      <c r="C304" s="108"/>
      <c r="D304" s="108"/>
      <c r="E304" s="96"/>
      <c r="F304" s="96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</row>
    <row r="305" spans="1:25" ht="15.75" customHeight="1" x14ac:dyDescent="0.2">
      <c r="A305" s="96"/>
      <c r="B305" s="114"/>
      <c r="C305" s="108"/>
      <c r="D305" s="108"/>
      <c r="E305" s="96"/>
      <c r="F305" s="96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</row>
    <row r="306" spans="1:25" ht="15.75" customHeight="1" x14ac:dyDescent="0.2">
      <c r="A306" s="96"/>
      <c r="B306" s="114"/>
      <c r="C306" s="108"/>
      <c r="D306" s="108"/>
      <c r="E306" s="96"/>
      <c r="F306" s="96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</row>
    <row r="307" spans="1:25" ht="15.75" customHeight="1" x14ac:dyDescent="0.15">
      <c r="A307" s="96"/>
      <c r="B307" s="96"/>
      <c r="C307" s="96"/>
      <c r="D307" s="96"/>
      <c r="E307" s="96"/>
      <c r="F307" s="96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</row>
    <row r="308" spans="1:25" ht="15.75" customHeight="1" x14ac:dyDescent="0.15">
      <c r="A308" s="96"/>
      <c r="B308" s="128"/>
      <c r="C308" s="128"/>
      <c r="D308" s="96"/>
      <c r="E308" s="96"/>
      <c r="F308" s="96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</row>
    <row r="309" spans="1:25" ht="15.75" customHeight="1" x14ac:dyDescent="0.15">
      <c r="A309" s="96"/>
      <c r="B309" s="128"/>
      <c r="C309" s="128"/>
      <c r="D309" s="96"/>
      <c r="E309" s="96"/>
      <c r="F309" s="96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</row>
    <row r="310" spans="1:25" ht="15.75" customHeight="1" x14ac:dyDescent="0.15">
      <c r="A310" s="96"/>
      <c r="B310" s="128"/>
      <c r="C310" s="128"/>
      <c r="D310" s="96"/>
      <c r="E310" s="96"/>
      <c r="F310" s="96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</row>
    <row r="311" spans="1:25" ht="15.75" customHeight="1" x14ac:dyDescent="0.15">
      <c r="A311" s="96"/>
      <c r="B311" s="128"/>
      <c r="C311" s="128"/>
      <c r="D311" s="96"/>
      <c r="E311" s="96"/>
      <c r="F311" s="96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</row>
    <row r="312" spans="1:25" ht="15.75" customHeight="1" x14ac:dyDescent="0.15">
      <c r="A312" s="96"/>
      <c r="B312" s="96"/>
      <c r="C312" s="96"/>
      <c r="D312" s="96"/>
      <c r="E312" s="96"/>
      <c r="F312" s="96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</row>
    <row r="313" spans="1:25" ht="15.75" customHeight="1" x14ac:dyDescent="0.2">
      <c r="A313" s="96"/>
      <c r="B313" s="112"/>
      <c r="C313" s="108"/>
      <c r="D313" s="108"/>
      <c r="E313" s="96"/>
      <c r="F313" s="96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</row>
    <row r="314" spans="1:25" ht="15.75" customHeight="1" x14ac:dyDescent="0.2">
      <c r="A314" s="96"/>
      <c r="B314" s="112"/>
      <c r="C314" s="108"/>
      <c r="D314" s="108"/>
      <c r="E314" s="96"/>
      <c r="F314" s="96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</row>
    <row r="315" spans="1:25" ht="15.75" customHeight="1" x14ac:dyDescent="0.2">
      <c r="A315" s="96"/>
      <c r="B315" s="114"/>
      <c r="C315" s="108"/>
      <c r="D315" s="108"/>
      <c r="E315" s="96"/>
      <c r="F315" s="96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</row>
    <row r="316" spans="1:25" ht="15.75" customHeight="1" x14ac:dyDescent="0.2">
      <c r="A316" s="96"/>
      <c r="B316" s="114"/>
      <c r="C316" s="108"/>
      <c r="D316" s="108"/>
      <c r="E316" s="96"/>
      <c r="F316" s="96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</row>
    <row r="317" spans="1:25" ht="15.75" customHeight="1" x14ac:dyDescent="0.15">
      <c r="A317" s="96"/>
      <c r="B317" s="96"/>
      <c r="C317" s="96"/>
      <c r="D317" s="96"/>
      <c r="E317" s="96"/>
      <c r="F317" s="96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</row>
    <row r="318" spans="1:25" ht="15.75" customHeight="1" x14ac:dyDescent="0.2">
      <c r="A318" s="96"/>
      <c r="B318" s="112"/>
      <c r="C318" s="108"/>
      <c r="D318" s="108"/>
      <c r="E318" s="108"/>
      <c r="F318" s="108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</row>
    <row r="319" spans="1:25" ht="15.75" customHeight="1" x14ac:dyDescent="0.2">
      <c r="A319" s="96"/>
      <c r="B319" s="112"/>
      <c r="C319" s="108"/>
      <c r="D319" s="108"/>
      <c r="E319" s="108"/>
      <c r="F319" s="108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</row>
    <row r="320" spans="1:25" ht="15.75" customHeight="1" x14ac:dyDescent="0.2">
      <c r="A320" s="96"/>
      <c r="B320" s="112"/>
      <c r="C320" s="108"/>
      <c r="D320" s="108"/>
      <c r="E320" s="108"/>
      <c r="F320" s="108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</row>
    <row r="321" spans="1:25" ht="15.75" customHeight="1" x14ac:dyDescent="0.2">
      <c r="A321" s="96"/>
      <c r="B321" s="114"/>
      <c r="C321" s="108"/>
      <c r="D321" s="108"/>
      <c r="E321" s="108"/>
      <c r="F321" s="108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</row>
    <row r="322" spans="1:25" ht="15.75" customHeight="1" x14ac:dyDescent="0.2">
      <c r="A322" s="96"/>
      <c r="B322" s="114"/>
      <c r="C322" s="108"/>
      <c r="D322" s="108"/>
      <c r="E322" s="108"/>
      <c r="F322" s="108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</row>
    <row r="323" spans="1:25" ht="15.75" customHeight="1" x14ac:dyDescent="0.15">
      <c r="A323" s="96"/>
      <c r="B323" s="96"/>
      <c r="C323" s="96"/>
      <c r="D323" s="96"/>
      <c r="E323" s="96"/>
      <c r="F323" s="96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</row>
    <row r="324" spans="1:25" ht="15.75" customHeight="1" x14ac:dyDescent="0.2">
      <c r="A324" s="96"/>
      <c r="B324" s="112"/>
      <c r="C324" s="111"/>
      <c r="D324" s="111"/>
      <c r="E324" s="110"/>
      <c r="F324" s="111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</row>
    <row r="325" spans="1:25" ht="15.75" customHeight="1" x14ac:dyDescent="0.2">
      <c r="A325" s="96"/>
      <c r="B325" s="112"/>
      <c r="C325" s="111"/>
      <c r="D325" s="111"/>
      <c r="E325" s="111"/>
      <c r="F325" s="111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</row>
    <row r="326" spans="1:25" ht="15.75" customHeight="1" x14ac:dyDescent="0.2">
      <c r="A326" s="96"/>
      <c r="B326" s="114"/>
      <c r="C326" s="111"/>
      <c r="D326" s="111"/>
      <c r="E326" s="111"/>
      <c r="F326" s="108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</row>
    <row r="327" spans="1:25" ht="15.75" customHeight="1" x14ac:dyDescent="0.2">
      <c r="A327" s="96"/>
      <c r="B327" s="114"/>
      <c r="C327" s="111"/>
      <c r="D327" s="111"/>
      <c r="E327" s="111"/>
      <c r="F327" s="108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</row>
    <row r="328" spans="1:25" ht="15.75" customHeight="1" x14ac:dyDescent="0.2">
      <c r="A328" s="96"/>
      <c r="B328" s="114"/>
      <c r="C328" s="111"/>
      <c r="D328" s="111"/>
      <c r="E328" s="111"/>
      <c r="F328" s="111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</row>
    <row r="329" spans="1:25" ht="15.75" customHeight="1" x14ac:dyDescent="0.15">
      <c r="A329" s="96"/>
      <c r="B329" s="96"/>
      <c r="C329" s="96"/>
      <c r="D329" s="96"/>
      <c r="E329" s="96"/>
      <c r="F329" s="96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</row>
    <row r="330" spans="1:25" ht="15.75" customHeight="1" x14ac:dyDescent="0.2">
      <c r="A330" s="96"/>
      <c r="B330" s="109"/>
      <c r="C330" s="96"/>
      <c r="D330" s="96"/>
      <c r="E330" s="96"/>
      <c r="F330" s="96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</row>
    <row r="331" spans="1:25" ht="15.75" customHeight="1" x14ac:dyDescent="0.2">
      <c r="A331" s="96"/>
      <c r="B331" s="109"/>
      <c r="C331" s="109"/>
      <c r="D331" s="109"/>
      <c r="E331" s="109"/>
      <c r="F331" s="109"/>
      <c r="G331" s="109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</row>
    <row r="332" spans="1:25" ht="15.75" customHeight="1" x14ac:dyDescent="0.2">
      <c r="A332" s="127"/>
      <c r="B332" s="109"/>
      <c r="C332" s="109"/>
      <c r="D332" s="109"/>
      <c r="E332" s="129"/>
      <c r="F332" s="129"/>
      <c r="G332" s="109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</row>
    <row r="333" spans="1:25" ht="15.75" customHeight="1" x14ac:dyDescent="0.2">
      <c r="A333" s="127"/>
      <c r="B333" s="130"/>
      <c r="C333" s="109"/>
      <c r="D333" s="109"/>
      <c r="E333" s="109"/>
      <c r="F333" s="109"/>
      <c r="G333" s="109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</row>
    <row r="334" spans="1:25" ht="15.75" customHeight="1" x14ac:dyDescent="0.2">
      <c r="A334" s="127"/>
      <c r="B334" s="114"/>
      <c r="C334" s="109"/>
      <c r="D334" s="109"/>
      <c r="E334" s="109"/>
      <c r="F334" s="108"/>
      <c r="G334" s="109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</row>
    <row r="335" spans="1:25" ht="15.75" customHeight="1" x14ac:dyDescent="0.2">
      <c r="A335" s="127"/>
      <c r="B335" s="109"/>
      <c r="C335" s="109"/>
      <c r="D335" s="109"/>
      <c r="E335" s="109"/>
      <c r="F335" s="108"/>
      <c r="G335" s="109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</row>
    <row r="336" spans="1:25" ht="15.75" customHeight="1" x14ac:dyDescent="0.2">
      <c r="A336" s="96"/>
      <c r="B336" s="112"/>
      <c r="C336" s="96"/>
      <c r="D336" s="96"/>
      <c r="E336" s="96"/>
      <c r="F336" s="96"/>
      <c r="G336" s="109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</row>
    <row r="337" spans="1:25" ht="15.75" customHeight="1" x14ac:dyDescent="0.2">
      <c r="A337" s="106"/>
      <c r="B337" s="112"/>
      <c r="C337" s="96"/>
      <c r="D337" s="96"/>
      <c r="E337" s="96"/>
      <c r="F337" s="96"/>
      <c r="G337" s="109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</row>
    <row r="338" spans="1:25" ht="15.75" customHeight="1" x14ac:dyDescent="0.2">
      <c r="A338" s="106"/>
      <c r="B338" s="114"/>
      <c r="C338" s="96"/>
      <c r="D338" s="96"/>
      <c r="E338" s="96"/>
      <c r="F338" s="96"/>
      <c r="G338" s="109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</row>
    <row r="339" spans="1:25" ht="15.75" customHeight="1" x14ac:dyDescent="0.2">
      <c r="A339" s="106"/>
      <c r="B339" s="114"/>
      <c r="C339" s="96"/>
      <c r="D339" s="96"/>
      <c r="E339" s="96"/>
      <c r="F339" s="96"/>
      <c r="G339" s="109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</row>
    <row r="340" spans="1:25" ht="15.75" customHeight="1" x14ac:dyDescent="0.2">
      <c r="A340" s="106"/>
      <c r="B340" s="109"/>
      <c r="C340" s="109"/>
      <c r="D340" s="109"/>
      <c r="E340" s="109"/>
      <c r="F340" s="108"/>
      <c r="G340" s="109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</row>
    <row r="341" spans="1:25" ht="15.75" customHeight="1" x14ac:dyDescent="0.2">
      <c r="A341" s="96"/>
      <c r="B341" s="112"/>
      <c r="C341" s="96"/>
      <c r="D341" s="96"/>
      <c r="E341" s="96"/>
      <c r="F341" s="96"/>
      <c r="G341" s="109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</row>
    <row r="342" spans="1:25" ht="15.75" customHeight="1" x14ac:dyDescent="0.2">
      <c r="A342" s="96"/>
      <c r="B342" s="112"/>
      <c r="C342" s="96"/>
      <c r="D342" s="96"/>
      <c r="E342" s="96"/>
      <c r="F342" s="96"/>
      <c r="G342" s="109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</row>
    <row r="343" spans="1:25" ht="15.75" customHeight="1" x14ac:dyDescent="0.2">
      <c r="A343" s="96"/>
      <c r="B343" s="114"/>
      <c r="C343" s="96"/>
      <c r="D343" s="96"/>
      <c r="E343" s="96"/>
      <c r="F343" s="96"/>
      <c r="G343" s="109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</row>
    <row r="344" spans="1:25" ht="15.75" customHeight="1" x14ac:dyDescent="0.2">
      <c r="A344" s="96"/>
      <c r="B344" s="114"/>
      <c r="C344" s="96"/>
      <c r="D344" s="96"/>
      <c r="E344" s="96"/>
      <c r="F344" s="96"/>
      <c r="G344" s="109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</row>
    <row r="345" spans="1:25" ht="15.75" customHeight="1" x14ac:dyDescent="0.2">
      <c r="A345" s="96"/>
      <c r="B345" s="109"/>
      <c r="C345" s="109"/>
      <c r="D345" s="109"/>
      <c r="E345" s="109"/>
      <c r="F345" s="108"/>
      <c r="G345" s="109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</row>
    <row r="346" spans="1:25" ht="15.75" customHeight="1" x14ac:dyDescent="0.2">
      <c r="A346" s="96"/>
      <c r="B346" s="112"/>
      <c r="C346" s="96"/>
      <c r="D346" s="96"/>
      <c r="E346" s="96"/>
      <c r="F346" s="96"/>
      <c r="G346" s="109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</row>
    <row r="347" spans="1:25" ht="15.75" customHeight="1" x14ac:dyDescent="0.2">
      <c r="A347" s="96"/>
      <c r="B347" s="112"/>
      <c r="C347" s="96"/>
      <c r="D347" s="96"/>
      <c r="E347" s="96"/>
      <c r="F347" s="96"/>
      <c r="G347" s="109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</row>
    <row r="348" spans="1:25" ht="15.75" customHeight="1" x14ac:dyDescent="0.2">
      <c r="A348" s="96"/>
      <c r="B348" s="114"/>
      <c r="C348" s="96"/>
      <c r="D348" s="96"/>
      <c r="E348" s="96"/>
      <c r="F348" s="96"/>
      <c r="G348" s="109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</row>
    <row r="349" spans="1:25" ht="15.75" customHeight="1" x14ac:dyDescent="0.2">
      <c r="A349" s="96"/>
      <c r="B349" s="114"/>
      <c r="C349" s="96"/>
      <c r="D349" s="96"/>
      <c r="E349" s="96"/>
      <c r="F349" s="122"/>
      <c r="G349" s="109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</row>
    <row r="350" spans="1:25" ht="15.75" customHeight="1" x14ac:dyDescent="0.2">
      <c r="A350" s="96"/>
      <c r="B350" s="130"/>
      <c r="C350" s="109"/>
      <c r="D350" s="109"/>
      <c r="E350" s="109"/>
      <c r="F350" s="108"/>
      <c r="G350" s="109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</row>
    <row r="351" spans="1:25" ht="15.75" customHeight="1" x14ac:dyDescent="0.2">
      <c r="A351" s="96"/>
      <c r="B351" s="112"/>
      <c r="C351" s="96"/>
      <c r="D351" s="96"/>
      <c r="E351" s="96"/>
      <c r="F351" s="96"/>
      <c r="G351" s="109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</row>
    <row r="352" spans="1:25" ht="15.75" customHeight="1" x14ac:dyDescent="0.2">
      <c r="A352" s="96"/>
      <c r="B352" s="112"/>
      <c r="C352" s="96"/>
      <c r="D352" s="96"/>
      <c r="E352" s="96"/>
      <c r="F352" s="96"/>
      <c r="G352" s="109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</row>
    <row r="353" spans="1:25" ht="15.75" customHeight="1" x14ac:dyDescent="0.2">
      <c r="A353" s="96"/>
      <c r="B353" s="114"/>
      <c r="C353" s="96"/>
      <c r="D353" s="96"/>
      <c r="E353" s="96"/>
      <c r="F353" s="96"/>
      <c r="G353" s="109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</row>
    <row r="354" spans="1:25" ht="15.75" customHeight="1" x14ac:dyDescent="0.2">
      <c r="A354" s="96"/>
      <c r="B354" s="114"/>
      <c r="C354" s="96"/>
      <c r="D354" s="96"/>
      <c r="E354" s="96"/>
      <c r="F354" s="96"/>
      <c r="G354" s="109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</row>
    <row r="355" spans="1:25" ht="15.75" customHeight="1" x14ac:dyDescent="0.2">
      <c r="A355" s="96"/>
      <c r="B355" s="130"/>
      <c r="C355" s="109"/>
      <c r="D355" s="109"/>
      <c r="E355" s="109"/>
      <c r="F355" s="108"/>
      <c r="G355" s="109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</row>
    <row r="356" spans="1:25" ht="15.75" customHeight="1" x14ac:dyDescent="0.2">
      <c r="A356" s="96"/>
      <c r="B356" s="112"/>
      <c r="C356" s="96"/>
      <c r="D356" s="96"/>
      <c r="E356" s="96"/>
      <c r="F356" s="96"/>
      <c r="G356" s="109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</row>
    <row r="357" spans="1:25" ht="15.75" customHeight="1" x14ac:dyDescent="0.2">
      <c r="A357" s="96"/>
      <c r="B357" s="112"/>
      <c r="C357" s="96"/>
      <c r="D357" s="96"/>
      <c r="E357" s="96"/>
      <c r="F357" s="96"/>
      <c r="G357" s="109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</row>
    <row r="358" spans="1:25" ht="15.75" customHeight="1" x14ac:dyDescent="0.2">
      <c r="A358" s="96"/>
      <c r="B358" s="114"/>
      <c r="C358" s="96"/>
      <c r="D358" s="96"/>
      <c r="E358" s="96"/>
      <c r="F358" s="96"/>
      <c r="G358" s="109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</row>
    <row r="359" spans="1:25" ht="15.75" customHeight="1" x14ac:dyDescent="0.2">
      <c r="A359" s="96"/>
      <c r="B359" s="114"/>
      <c r="C359" s="96"/>
      <c r="D359" s="96"/>
      <c r="E359" s="96"/>
      <c r="F359" s="96"/>
      <c r="G359" s="109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</row>
    <row r="360" spans="1:25" ht="15.75" customHeight="1" x14ac:dyDescent="0.2">
      <c r="A360" s="96"/>
      <c r="B360" s="130"/>
      <c r="C360" s="109"/>
      <c r="D360" s="109"/>
      <c r="E360" s="109"/>
      <c r="F360" s="108"/>
      <c r="G360" s="109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</row>
    <row r="361" spans="1:25" ht="15.75" customHeight="1" x14ac:dyDescent="0.2">
      <c r="A361" s="96"/>
      <c r="B361" s="112"/>
      <c r="C361" s="96"/>
      <c r="D361" s="96"/>
      <c r="E361" s="96"/>
      <c r="F361" s="96"/>
      <c r="G361" s="109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</row>
    <row r="362" spans="1:25" ht="15.75" customHeight="1" x14ac:dyDescent="0.2">
      <c r="A362" s="96"/>
      <c r="B362" s="112"/>
      <c r="C362" s="96"/>
      <c r="D362" s="96"/>
      <c r="E362" s="96"/>
      <c r="F362" s="96"/>
      <c r="G362" s="109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</row>
    <row r="363" spans="1:25" ht="15.75" customHeight="1" x14ac:dyDescent="0.2">
      <c r="A363" s="96"/>
      <c r="B363" s="114"/>
      <c r="C363" s="96"/>
      <c r="D363" s="96"/>
      <c r="E363" s="96"/>
      <c r="F363" s="96"/>
      <c r="G363" s="109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</row>
    <row r="364" spans="1:25" ht="15.75" customHeight="1" x14ac:dyDescent="0.2">
      <c r="A364" s="106"/>
      <c r="B364" s="114"/>
      <c r="C364" s="96"/>
      <c r="D364" s="96"/>
      <c r="E364" s="96"/>
      <c r="F364" s="96"/>
      <c r="G364" s="109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</row>
    <row r="365" spans="1:25" ht="15.75" customHeight="1" x14ac:dyDescent="0.2">
      <c r="A365" s="106"/>
      <c r="B365" s="130"/>
      <c r="C365" s="109"/>
      <c r="D365" s="109"/>
      <c r="E365" s="109"/>
      <c r="F365" s="108"/>
      <c r="G365" s="109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</row>
    <row r="366" spans="1:25" ht="15.75" customHeight="1" x14ac:dyDescent="0.2">
      <c r="A366" s="106"/>
      <c r="B366" s="109"/>
      <c r="C366" s="109"/>
      <c r="D366" s="109"/>
      <c r="E366" s="109"/>
      <c r="F366" s="108"/>
      <c r="G366" s="109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</row>
    <row r="367" spans="1:25" ht="15.75" customHeight="1" x14ac:dyDescent="0.2">
      <c r="A367" s="106"/>
      <c r="B367" s="109"/>
      <c r="C367" s="109"/>
      <c r="D367" s="109"/>
      <c r="E367" s="109"/>
      <c r="F367" s="108"/>
      <c r="G367" s="109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</row>
    <row r="368" spans="1:25" ht="15.75" customHeight="1" x14ac:dyDescent="0.2">
      <c r="A368" s="106"/>
      <c r="B368" s="131"/>
      <c r="C368" s="109"/>
      <c r="D368" s="109"/>
      <c r="E368" s="109"/>
      <c r="F368" s="108"/>
      <c r="G368" s="109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</row>
    <row r="369" spans="1:25" ht="15.75" customHeight="1" x14ac:dyDescent="0.2">
      <c r="A369" s="96" t="s">
        <v>0</v>
      </c>
      <c r="B369" s="132"/>
      <c r="C369" s="109"/>
      <c r="D369" s="109"/>
      <c r="E369" s="109"/>
      <c r="F369" s="108"/>
      <c r="G369" s="109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</row>
    <row r="370" spans="1:25" ht="15.75" customHeight="1" x14ac:dyDescent="0.2">
      <c r="A370" s="106"/>
      <c r="B370" s="109"/>
      <c r="C370" s="109"/>
      <c r="D370" s="109"/>
      <c r="E370" s="109"/>
      <c r="F370" s="108"/>
      <c r="G370" s="109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</row>
    <row r="371" spans="1:25" ht="15.75" customHeight="1" x14ac:dyDescent="0.2">
      <c r="A371" s="106"/>
      <c r="B371" s="130"/>
      <c r="C371" s="109"/>
      <c r="D371" s="109"/>
      <c r="E371" s="109"/>
      <c r="F371" s="108"/>
      <c r="G371" s="109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</row>
    <row r="372" spans="1:25" ht="15.75" customHeight="1" x14ac:dyDescent="0.2">
      <c r="A372" s="106"/>
      <c r="B372" s="109"/>
      <c r="C372" s="109"/>
      <c r="D372" s="109"/>
      <c r="E372" s="109"/>
      <c r="F372" s="108"/>
      <c r="G372" s="109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</row>
    <row r="373" spans="1:25" ht="15.75" customHeight="1" x14ac:dyDescent="0.2">
      <c r="A373" s="106"/>
      <c r="B373" s="109"/>
      <c r="C373" s="109"/>
      <c r="D373" s="109"/>
      <c r="E373" s="109"/>
      <c r="F373" s="108"/>
      <c r="G373" s="109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</row>
    <row r="374" spans="1:25" ht="15.75" customHeight="1" x14ac:dyDescent="0.2">
      <c r="A374" s="96"/>
      <c r="B374" s="109"/>
      <c r="C374" s="109"/>
      <c r="D374" s="109"/>
      <c r="E374" s="109"/>
      <c r="F374" s="108"/>
      <c r="G374" s="109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</row>
    <row r="375" spans="1:25" ht="15.75" customHeight="1" x14ac:dyDescent="0.2">
      <c r="A375" s="106"/>
      <c r="B375" s="109"/>
      <c r="C375" s="109"/>
      <c r="D375" s="109"/>
      <c r="E375" s="109"/>
      <c r="F375" s="108"/>
      <c r="G375" s="109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</row>
    <row r="376" spans="1:25" ht="15.75" customHeight="1" x14ac:dyDescent="0.2">
      <c r="A376" s="106"/>
      <c r="B376" s="130"/>
      <c r="C376" s="109"/>
      <c r="D376" s="109"/>
      <c r="E376" s="109"/>
      <c r="F376" s="108"/>
      <c r="G376" s="109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</row>
    <row r="377" spans="1:25" ht="15.75" customHeight="1" x14ac:dyDescent="0.2">
      <c r="A377" s="106"/>
      <c r="B377" s="112"/>
      <c r="C377" s="115"/>
      <c r="D377" s="115"/>
      <c r="E377" s="115"/>
      <c r="F377" s="115"/>
      <c r="G377" s="109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</row>
    <row r="378" spans="1:25" ht="15.75" customHeight="1" x14ac:dyDescent="0.2">
      <c r="A378" s="106"/>
      <c r="B378" s="112"/>
      <c r="C378" s="115"/>
      <c r="D378" s="115"/>
      <c r="E378" s="115"/>
      <c r="F378" s="115"/>
      <c r="G378" s="109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</row>
    <row r="379" spans="1:25" ht="15.75" customHeight="1" x14ac:dyDescent="0.2">
      <c r="A379" s="96"/>
      <c r="B379" s="133"/>
      <c r="C379" s="115"/>
      <c r="D379" s="115"/>
      <c r="E379" s="115"/>
      <c r="F379" s="115"/>
      <c r="G379" s="109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</row>
    <row r="380" spans="1:25" ht="15.75" customHeight="1" x14ac:dyDescent="0.2">
      <c r="A380" s="127"/>
      <c r="B380" s="133"/>
      <c r="C380" s="115"/>
      <c r="D380" s="115"/>
      <c r="E380" s="115"/>
      <c r="F380" s="115"/>
      <c r="G380" s="109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</row>
    <row r="381" spans="1:25" ht="15.75" customHeight="1" x14ac:dyDescent="0.2">
      <c r="A381" s="127"/>
      <c r="B381" s="130"/>
      <c r="C381" s="109"/>
      <c r="D381" s="109"/>
      <c r="E381" s="109"/>
      <c r="F381" s="108"/>
      <c r="G381" s="109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</row>
    <row r="382" spans="1:25" ht="15.75" customHeight="1" x14ac:dyDescent="0.2">
      <c r="A382" s="127"/>
      <c r="B382" s="109"/>
      <c r="C382" s="109"/>
      <c r="D382" s="109"/>
      <c r="E382" s="109"/>
      <c r="F382" s="108"/>
      <c r="G382" s="109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</row>
    <row r="383" spans="1:25" ht="15.75" customHeight="1" x14ac:dyDescent="0.2">
      <c r="A383" s="127"/>
      <c r="B383" s="109"/>
      <c r="C383" s="109"/>
      <c r="D383" s="109"/>
      <c r="E383" s="109"/>
      <c r="F383" s="108"/>
      <c r="G383" s="109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</row>
    <row r="384" spans="1:25" ht="15.75" customHeight="1" x14ac:dyDescent="0.2">
      <c r="A384" s="96"/>
      <c r="B384" s="109"/>
      <c r="C384" s="129"/>
      <c r="D384" s="129"/>
      <c r="E384" s="109"/>
      <c r="F384" s="108"/>
      <c r="G384" s="109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</row>
    <row r="385" spans="1:25" ht="15.75" customHeight="1" x14ac:dyDescent="0.2">
      <c r="A385" s="127"/>
      <c r="B385" s="109"/>
      <c r="C385" s="109"/>
      <c r="D385" s="109"/>
      <c r="E385" s="109"/>
      <c r="F385" s="108"/>
      <c r="G385" s="109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</row>
    <row r="386" spans="1:25" ht="15.75" customHeight="1" x14ac:dyDescent="0.2">
      <c r="A386" s="127"/>
      <c r="B386" s="130"/>
      <c r="C386" s="109"/>
      <c r="D386" s="109"/>
      <c r="E386" s="109"/>
      <c r="F386" s="108"/>
      <c r="G386" s="109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</row>
    <row r="387" spans="1:25" ht="15.75" customHeight="1" x14ac:dyDescent="0.2">
      <c r="A387" s="127"/>
      <c r="B387" s="112"/>
      <c r="C387" s="108"/>
      <c r="D387" s="108"/>
      <c r="E387" s="108"/>
      <c r="F387" s="108"/>
      <c r="G387" s="109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</row>
    <row r="388" spans="1:25" ht="15.75" customHeight="1" x14ac:dyDescent="0.2">
      <c r="A388" s="127"/>
      <c r="B388" s="112"/>
      <c r="C388" s="108"/>
      <c r="D388" s="108"/>
      <c r="E388" s="108"/>
      <c r="F388" s="108"/>
      <c r="G388" s="109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</row>
    <row r="389" spans="1:25" ht="15.75" customHeight="1" x14ac:dyDescent="0.2">
      <c r="A389" s="96"/>
      <c r="B389" s="114"/>
      <c r="C389" s="108"/>
      <c r="D389" s="108"/>
      <c r="E389" s="108"/>
      <c r="F389" s="108"/>
      <c r="G389" s="109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</row>
    <row r="390" spans="1:25" ht="15.75" customHeight="1" x14ac:dyDescent="0.2">
      <c r="A390" s="96"/>
      <c r="B390" s="114"/>
      <c r="C390" s="108"/>
      <c r="D390" s="108"/>
      <c r="E390" s="108"/>
      <c r="F390" s="108"/>
      <c r="G390" s="109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</row>
    <row r="391" spans="1:25" ht="15.75" customHeight="1" x14ac:dyDescent="0.2">
      <c r="A391" s="96"/>
      <c r="B391" s="130"/>
      <c r="C391" s="109"/>
      <c r="D391" s="109"/>
      <c r="E391" s="109"/>
      <c r="F391" s="108"/>
      <c r="G391" s="109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</row>
    <row r="392" spans="1:25" ht="15.75" customHeight="1" x14ac:dyDescent="0.2">
      <c r="A392" s="96"/>
      <c r="B392" s="112"/>
      <c r="C392" s="115"/>
      <c r="D392" s="115"/>
      <c r="E392" s="115"/>
      <c r="F392" s="108"/>
      <c r="G392" s="109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</row>
    <row r="393" spans="1:25" ht="15.75" customHeight="1" x14ac:dyDescent="0.2">
      <c r="A393" s="96"/>
      <c r="B393" s="112"/>
      <c r="C393" s="115"/>
      <c r="D393" s="115"/>
      <c r="E393" s="115"/>
      <c r="F393" s="108"/>
      <c r="G393" s="109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</row>
    <row r="394" spans="1:25" ht="15.75" customHeight="1" x14ac:dyDescent="0.2">
      <c r="A394" s="96"/>
      <c r="B394" s="133"/>
      <c r="C394" s="115"/>
      <c r="D394" s="115"/>
      <c r="E394" s="115"/>
      <c r="F394" s="108"/>
      <c r="G394" s="109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</row>
    <row r="395" spans="1:25" ht="15.75" customHeight="1" x14ac:dyDescent="0.2">
      <c r="A395" s="96"/>
      <c r="B395" s="133"/>
      <c r="C395" s="115"/>
      <c r="D395" s="115"/>
      <c r="E395" s="115"/>
      <c r="F395" s="108"/>
      <c r="G395" s="109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</row>
    <row r="396" spans="1:25" ht="15.75" customHeight="1" x14ac:dyDescent="0.2">
      <c r="A396" s="96"/>
      <c r="B396" s="109"/>
      <c r="C396" s="109"/>
      <c r="D396" s="109"/>
      <c r="E396" s="109"/>
      <c r="F396" s="108"/>
      <c r="G396" s="109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</row>
    <row r="397" spans="1:25" ht="15.75" customHeight="1" x14ac:dyDescent="0.2">
      <c r="A397" s="96"/>
      <c r="B397" s="109"/>
      <c r="C397" s="109"/>
      <c r="D397" s="109"/>
      <c r="E397" s="109"/>
      <c r="F397" s="108"/>
      <c r="G397" s="109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</row>
    <row r="398" spans="1:25" ht="15.75" customHeight="1" x14ac:dyDescent="0.2">
      <c r="A398" s="96"/>
      <c r="B398" s="109"/>
      <c r="C398" s="109"/>
      <c r="D398" s="109"/>
      <c r="E398" s="109"/>
      <c r="F398" s="108"/>
      <c r="G398" s="109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</row>
    <row r="399" spans="1:25" ht="15.75" customHeight="1" x14ac:dyDescent="0.2">
      <c r="A399" s="96"/>
      <c r="B399" s="109"/>
      <c r="C399" s="109"/>
      <c r="D399" s="109"/>
      <c r="E399" s="109"/>
      <c r="F399" s="108"/>
      <c r="G399" s="109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</row>
    <row r="400" spans="1:25" ht="15.75" customHeight="1" x14ac:dyDescent="0.2">
      <c r="A400" s="96"/>
      <c r="B400" s="109"/>
      <c r="C400" s="109"/>
      <c r="D400" s="109"/>
      <c r="E400" s="109"/>
      <c r="F400" s="108"/>
      <c r="G400" s="109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</row>
    <row r="401" spans="1:25" ht="15.75" customHeight="1" x14ac:dyDescent="0.2">
      <c r="A401" s="96"/>
      <c r="B401" s="109"/>
      <c r="C401" s="109"/>
      <c r="D401" s="109"/>
      <c r="E401" s="109"/>
      <c r="F401" s="108"/>
      <c r="G401" s="109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</row>
    <row r="402" spans="1:25" ht="15.75" customHeight="1" x14ac:dyDescent="0.2">
      <c r="A402" s="96"/>
      <c r="B402" s="109"/>
      <c r="C402" s="109"/>
      <c r="D402" s="109"/>
      <c r="E402" s="109"/>
      <c r="F402" s="108"/>
      <c r="G402" s="109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</row>
    <row r="403" spans="1:25" ht="15.75" customHeight="1" x14ac:dyDescent="0.2">
      <c r="A403" s="96"/>
      <c r="B403" s="109"/>
      <c r="C403" s="109"/>
      <c r="D403" s="109"/>
      <c r="E403" s="109"/>
      <c r="F403" s="108"/>
      <c r="G403" s="109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</row>
    <row r="404" spans="1:25" ht="15.75" customHeight="1" x14ac:dyDescent="0.2">
      <c r="A404" s="96"/>
      <c r="B404" s="130"/>
      <c r="C404" s="109"/>
      <c r="D404" s="109"/>
      <c r="E404" s="109"/>
      <c r="F404" s="108"/>
      <c r="G404" s="109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</row>
    <row r="405" spans="1:25" ht="15.75" customHeight="1" x14ac:dyDescent="0.2">
      <c r="A405" s="96"/>
      <c r="B405" s="109"/>
      <c r="C405" s="109"/>
      <c r="D405" s="109"/>
      <c r="E405" s="109"/>
      <c r="F405" s="108"/>
      <c r="G405" s="109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</row>
    <row r="406" spans="1:25" ht="15.75" customHeight="1" x14ac:dyDescent="0.2">
      <c r="A406" s="96"/>
      <c r="B406" s="109"/>
      <c r="C406" s="109"/>
      <c r="D406" s="109"/>
      <c r="E406" s="109"/>
      <c r="F406" s="108"/>
      <c r="G406" s="109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</row>
    <row r="407" spans="1:25" ht="15.75" customHeight="1" x14ac:dyDescent="0.2">
      <c r="A407" s="96"/>
      <c r="B407" s="109"/>
      <c r="C407" s="109"/>
      <c r="D407" s="109"/>
      <c r="E407" s="109"/>
      <c r="F407" s="108"/>
      <c r="G407" s="109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</row>
    <row r="408" spans="1:25" ht="15.75" customHeight="1" x14ac:dyDescent="0.2">
      <c r="A408" s="96"/>
      <c r="B408" s="109"/>
      <c r="C408" s="109"/>
      <c r="D408" s="109"/>
      <c r="E408" s="109"/>
      <c r="F408" s="108"/>
      <c r="G408" s="109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</row>
    <row r="409" spans="1:25" ht="15.75" customHeight="1" x14ac:dyDescent="0.2">
      <c r="A409" s="96"/>
      <c r="B409" s="114"/>
      <c r="C409" s="96"/>
      <c r="D409" s="96"/>
      <c r="E409" s="96"/>
      <c r="F409" s="96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</row>
    <row r="410" spans="1:25" ht="15.75" customHeight="1" x14ac:dyDescent="0.15">
      <c r="A410" s="96"/>
      <c r="B410" s="128"/>
      <c r="C410" s="96"/>
      <c r="D410" s="96"/>
      <c r="E410" s="96"/>
      <c r="F410" s="96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</row>
    <row r="411" spans="1:25" ht="15.75" customHeight="1" x14ac:dyDescent="0.2">
      <c r="A411" s="96"/>
      <c r="B411" s="112"/>
      <c r="C411" s="96"/>
      <c r="D411" s="96"/>
      <c r="E411" s="96"/>
      <c r="F411" s="96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</row>
    <row r="412" spans="1:25" ht="15.75" customHeight="1" x14ac:dyDescent="0.2">
      <c r="A412" s="96"/>
      <c r="B412" s="112"/>
      <c r="C412" s="96"/>
      <c r="D412" s="96"/>
      <c r="E412" s="96"/>
      <c r="F412" s="96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</row>
    <row r="413" spans="1:25" ht="15.75" customHeight="1" x14ac:dyDescent="0.2">
      <c r="A413" s="96"/>
      <c r="B413" s="112"/>
      <c r="C413" s="96"/>
      <c r="D413" s="96"/>
      <c r="E413" s="96"/>
      <c r="F413" s="96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</row>
    <row r="414" spans="1:25" ht="15.75" customHeight="1" x14ac:dyDescent="0.2">
      <c r="A414" s="96"/>
      <c r="B414" s="114"/>
      <c r="C414" s="96"/>
      <c r="D414" s="96"/>
      <c r="E414" s="96"/>
      <c r="F414" s="96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</row>
    <row r="415" spans="1:25" ht="15.75" customHeight="1" x14ac:dyDescent="0.15">
      <c r="A415" s="96"/>
      <c r="B415" s="128"/>
      <c r="C415" s="96"/>
      <c r="D415" s="96"/>
      <c r="E415" s="96"/>
      <c r="F415" s="96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</row>
    <row r="416" spans="1:25" ht="15.75" customHeight="1" x14ac:dyDescent="0.2">
      <c r="A416" s="96"/>
      <c r="B416" s="112"/>
      <c r="C416" s="96"/>
      <c r="D416" s="96"/>
      <c r="E416" s="96"/>
      <c r="F416" s="96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</row>
    <row r="417" spans="1:25" ht="15.75" customHeight="1" x14ac:dyDescent="0.2">
      <c r="A417" s="96"/>
      <c r="B417" s="112"/>
      <c r="C417" s="115"/>
      <c r="D417" s="115"/>
      <c r="E417" s="115"/>
      <c r="F417" s="115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</row>
    <row r="418" spans="1:25" ht="15.75" customHeight="1" x14ac:dyDescent="0.2">
      <c r="A418" s="96"/>
      <c r="B418" s="112"/>
      <c r="C418" s="115"/>
      <c r="D418" s="115"/>
      <c r="E418" s="115"/>
      <c r="F418" s="115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</row>
    <row r="419" spans="1:25" ht="15.75" customHeight="1" x14ac:dyDescent="0.2">
      <c r="A419" s="96"/>
      <c r="B419" s="112"/>
      <c r="C419" s="115"/>
      <c r="D419" s="115"/>
      <c r="E419" s="115"/>
      <c r="F419" s="115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</row>
    <row r="420" spans="1:25" ht="15.75" customHeight="1" x14ac:dyDescent="0.2">
      <c r="A420" s="96"/>
      <c r="B420" s="114"/>
      <c r="C420" s="115"/>
      <c r="D420" s="115"/>
      <c r="E420" s="115"/>
      <c r="F420" s="115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</row>
    <row r="421" spans="1:25" ht="15.75" customHeight="1" x14ac:dyDescent="0.2">
      <c r="A421" s="96"/>
      <c r="B421" s="114"/>
      <c r="C421" s="115"/>
      <c r="D421" s="115"/>
      <c r="E421" s="115"/>
      <c r="F421" s="115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</row>
    <row r="422" spans="1:25" ht="15.75" customHeight="1" x14ac:dyDescent="0.15">
      <c r="A422" s="96"/>
      <c r="B422" s="96"/>
      <c r="C422" s="96"/>
      <c r="D422" s="96"/>
      <c r="E422" s="96"/>
      <c r="F422" s="96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</row>
    <row r="423" spans="1:25" ht="15.75" customHeight="1" x14ac:dyDescent="0.15">
      <c r="A423" s="96"/>
      <c r="B423" s="100"/>
      <c r="C423" s="96"/>
      <c r="D423" s="96"/>
      <c r="E423" s="96"/>
      <c r="F423" s="96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</row>
    <row r="424" spans="1:25" ht="15.75" customHeight="1" x14ac:dyDescent="0.15">
      <c r="A424" s="96"/>
      <c r="B424" s="128"/>
      <c r="C424" s="96"/>
      <c r="D424" s="96"/>
      <c r="E424" s="96"/>
      <c r="F424" s="96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</row>
    <row r="425" spans="1:25" ht="15.75" customHeight="1" x14ac:dyDescent="0.15">
      <c r="A425" s="96"/>
      <c r="B425" s="128"/>
      <c r="C425" s="96"/>
      <c r="D425" s="96"/>
      <c r="E425" s="96"/>
      <c r="F425" s="96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</row>
    <row r="426" spans="1:25" ht="15.75" customHeight="1" x14ac:dyDescent="0.15">
      <c r="A426" s="96"/>
      <c r="B426" s="128"/>
      <c r="C426" s="96"/>
      <c r="D426" s="96"/>
      <c r="E426" s="96"/>
      <c r="F426" s="96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</row>
    <row r="427" spans="1:25" ht="15.75" customHeight="1" x14ac:dyDescent="0.15">
      <c r="A427" s="96"/>
      <c r="B427" s="96"/>
      <c r="C427" s="96"/>
      <c r="D427" s="96"/>
      <c r="E427" s="96"/>
      <c r="F427" s="96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</row>
    <row r="428" spans="1:25" ht="15.75" customHeight="1" x14ac:dyDescent="0.15">
      <c r="A428" s="96"/>
      <c r="B428" s="128"/>
      <c r="C428" s="96"/>
      <c r="D428" s="96"/>
      <c r="E428" s="96"/>
      <c r="F428" s="96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</row>
    <row r="429" spans="1:25" ht="15.75" customHeight="1" x14ac:dyDescent="0.15">
      <c r="A429" s="96"/>
      <c r="B429" s="128"/>
      <c r="C429" s="96"/>
      <c r="D429" s="96"/>
      <c r="E429" s="96"/>
      <c r="F429" s="96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</row>
    <row r="430" spans="1:25" ht="15.75" customHeight="1" x14ac:dyDescent="0.15">
      <c r="A430" s="96"/>
      <c r="B430" s="128"/>
      <c r="C430" s="96"/>
      <c r="D430" s="96"/>
      <c r="E430" s="96"/>
      <c r="F430" s="96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</row>
    <row r="431" spans="1:25" ht="15.75" customHeight="1" x14ac:dyDescent="0.15">
      <c r="A431" s="96"/>
      <c r="B431" s="128"/>
      <c r="C431" s="96"/>
      <c r="D431" s="96"/>
      <c r="E431" s="96"/>
      <c r="F431" s="96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</row>
    <row r="432" spans="1:25" ht="15.75" customHeight="1" x14ac:dyDescent="0.15">
      <c r="A432" s="96"/>
      <c r="B432" s="96"/>
      <c r="C432" s="96"/>
      <c r="D432" s="96"/>
      <c r="E432" s="96"/>
      <c r="F432" s="96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</row>
    <row r="433" spans="1:25" ht="15.75" customHeight="1" x14ac:dyDescent="0.15">
      <c r="A433" s="96"/>
      <c r="B433" s="128"/>
      <c r="C433" s="96"/>
      <c r="D433" s="96"/>
      <c r="E433" s="96"/>
      <c r="F433" s="96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</row>
    <row r="434" spans="1:25" ht="15.75" customHeight="1" x14ac:dyDescent="0.15">
      <c r="A434" s="96"/>
      <c r="B434" s="128"/>
      <c r="C434" s="96"/>
      <c r="D434" s="96"/>
      <c r="E434" s="96"/>
      <c r="F434" s="96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</row>
    <row r="435" spans="1:25" ht="15.75" customHeight="1" x14ac:dyDescent="0.15">
      <c r="A435" s="96"/>
      <c r="B435" s="128"/>
      <c r="C435" s="96"/>
      <c r="D435" s="96"/>
      <c r="E435" s="96"/>
      <c r="F435" s="96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</row>
    <row r="436" spans="1:25" ht="15.75" customHeight="1" x14ac:dyDescent="0.15">
      <c r="A436" s="96"/>
      <c r="B436" s="128"/>
      <c r="C436" s="96"/>
      <c r="D436" s="96"/>
      <c r="E436" s="96"/>
      <c r="F436" s="96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</row>
    <row r="437" spans="1:25" ht="15.75" customHeight="1" x14ac:dyDescent="0.15">
      <c r="A437" s="96"/>
      <c r="B437" s="96"/>
      <c r="C437" s="96"/>
      <c r="D437" s="96"/>
      <c r="E437" s="96"/>
      <c r="F437" s="96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</row>
    <row r="438" spans="1:25" ht="15.75" customHeight="1" x14ac:dyDescent="0.15">
      <c r="A438" s="96"/>
      <c r="B438" s="134"/>
      <c r="C438" s="122"/>
      <c r="D438" s="122"/>
      <c r="E438" s="122"/>
      <c r="F438" s="122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</row>
    <row r="439" spans="1:25" ht="15.75" customHeight="1" x14ac:dyDescent="0.15">
      <c r="A439" s="96"/>
      <c r="B439" s="134"/>
      <c r="C439" s="122"/>
      <c r="D439" s="122"/>
      <c r="E439" s="122"/>
      <c r="F439" s="122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</row>
    <row r="440" spans="1:25" ht="15.75" customHeight="1" x14ac:dyDescent="0.15">
      <c r="A440" s="96"/>
      <c r="B440" s="134"/>
      <c r="C440" s="122"/>
      <c r="D440" s="122"/>
      <c r="E440" s="122"/>
      <c r="F440" s="122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</row>
    <row r="441" spans="1:25" ht="15.75" customHeight="1" x14ac:dyDescent="0.15">
      <c r="A441" s="96"/>
      <c r="B441" s="134"/>
      <c r="C441" s="122"/>
      <c r="D441" s="122"/>
      <c r="E441" s="122"/>
      <c r="F441" s="122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</row>
    <row r="442" spans="1:25" ht="15.75" customHeight="1" x14ac:dyDescent="0.15">
      <c r="A442" s="96"/>
      <c r="B442" s="96"/>
      <c r="C442" s="96"/>
      <c r="D442" s="96"/>
      <c r="E442" s="96"/>
      <c r="F442" s="96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</row>
    <row r="443" spans="1:25" ht="15.75" customHeight="1" x14ac:dyDescent="0.2">
      <c r="A443" s="96"/>
      <c r="B443" s="112"/>
      <c r="C443" s="96"/>
      <c r="D443" s="96"/>
      <c r="E443" s="96"/>
      <c r="F443" s="96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</row>
    <row r="444" spans="1:25" ht="15.75" customHeight="1" x14ac:dyDescent="0.2">
      <c r="A444" s="96"/>
      <c r="B444" s="112"/>
      <c r="C444" s="96"/>
      <c r="D444" s="96"/>
      <c r="E444" s="96"/>
      <c r="F444" s="96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</row>
    <row r="445" spans="1:25" ht="15.75" customHeight="1" x14ac:dyDescent="0.2">
      <c r="A445" s="96"/>
      <c r="B445" s="114"/>
      <c r="C445" s="96"/>
      <c r="D445" s="96"/>
      <c r="E445" s="96"/>
      <c r="F445" s="33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</row>
    <row r="446" spans="1:25" ht="15.75" customHeight="1" x14ac:dyDescent="0.2">
      <c r="A446" s="96"/>
      <c r="B446" s="114"/>
      <c r="C446" s="115"/>
      <c r="D446" s="115"/>
      <c r="E446" s="115"/>
      <c r="F446" s="96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</row>
    <row r="447" spans="1:25" ht="15.75" customHeight="1" x14ac:dyDescent="0.15">
      <c r="A447" s="96"/>
      <c r="B447" s="96"/>
      <c r="C447" s="96"/>
      <c r="D447" s="96"/>
      <c r="E447" s="96"/>
      <c r="F447" s="96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</row>
    <row r="448" spans="1:25" ht="15.75" customHeight="1" x14ac:dyDescent="0.2">
      <c r="A448" s="96"/>
      <c r="B448" s="112"/>
      <c r="C448" s="96"/>
      <c r="D448" s="96"/>
      <c r="E448" s="96"/>
      <c r="F448" s="96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</row>
    <row r="449" spans="1:25" ht="15.75" customHeight="1" x14ac:dyDescent="0.2">
      <c r="A449" s="96"/>
      <c r="B449" s="112"/>
      <c r="C449" s="96"/>
      <c r="D449" s="96"/>
      <c r="E449" s="96"/>
      <c r="F449" s="96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</row>
    <row r="450" spans="1:25" ht="15.75" customHeight="1" x14ac:dyDescent="0.2">
      <c r="A450" s="96"/>
      <c r="B450" s="114"/>
      <c r="C450" s="96"/>
      <c r="D450" s="96"/>
      <c r="E450" s="96"/>
      <c r="F450" s="33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</row>
    <row r="451" spans="1:25" ht="15.75" customHeight="1" x14ac:dyDescent="0.2">
      <c r="A451" s="96"/>
      <c r="B451" s="114"/>
      <c r="C451" s="115"/>
      <c r="D451" s="115"/>
      <c r="E451" s="115"/>
      <c r="F451" s="96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</row>
    <row r="452" spans="1:25" ht="15.75" customHeight="1" x14ac:dyDescent="0.15">
      <c r="A452" s="96"/>
      <c r="B452" s="96"/>
      <c r="C452" s="96"/>
      <c r="D452" s="96"/>
      <c r="E452" s="96"/>
      <c r="F452" s="96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</row>
    <row r="453" spans="1:25" ht="15.75" customHeight="1" x14ac:dyDescent="0.2">
      <c r="A453" s="96"/>
      <c r="B453" s="117"/>
      <c r="C453" s="125"/>
      <c r="D453" s="125"/>
      <c r="E453" s="125"/>
      <c r="F453" s="125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</row>
    <row r="454" spans="1:25" ht="15.75" customHeight="1" x14ac:dyDescent="0.2">
      <c r="A454" s="96"/>
      <c r="B454" s="117"/>
      <c r="C454" s="125"/>
      <c r="D454" s="125"/>
      <c r="E454" s="125"/>
      <c r="F454" s="125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</row>
    <row r="455" spans="1:25" ht="15.75" customHeight="1" x14ac:dyDescent="0.2">
      <c r="A455" s="96"/>
      <c r="B455" s="120"/>
      <c r="C455" s="125"/>
      <c r="D455" s="125"/>
      <c r="E455" s="125"/>
      <c r="F455" s="125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</row>
    <row r="456" spans="1:25" ht="15.75" customHeight="1" x14ac:dyDescent="0.2">
      <c r="A456" s="96"/>
      <c r="B456" s="120"/>
      <c r="C456" s="125"/>
      <c r="D456" s="125"/>
      <c r="E456" s="125"/>
      <c r="F456" s="125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</row>
    <row r="457" spans="1:25" ht="15.75" customHeight="1" x14ac:dyDescent="0.15">
      <c r="A457" s="96"/>
      <c r="B457" s="96"/>
      <c r="C457" s="96"/>
      <c r="D457" s="96"/>
      <c r="E457" s="96"/>
      <c r="F457" s="96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</row>
    <row r="458" spans="1:25" ht="15.75" customHeight="1" x14ac:dyDescent="0.2">
      <c r="A458" s="96"/>
      <c r="B458" s="112"/>
      <c r="C458" s="96"/>
      <c r="D458" s="96"/>
      <c r="E458" s="96"/>
      <c r="F458" s="96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</row>
    <row r="459" spans="1:25" ht="15.75" customHeight="1" x14ac:dyDescent="0.2">
      <c r="A459" s="96"/>
      <c r="B459" s="112"/>
      <c r="C459" s="96"/>
      <c r="D459" s="96"/>
      <c r="E459" s="96"/>
      <c r="F459" s="96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</row>
    <row r="460" spans="1:25" ht="15.75" customHeight="1" x14ac:dyDescent="0.2">
      <c r="A460" s="96"/>
      <c r="B460" s="114"/>
      <c r="C460" s="96"/>
      <c r="D460" s="96"/>
      <c r="E460" s="96"/>
      <c r="F460" s="96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</row>
    <row r="461" spans="1:25" ht="15.75" customHeight="1" x14ac:dyDescent="0.2">
      <c r="A461" s="96"/>
      <c r="B461" s="114"/>
      <c r="C461" s="96"/>
      <c r="D461" s="96"/>
      <c r="E461" s="96"/>
      <c r="F461" s="96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</row>
    <row r="462" spans="1:25" ht="15.75" customHeight="1" x14ac:dyDescent="0.15">
      <c r="A462" s="96"/>
      <c r="B462" s="96"/>
      <c r="C462" s="96"/>
      <c r="D462" s="96"/>
      <c r="E462" s="96"/>
      <c r="F462" s="96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</row>
    <row r="463" spans="1:25" ht="15.75" customHeight="1" x14ac:dyDescent="0.2">
      <c r="A463" s="96"/>
      <c r="B463" s="109"/>
      <c r="C463" s="96"/>
      <c r="D463" s="96"/>
      <c r="E463" s="96"/>
      <c r="F463" s="96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</row>
    <row r="464" spans="1:25" ht="15.75" customHeight="1" x14ac:dyDescent="0.2">
      <c r="A464" s="96"/>
      <c r="B464" s="112"/>
      <c r="C464" s="96"/>
      <c r="D464" s="96"/>
      <c r="E464" s="96"/>
      <c r="F464" s="96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</row>
    <row r="465" spans="1:25" ht="15.75" customHeight="1" x14ac:dyDescent="0.2">
      <c r="A465" s="96"/>
      <c r="B465" s="114"/>
      <c r="C465" s="96"/>
      <c r="D465" s="96"/>
      <c r="E465" s="96"/>
      <c r="F465" s="96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</row>
    <row r="466" spans="1:25" ht="15.75" customHeight="1" x14ac:dyDescent="0.2">
      <c r="A466" s="96"/>
      <c r="B466" s="114"/>
      <c r="C466" s="96"/>
      <c r="D466" s="96"/>
      <c r="E466" s="96"/>
      <c r="F466" s="96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</row>
    <row r="467" spans="1:25" ht="15.75" customHeight="1" x14ac:dyDescent="0.15">
      <c r="A467" s="96"/>
      <c r="B467" s="96"/>
      <c r="C467" s="96"/>
      <c r="D467" s="96"/>
      <c r="E467" s="96"/>
      <c r="F467" s="96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</row>
    <row r="468" spans="1:25" ht="15.75" customHeight="1" x14ac:dyDescent="0.2">
      <c r="A468" s="96"/>
      <c r="B468" s="112"/>
      <c r="C468" s="96"/>
      <c r="D468" s="96"/>
      <c r="E468" s="96"/>
      <c r="F468" s="96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</row>
    <row r="469" spans="1:25" ht="15.75" customHeight="1" x14ac:dyDescent="0.2">
      <c r="A469" s="96"/>
      <c r="B469" s="112"/>
      <c r="C469" s="96"/>
      <c r="D469" s="96"/>
      <c r="E469" s="96"/>
      <c r="F469" s="96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</row>
    <row r="470" spans="1:25" ht="15.75" customHeight="1" x14ac:dyDescent="0.2">
      <c r="A470" s="96"/>
      <c r="B470" s="114"/>
      <c r="C470" s="96"/>
      <c r="D470" s="96"/>
      <c r="E470" s="96"/>
      <c r="F470" s="96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</row>
    <row r="471" spans="1:25" ht="15.75" customHeight="1" x14ac:dyDescent="0.2">
      <c r="A471" s="96"/>
      <c r="B471" s="114"/>
      <c r="C471" s="115"/>
      <c r="D471" s="115"/>
      <c r="E471" s="115"/>
      <c r="F471" s="115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</row>
    <row r="472" spans="1:25" ht="15.75" customHeight="1" x14ac:dyDescent="0.15">
      <c r="A472" s="96"/>
      <c r="B472" s="96"/>
      <c r="C472" s="96"/>
      <c r="D472" s="96"/>
      <c r="E472" s="96"/>
      <c r="F472" s="96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</row>
    <row r="473" spans="1:25" ht="15.75" customHeight="1" x14ac:dyDescent="0.2">
      <c r="A473" s="96"/>
      <c r="B473" s="112"/>
      <c r="C473" s="96"/>
      <c r="D473" s="96"/>
      <c r="E473" s="96"/>
      <c r="F473" s="96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</row>
    <row r="474" spans="1:25" ht="15.75" customHeight="1" x14ac:dyDescent="0.2">
      <c r="A474" s="96"/>
      <c r="B474" s="112"/>
      <c r="C474" s="96"/>
      <c r="D474" s="96"/>
      <c r="E474" s="96"/>
      <c r="F474" s="96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</row>
    <row r="475" spans="1:25" ht="15.75" customHeight="1" x14ac:dyDescent="0.2">
      <c r="A475" s="96"/>
      <c r="B475" s="114"/>
      <c r="C475" s="96"/>
      <c r="D475" s="96"/>
      <c r="E475" s="96"/>
      <c r="F475" s="96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</row>
    <row r="476" spans="1:25" ht="15.75" customHeight="1" x14ac:dyDescent="0.2">
      <c r="A476" s="96"/>
      <c r="B476" s="114"/>
      <c r="C476" s="115"/>
      <c r="D476" s="115"/>
      <c r="E476" s="115"/>
      <c r="F476" s="115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</row>
    <row r="477" spans="1:25" ht="15.75" customHeight="1" x14ac:dyDescent="0.15">
      <c r="A477" s="96"/>
      <c r="B477" s="96"/>
      <c r="C477" s="96"/>
      <c r="D477" s="96"/>
      <c r="E477" s="96"/>
      <c r="F477" s="96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</row>
    <row r="478" spans="1:25" ht="15.75" customHeight="1" x14ac:dyDescent="0.2">
      <c r="A478" s="96"/>
      <c r="B478" s="112"/>
      <c r="C478" s="96"/>
      <c r="D478" s="96"/>
      <c r="E478" s="96"/>
      <c r="F478" s="96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</row>
    <row r="479" spans="1:25" ht="15.75" customHeight="1" x14ac:dyDescent="0.2">
      <c r="A479" s="96"/>
      <c r="B479" s="112"/>
      <c r="C479" s="96"/>
      <c r="D479" s="96"/>
      <c r="E479" s="96"/>
      <c r="F479" s="96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</row>
    <row r="480" spans="1:25" ht="15.75" customHeight="1" x14ac:dyDescent="0.2">
      <c r="A480" s="96"/>
      <c r="B480" s="114"/>
      <c r="C480" s="96"/>
      <c r="D480" s="96"/>
      <c r="E480" s="96"/>
      <c r="F480" s="96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</row>
    <row r="481" spans="1:25" ht="15.75" customHeight="1" x14ac:dyDescent="0.2">
      <c r="A481" s="96"/>
      <c r="B481" s="114"/>
      <c r="C481" s="115"/>
      <c r="D481" s="115"/>
      <c r="E481" s="115"/>
      <c r="F481" s="115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</row>
    <row r="482" spans="1:25" ht="15.75" customHeight="1" x14ac:dyDescent="0.15">
      <c r="A482" s="96"/>
      <c r="B482" s="96"/>
      <c r="C482" s="96"/>
      <c r="D482" s="96"/>
      <c r="E482" s="96"/>
      <c r="F482" s="96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</row>
    <row r="483" spans="1:25" ht="15.75" customHeight="1" x14ac:dyDescent="0.2">
      <c r="A483" s="96"/>
      <c r="B483" s="117"/>
      <c r="C483" s="122"/>
      <c r="D483" s="122"/>
      <c r="E483" s="122"/>
      <c r="F483" s="122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</row>
    <row r="484" spans="1:25" ht="15.75" customHeight="1" x14ac:dyDescent="0.2">
      <c r="A484" s="96"/>
      <c r="B484" s="117"/>
      <c r="C484" s="122"/>
      <c r="D484" s="122"/>
      <c r="E484" s="122"/>
      <c r="F484" s="122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</row>
    <row r="485" spans="1:25" ht="15.75" customHeight="1" x14ac:dyDescent="0.2">
      <c r="A485" s="96"/>
      <c r="B485" s="120"/>
      <c r="C485" s="122"/>
      <c r="D485" s="122"/>
      <c r="E485" s="122"/>
      <c r="F485" s="122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</row>
    <row r="486" spans="1:25" ht="15.75" customHeight="1" x14ac:dyDescent="0.2">
      <c r="A486" s="96"/>
      <c r="B486" s="120"/>
      <c r="C486" s="125"/>
      <c r="D486" s="125"/>
      <c r="E486" s="125"/>
      <c r="F486" s="122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</row>
    <row r="487" spans="1:25" ht="15.75" customHeight="1" x14ac:dyDescent="0.15">
      <c r="A487" s="96"/>
      <c r="B487" s="96"/>
      <c r="C487" s="96"/>
      <c r="D487" s="96"/>
      <c r="E487" s="96"/>
      <c r="F487" s="96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</row>
    <row r="488" spans="1:25" ht="15.75" customHeight="1" x14ac:dyDescent="0.2">
      <c r="A488" s="96"/>
      <c r="B488" s="112"/>
      <c r="C488" s="115"/>
      <c r="D488" s="115"/>
      <c r="E488" s="115"/>
      <c r="F488" s="115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</row>
    <row r="489" spans="1:25" ht="15.75" customHeight="1" x14ac:dyDescent="0.2">
      <c r="A489" s="96"/>
      <c r="B489" s="112"/>
      <c r="C489" s="115"/>
      <c r="D489" s="115"/>
      <c r="E489" s="115"/>
      <c r="F489" s="115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</row>
    <row r="490" spans="1:25" ht="15.75" customHeight="1" x14ac:dyDescent="0.2">
      <c r="A490" s="96"/>
      <c r="B490" s="114"/>
      <c r="C490" s="115"/>
      <c r="D490" s="115"/>
      <c r="E490" s="115"/>
      <c r="F490" s="115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</row>
    <row r="491" spans="1:25" ht="15.75" customHeight="1" x14ac:dyDescent="0.2">
      <c r="A491" s="96"/>
      <c r="B491" s="112"/>
      <c r="C491" s="115"/>
      <c r="D491" s="115"/>
      <c r="E491" s="115"/>
      <c r="F491" s="115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</row>
    <row r="492" spans="1:25" ht="15.75" customHeight="1" x14ac:dyDescent="0.2">
      <c r="A492" s="96"/>
      <c r="B492" s="114"/>
      <c r="C492" s="96"/>
      <c r="D492" s="96"/>
      <c r="E492" s="96"/>
      <c r="F492" s="115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</row>
    <row r="493" spans="1:25" ht="15.75" customHeight="1" x14ac:dyDescent="0.15">
      <c r="A493" s="96"/>
      <c r="B493" s="96"/>
      <c r="C493" s="96"/>
      <c r="D493" s="96"/>
      <c r="E493" s="96"/>
      <c r="F493" s="96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</row>
    <row r="494" spans="1:25" ht="15.75" customHeight="1" x14ac:dyDescent="0.2">
      <c r="A494" s="96"/>
      <c r="B494" s="112"/>
      <c r="C494" s="115"/>
      <c r="D494" s="115"/>
      <c r="E494" s="115"/>
      <c r="F494" s="115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</row>
    <row r="495" spans="1:25" ht="15.75" customHeight="1" x14ac:dyDescent="0.2">
      <c r="A495" s="96"/>
      <c r="B495" s="112"/>
      <c r="C495" s="115"/>
      <c r="D495" s="115"/>
      <c r="E495" s="115"/>
      <c r="F495" s="115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</row>
    <row r="496" spans="1:25" ht="15.75" customHeight="1" x14ac:dyDescent="0.2">
      <c r="A496" s="96"/>
      <c r="B496" s="114"/>
      <c r="C496" s="115"/>
      <c r="D496" s="115"/>
      <c r="E496" s="115"/>
      <c r="F496" s="115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</row>
    <row r="497" spans="1:25" ht="15.75" customHeight="1" x14ac:dyDescent="0.2">
      <c r="A497" s="96"/>
      <c r="B497" s="114"/>
      <c r="C497" s="115"/>
      <c r="D497" s="115"/>
      <c r="E497" s="115"/>
      <c r="F497" s="115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</row>
    <row r="498" spans="1:25" ht="15.75" customHeight="1" x14ac:dyDescent="0.15">
      <c r="A498" s="96"/>
      <c r="B498" s="96"/>
      <c r="C498" s="96"/>
      <c r="D498" s="96"/>
      <c r="E498" s="96"/>
      <c r="F498" s="96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</row>
    <row r="499" spans="1:25" ht="15.75" customHeight="1" x14ac:dyDescent="0.2">
      <c r="A499" s="96"/>
      <c r="B499" s="112"/>
      <c r="C499" s="115"/>
      <c r="D499" s="115"/>
      <c r="E499" s="115"/>
      <c r="F499" s="115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</row>
    <row r="500" spans="1:25" ht="15.75" customHeight="1" x14ac:dyDescent="0.2">
      <c r="A500" s="96"/>
      <c r="B500" s="112"/>
      <c r="C500" s="115"/>
      <c r="D500" s="115"/>
      <c r="E500" s="115"/>
      <c r="F500" s="115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</row>
    <row r="501" spans="1:25" ht="15.75" customHeight="1" x14ac:dyDescent="0.2">
      <c r="A501" s="96"/>
      <c r="B501" s="112"/>
      <c r="C501" s="115"/>
      <c r="D501" s="115"/>
      <c r="E501" s="115"/>
      <c r="F501" s="115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</row>
    <row r="502" spans="1:25" ht="15.75" customHeight="1" x14ac:dyDescent="0.2">
      <c r="A502" s="96"/>
      <c r="B502" s="114"/>
      <c r="C502" s="115"/>
      <c r="D502" s="115"/>
      <c r="E502" s="115"/>
      <c r="F502" s="115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</row>
    <row r="503" spans="1:25" ht="15.75" customHeight="1" x14ac:dyDescent="0.2">
      <c r="A503" s="96"/>
      <c r="B503" s="112"/>
      <c r="C503" s="115"/>
      <c r="D503" s="115"/>
      <c r="E503" s="115"/>
      <c r="F503" s="115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</row>
    <row r="504" spans="1:25" ht="15.75" customHeight="1" x14ac:dyDescent="0.2">
      <c r="A504" s="96"/>
      <c r="B504" s="112"/>
      <c r="C504" s="115"/>
      <c r="D504" s="115"/>
      <c r="E504" s="115"/>
      <c r="F504" s="115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</row>
    <row r="505" spans="1:25" ht="15.75" customHeight="1" x14ac:dyDescent="0.2">
      <c r="A505" s="96"/>
      <c r="B505" s="112"/>
      <c r="C505" s="115"/>
      <c r="D505" s="115"/>
      <c r="E505" s="115"/>
      <c r="F505" s="125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</row>
    <row r="506" spans="1:25" ht="15.75" customHeight="1" x14ac:dyDescent="0.2">
      <c r="A506" s="96"/>
      <c r="B506" s="120"/>
      <c r="C506" s="115"/>
      <c r="D506" s="115"/>
      <c r="E506" s="115"/>
      <c r="F506" s="115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</row>
    <row r="507" spans="1:25" ht="15.75" customHeight="1" x14ac:dyDescent="0.15">
      <c r="A507" s="96"/>
      <c r="B507" s="96"/>
      <c r="C507" s="96"/>
      <c r="D507" s="96"/>
      <c r="E507" s="96"/>
      <c r="F507" s="96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</row>
    <row r="508" spans="1:25" ht="15.75" customHeight="1" x14ac:dyDescent="0.2">
      <c r="A508" s="96"/>
      <c r="B508" s="112"/>
      <c r="C508" s="115"/>
      <c r="D508" s="115"/>
      <c r="E508" s="115"/>
      <c r="F508" s="115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</row>
    <row r="509" spans="1:25" ht="15.75" customHeight="1" x14ac:dyDescent="0.2">
      <c r="A509" s="96"/>
      <c r="B509" s="112"/>
      <c r="C509" s="115"/>
      <c r="D509" s="115"/>
      <c r="E509" s="115"/>
      <c r="F509" s="115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</row>
    <row r="510" spans="1:25" ht="15.75" customHeight="1" x14ac:dyDescent="0.2">
      <c r="A510" s="96"/>
      <c r="B510" s="114"/>
      <c r="C510" s="115"/>
      <c r="D510" s="115"/>
      <c r="E510" s="115"/>
      <c r="F510" s="115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</row>
    <row r="511" spans="1:25" ht="15.75" customHeight="1" x14ac:dyDescent="0.2">
      <c r="A511" s="96"/>
      <c r="B511" s="112"/>
      <c r="C511" s="115"/>
      <c r="D511" s="115"/>
      <c r="E511" s="115"/>
      <c r="F511" s="115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</row>
    <row r="512" spans="1:25" ht="15.75" customHeight="1" x14ac:dyDescent="0.2">
      <c r="A512" s="96"/>
      <c r="B512" s="114"/>
      <c r="C512" s="115"/>
      <c r="D512" s="115"/>
      <c r="E512" s="115"/>
      <c r="F512" s="115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</row>
    <row r="513" spans="1:25" ht="15.75" customHeight="1" x14ac:dyDescent="0.15">
      <c r="A513" s="96"/>
      <c r="B513" s="96"/>
      <c r="C513" s="96"/>
      <c r="D513" s="96"/>
      <c r="E513" s="96"/>
      <c r="F513" s="96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</row>
    <row r="514" spans="1:25" ht="15.75" customHeight="1" x14ac:dyDescent="0.2">
      <c r="A514" s="96"/>
      <c r="B514" s="112"/>
      <c r="C514" s="115"/>
      <c r="D514" s="115"/>
      <c r="E514" s="115"/>
      <c r="F514" s="96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</row>
    <row r="515" spans="1:25" ht="15.75" customHeight="1" x14ac:dyDescent="0.2">
      <c r="A515" s="96"/>
      <c r="B515" s="112"/>
      <c r="C515" s="115"/>
      <c r="D515" s="115"/>
      <c r="E515" s="115"/>
      <c r="F515" s="96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</row>
    <row r="516" spans="1:25" ht="15.75" customHeight="1" x14ac:dyDescent="0.2">
      <c r="A516" s="96"/>
      <c r="B516" s="114"/>
      <c r="C516" s="115"/>
      <c r="D516" s="115"/>
      <c r="E516" s="115"/>
      <c r="F516" s="96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</row>
    <row r="517" spans="1:25" ht="15.75" customHeight="1" x14ac:dyDescent="0.2">
      <c r="A517" s="96"/>
      <c r="B517" s="114"/>
      <c r="C517" s="115"/>
      <c r="D517" s="115"/>
      <c r="E517" s="115"/>
      <c r="F517" s="96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</row>
    <row r="518" spans="1:25" ht="15.75" customHeight="1" x14ac:dyDescent="0.15">
      <c r="A518" s="96"/>
      <c r="B518" s="96"/>
      <c r="C518" s="96"/>
      <c r="D518" s="96"/>
      <c r="E518" s="96"/>
      <c r="F518" s="96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</row>
    <row r="519" spans="1:25" ht="15.75" customHeight="1" x14ac:dyDescent="0.2">
      <c r="A519" s="96"/>
      <c r="B519" s="112"/>
      <c r="C519" s="115"/>
      <c r="D519" s="115"/>
      <c r="E519" s="115"/>
      <c r="F519" s="115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</row>
    <row r="520" spans="1:25" ht="15.75" customHeight="1" x14ac:dyDescent="0.2">
      <c r="A520" s="96"/>
      <c r="B520" s="112"/>
      <c r="C520" s="115"/>
      <c r="D520" s="115"/>
      <c r="E520" s="115"/>
      <c r="F520" s="115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</row>
    <row r="521" spans="1:25" ht="15.75" customHeight="1" x14ac:dyDescent="0.2">
      <c r="A521" s="96"/>
      <c r="B521" s="133"/>
      <c r="C521" s="115"/>
      <c r="D521" s="115"/>
      <c r="E521" s="115"/>
      <c r="F521" s="115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</row>
    <row r="522" spans="1:25" ht="15.75" customHeight="1" x14ac:dyDescent="0.2">
      <c r="A522" s="96"/>
      <c r="B522" s="133"/>
      <c r="C522" s="115"/>
      <c r="D522" s="115"/>
      <c r="E522" s="115"/>
      <c r="F522" s="115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</row>
    <row r="523" spans="1:25" ht="15.75" customHeight="1" x14ac:dyDescent="0.2">
      <c r="A523" s="96"/>
      <c r="B523" s="114"/>
      <c r="C523" s="115"/>
      <c r="D523" s="115"/>
      <c r="E523" s="115"/>
      <c r="F523" s="115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</row>
    <row r="524" spans="1:25" ht="15.75" customHeight="1" x14ac:dyDescent="0.2">
      <c r="A524" s="96"/>
      <c r="B524" s="112"/>
      <c r="C524" s="115"/>
      <c r="D524" s="115"/>
      <c r="E524" s="115"/>
      <c r="F524" s="115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</row>
    <row r="525" spans="1:25" ht="15.75" customHeight="1" x14ac:dyDescent="0.2">
      <c r="A525" s="96"/>
      <c r="B525" s="112"/>
      <c r="C525" s="115"/>
      <c r="D525" s="115"/>
      <c r="E525" s="115"/>
      <c r="F525" s="115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</row>
    <row r="526" spans="1:25" ht="15.75" customHeight="1" x14ac:dyDescent="0.2">
      <c r="A526" s="96"/>
      <c r="B526" s="114"/>
      <c r="C526" s="115"/>
      <c r="D526" s="115"/>
      <c r="E526" s="115"/>
      <c r="F526" s="115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</row>
    <row r="527" spans="1:25" ht="15.75" customHeight="1" x14ac:dyDescent="0.2">
      <c r="A527" s="96"/>
      <c r="B527" s="112"/>
      <c r="C527" s="115"/>
      <c r="D527" s="115"/>
      <c r="E527" s="115"/>
      <c r="F527" s="115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</row>
    <row r="528" spans="1:25" ht="15.75" customHeight="1" x14ac:dyDescent="0.2">
      <c r="A528" s="96"/>
      <c r="B528" s="114"/>
      <c r="C528" s="115"/>
      <c r="D528" s="115"/>
      <c r="E528" s="115"/>
      <c r="F528" s="115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</row>
    <row r="529" spans="1:25" ht="15.75" customHeight="1" x14ac:dyDescent="0.2">
      <c r="A529" s="96"/>
      <c r="B529" s="33"/>
      <c r="C529" s="33"/>
      <c r="D529" s="33"/>
      <c r="E529" s="33"/>
      <c r="F529" s="33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</row>
    <row r="530" spans="1:25" ht="15.75" customHeight="1" x14ac:dyDescent="0.2">
      <c r="A530" s="96"/>
      <c r="B530" s="112"/>
      <c r="C530" s="115"/>
      <c r="D530" s="115"/>
      <c r="E530" s="115"/>
      <c r="F530" s="115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</row>
    <row r="531" spans="1:25" ht="15.75" customHeight="1" x14ac:dyDescent="0.2">
      <c r="A531" s="96"/>
      <c r="B531" s="112"/>
      <c r="C531" s="115"/>
      <c r="D531" s="115"/>
      <c r="E531" s="115"/>
      <c r="F531" s="115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</row>
    <row r="532" spans="1:25" ht="15.75" customHeight="1" x14ac:dyDescent="0.2">
      <c r="A532" s="96"/>
      <c r="B532" s="133"/>
      <c r="C532" s="115"/>
      <c r="D532" s="115"/>
      <c r="E532" s="115"/>
      <c r="F532" s="115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</row>
    <row r="533" spans="1:25" ht="15.75" customHeight="1" x14ac:dyDescent="0.2">
      <c r="A533" s="96"/>
      <c r="B533" s="133"/>
      <c r="C533" s="115"/>
      <c r="D533" s="115"/>
      <c r="E533" s="115"/>
      <c r="F533" s="115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</row>
    <row r="534" spans="1:25" ht="15.75" customHeight="1" x14ac:dyDescent="0.15">
      <c r="A534" s="96"/>
      <c r="B534" s="96"/>
      <c r="C534" s="96"/>
      <c r="D534" s="96"/>
      <c r="E534" s="96"/>
      <c r="F534" s="96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</row>
    <row r="535" spans="1:25" ht="15.75" customHeight="1" x14ac:dyDescent="0.2">
      <c r="A535" s="96"/>
      <c r="B535" s="112"/>
      <c r="C535" s="115"/>
      <c r="D535" s="115"/>
      <c r="E535" s="115"/>
      <c r="F535" s="115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</row>
    <row r="536" spans="1:25" ht="15.75" customHeight="1" x14ac:dyDescent="0.2">
      <c r="A536" s="96"/>
      <c r="B536" s="112"/>
      <c r="C536" s="115"/>
      <c r="D536" s="115"/>
      <c r="E536" s="115"/>
      <c r="F536" s="115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</row>
    <row r="537" spans="1:25" ht="15.75" customHeight="1" x14ac:dyDescent="0.2">
      <c r="A537" s="96"/>
      <c r="B537" s="133"/>
      <c r="C537" s="115"/>
      <c r="D537" s="115"/>
      <c r="E537" s="115"/>
      <c r="F537" s="33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</row>
    <row r="538" spans="1:25" ht="15.75" customHeight="1" x14ac:dyDescent="0.2">
      <c r="A538" s="96"/>
      <c r="B538" s="133"/>
      <c r="C538" s="115"/>
      <c r="D538" s="115"/>
      <c r="E538" s="115"/>
      <c r="F538" s="115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</row>
    <row r="539" spans="1:25" ht="15.75" customHeight="1" x14ac:dyDescent="0.15">
      <c r="A539" s="96"/>
      <c r="B539" s="96"/>
      <c r="C539" s="96"/>
      <c r="D539" s="96"/>
      <c r="E539" s="96"/>
      <c r="F539" s="96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</row>
    <row r="540" spans="1:25" ht="15.75" customHeight="1" x14ac:dyDescent="0.2">
      <c r="A540" s="96"/>
      <c r="B540" s="112"/>
      <c r="C540" s="115"/>
      <c r="D540" s="115"/>
      <c r="E540" s="115"/>
      <c r="F540" s="115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</row>
    <row r="541" spans="1:25" ht="15.75" customHeight="1" x14ac:dyDescent="0.2">
      <c r="A541" s="96"/>
      <c r="B541" s="112"/>
      <c r="C541" s="115"/>
      <c r="D541" s="115"/>
      <c r="E541" s="115"/>
      <c r="F541" s="115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</row>
    <row r="542" spans="1:25" ht="15.75" customHeight="1" x14ac:dyDescent="0.2">
      <c r="A542" s="96"/>
      <c r="B542" s="133"/>
      <c r="C542" s="115"/>
      <c r="D542" s="115"/>
      <c r="E542" s="115"/>
      <c r="F542" s="115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</row>
    <row r="543" spans="1:25" ht="15.75" customHeight="1" x14ac:dyDescent="0.2">
      <c r="A543" s="96"/>
      <c r="B543" s="133"/>
      <c r="C543" s="115"/>
      <c r="D543" s="115"/>
      <c r="E543" s="115"/>
      <c r="F543" s="115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</row>
    <row r="544" spans="1:25" ht="15.75" customHeight="1" x14ac:dyDescent="0.15">
      <c r="A544" s="96"/>
      <c r="B544" s="96"/>
      <c r="C544" s="96"/>
      <c r="D544" s="96"/>
      <c r="E544" s="96"/>
      <c r="F544" s="96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</row>
    <row r="545" spans="1:25" ht="15.75" customHeight="1" x14ac:dyDescent="0.2">
      <c r="A545" s="96"/>
      <c r="B545" s="112"/>
      <c r="C545" s="115"/>
      <c r="D545" s="115"/>
      <c r="E545" s="115"/>
      <c r="F545" s="115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</row>
    <row r="546" spans="1:25" ht="15.75" customHeight="1" x14ac:dyDescent="0.2">
      <c r="A546" s="96"/>
      <c r="B546" s="112"/>
      <c r="C546" s="115"/>
      <c r="D546" s="115"/>
      <c r="E546" s="115"/>
      <c r="F546" s="115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</row>
    <row r="547" spans="1:25" ht="15.75" customHeight="1" x14ac:dyDescent="0.2">
      <c r="A547" s="96"/>
      <c r="B547" s="114"/>
      <c r="C547" s="115"/>
      <c r="D547" s="115"/>
      <c r="E547" s="115"/>
      <c r="F547" s="115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</row>
    <row r="548" spans="1:25" ht="15.75" customHeight="1" x14ac:dyDescent="0.2">
      <c r="A548" s="96"/>
      <c r="B548" s="112"/>
      <c r="C548" s="115"/>
      <c r="D548" s="115"/>
      <c r="E548" s="115"/>
      <c r="F548" s="115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</row>
    <row r="549" spans="1:25" ht="15.75" customHeight="1" x14ac:dyDescent="0.2">
      <c r="A549" s="96"/>
      <c r="B549" s="114"/>
      <c r="C549" s="115"/>
      <c r="D549" s="115"/>
      <c r="E549" s="115"/>
      <c r="F549" s="115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</row>
    <row r="550" spans="1:25" ht="15.75" customHeight="1" x14ac:dyDescent="0.15">
      <c r="A550" s="96"/>
      <c r="B550" s="96"/>
      <c r="C550" s="96"/>
      <c r="D550" s="96"/>
      <c r="E550" s="96"/>
      <c r="F550" s="96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</row>
    <row r="551" spans="1:25" ht="15.75" customHeight="1" x14ac:dyDescent="0.2">
      <c r="A551" s="96"/>
      <c r="B551" s="112"/>
      <c r="C551" s="115"/>
      <c r="D551" s="115"/>
      <c r="E551" s="115"/>
      <c r="F551" s="115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</row>
    <row r="552" spans="1:25" ht="15.75" customHeight="1" x14ac:dyDescent="0.2">
      <c r="A552" s="33"/>
      <c r="B552" s="112"/>
      <c r="C552" s="115"/>
      <c r="D552" s="115"/>
      <c r="E552" s="115"/>
      <c r="F552" s="115"/>
      <c r="G552" s="100"/>
      <c r="H552" s="100"/>
      <c r="I552" s="100"/>
      <c r="J552" s="100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</row>
    <row r="553" spans="1:25" ht="15.75" customHeight="1" x14ac:dyDescent="0.2">
      <c r="A553" s="33"/>
      <c r="B553" s="133"/>
      <c r="C553" s="115"/>
      <c r="D553" s="115"/>
      <c r="E553" s="115"/>
      <c r="F553" s="115"/>
      <c r="G553" s="100"/>
      <c r="H553" s="100"/>
      <c r="I553" s="100"/>
      <c r="J553" s="100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</row>
    <row r="554" spans="1:25" ht="15.75" customHeight="1" x14ac:dyDescent="0.2">
      <c r="A554" s="33"/>
      <c r="B554" s="133"/>
      <c r="C554" s="115"/>
      <c r="D554" s="115"/>
      <c r="E554" s="115"/>
      <c r="F554" s="115"/>
      <c r="G554" s="100"/>
      <c r="H554" s="100"/>
      <c r="I554" s="100"/>
      <c r="J554" s="100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</row>
    <row r="555" spans="1:25" ht="15.75" customHeight="1" x14ac:dyDescent="0.2">
      <c r="A555" s="33"/>
      <c r="B555" s="96"/>
      <c r="C555" s="96"/>
      <c r="D555" s="96"/>
      <c r="E555" s="96"/>
      <c r="F555" s="96"/>
      <c r="G555" s="100"/>
      <c r="H555" s="100"/>
      <c r="I555" s="100"/>
      <c r="J555" s="100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</row>
    <row r="556" spans="1:25" ht="15.75" customHeight="1" x14ac:dyDescent="0.2">
      <c r="A556" s="33"/>
      <c r="B556" s="134"/>
      <c r="C556" s="122"/>
      <c r="D556" s="122"/>
      <c r="E556" s="122"/>
      <c r="F556" s="122"/>
      <c r="G556" s="100"/>
      <c r="H556" s="100"/>
      <c r="I556" s="100"/>
      <c r="J556" s="100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</row>
    <row r="557" spans="1:25" ht="15.75" customHeight="1" x14ac:dyDescent="0.2">
      <c r="A557" s="33"/>
      <c r="B557" s="134"/>
      <c r="C557" s="122"/>
      <c r="D557" s="122"/>
      <c r="E557" s="122"/>
      <c r="F557" s="122"/>
      <c r="G557" s="100"/>
      <c r="H557" s="100"/>
      <c r="I557" s="100"/>
      <c r="J557" s="100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</row>
    <row r="558" spans="1:25" ht="15.75" customHeight="1" x14ac:dyDescent="0.2">
      <c r="A558" s="33"/>
      <c r="B558" s="135"/>
      <c r="C558" s="125"/>
      <c r="D558" s="125"/>
      <c r="E558" s="125"/>
      <c r="F558" s="125"/>
      <c r="G558" s="100"/>
      <c r="H558" s="100"/>
      <c r="I558" s="100"/>
      <c r="J558" s="100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</row>
    <row r="559" spans="1:25" ht="15.75" customHeight="1" x14ac:dyDescent="0.2">
      <c r="A559" s="33"/>
      <c r="B559" s="135"/>
      <c r="C559" s="125"/>
      <c r="D559" s="125"/>
      <c r="E559" s="125"/>
      <c r="F559" s="125"/>
      <c r="G559" s="100"/>
      <c r="H559" s="100"/>
      <c r="I559" s="100"/>
      <c r="J559" s="100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</row>
    <row r="560" spans="1:25" ht="15.75" customHeight="1" x14ac:dyDescent="0.2">
      <c r="A560" s="33"/>
      <c r="B560" s="128"/>
      <c r="C560" s="96"/>
      <c r="D560" s="96"/>
      <c r="E560" s="96"/>
      <c r="F560" s="96"/>
      <c r="G560" s="100"/>
      <c r="H560" s="100"/>
      <c r="I560" s="100"/>
      <c r="J560" s="100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</row>
    <row r="561" spans="1:25" ht="15.75" customHeight="1" x14ac:dyDescent="0.2">
      <c r="A561" s="96"/>
      <c r="B561" s="112"/>
      <c r="C561" s="96"/>
      <c r="D561" s="96"/>
      <c r="E561" s="96"/>
      <c r="F561" s="96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</row>
    <row r="562" spans="1:25" ht="15.75" customHeight="1" x14ac:dyDescent="0.2">
      <c r="A562" s="96"/>
      <c r="B562" s="112"/>
      <c r="C562" s="96"/>
      <c r="D562" s="96"/>
      <c r="E562" s="96"/>
      <c r="F562" s="96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</row>
    <row r="563" spans="1:25" ht="15.75" customHeight="1" x14ac:dyDescent="0.2">
      <c r="A563" s="96"/>
      <c r="B563" s="114"/>
      <c r="C563" s="96"/>
      <c r="D563" s="96"/>
      <c r="E563" s="96"/>
      <c r="F563" s="96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</row>
    <row r="564" spans="1:25" ht="15.75" customHeight="1" x14ac:dyDescent="0.2">
      <c r="A564" s="96"/>
      <c r="B564" s="114"/>
      <c r="C564" s="96"/>
      <c r="D564" s="96"/>
      <c r="E564" s="96"/>
      <c r="F564" s="96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</row>
    <row r="565" spans="1:25" ht="15.75" customHeight="1" x14ac:dyDescent="0.15">
      <c r="A565" s="96"/>
      <c r="B565" s="128"/>
      <c r="C565" s="96"/>
      <c r="D565" s="96"/>
      <c r="E565" s="96"/>
      <c r="F565" s="96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</row>
    <row r="566" spans="1:25" ht="15.75" customHeight="1" x14ac:dyDescent="0.2">
      <c r="A566" s="96"/>
      <c r="B566" s="112"/>
      <c r="C566" s="96"/>
      <c r="D566" s="96"/>
      <c r="E566" s="96"/>
      <c r="F566" s="96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</row>
    <row r="567" spans="1:25" ht="15.75" customHeight="1" x14ac:dyDescent="0.2">
      <c r="A567" s="96"/>
      <c r="B567" s="112"/>
      <c r="C567" s="96"/>
      <c r="D567" s="96"/>
      <c r="E567" s="96"/>
      <c r="F567" s="96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</row>
    <row r="568" spans="1:25" ht="15.75" customHeight="1" x14ac:dyDescent="0.2">
      <c r="A568" s="96"/>
      <c r="B568" s="114"/>
      <c r="C568" s="96"/>
      <c r="D568" s="96"/>
      <c r="E568" s="96"/>
      <c r="F568" s="96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</row>
    <row r="569" spans="1:25" ht="15.75" customHeight="1" x14ac:dyDescent="0.2">
      <c r="A569" s="96"/>
      <c r="B569" s="114"/>
      <c r="C569" s="115"/>
      <c r="D569" s="115"/>
      <c r="E569" s="115"/>
      <c r="F569" s="115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</row>
    <row r="570" spans="1:25" ht="15.75" customHeight="1" x14ac:dyDescent="0.15">
      <c r="A570" s="96"/>
      <c r="B570" s="96"/>
      <c r="C570" s="96"/>
      <c r="D570" s="96"/>
      <c r="E570" s="96"/>
      <c r="F570" s="96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</row>
    <row r="571" spans="1:25" ht="15.75" customHeight="1" x14ac:dyDescent="0.15">
      <c r="A571" s="96"/>
      <c r="B571" s="96"/>
      <c r="C571" s="96"/>
      <c r="D571" s="96"/>
      <c r="E571" s="96"/>
      <c r="F571" s="96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</row>
    <row r="572" spans="1:25" ht="15.75" customHeight="1" x14ac:dyDescent="0.15">
      <c r="A572" s="96"/>
      <c r="B572" s="96"/>
      <c r="C572" s="96"/>
      <c r="D572" s="96"/>
      <c r="E572" s="96"/>
      <c r="F572" s="96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</row>
    <row r="573" spans="1:25" ht="15.75" customHeight="1" x14ac:dyDescent="0.15">
      <c r="A573" s="96"/>
      <c r="B573" s="96"/>
      <c r="C573" s="96"/>
      <c r="D573" s="96"/>
      <c r="E573" s="96"/>
      <c r="F573" s="96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</row>
    <row r="574" spans="1:25" ht="15.75" customHeight="1" x14ac:dyDescent="0.15">
      <c r="A574" s="96"/>
      <c r="B574" s="96"/>
      <c r="C574" s="96"/>
      <c r="D574" s="96"/>
      <c r="E574" s="96"/>
      <c r="F574" s="96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</row>
    <row r="575" spans="1:25" ht="15.75" customHeight="1" x14ac:dyDescent="0.15">
      <c r="A575" s="96"/>
      <c r="B575" s="96"/>
      <c r="C575" s="96"/>
      <c r="D575" s="96"/>
      <c r="E575" s="96"/>
      <c r="F575" s="96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</row>
    <row r="576" spans="1:25" ht="15.75" customHeight="1" x14ac:dyDescent="0.15">
      <c r="A576" s="96"/>
      <c r="B576" s="96"/>
      <c r="C576" s="96"/>
      <c r="D576" s="96"/>
      <c r="E576" s="96"/>
      <c r="F576" s="96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</row>
    <row r="577" spans="1:25" ht="15.75" customHeight="1" x14ac:dyDescent="0.15">
      <c r="A577" s="96"/>
      <c r="B577" s="96"/>
      <c r="C577" s="96"/>
      <c r="D577" s="96"/>
      <c r="E577" s="96"/>
      <c r="F577" s="96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</row>
    <row r="578" spans="1:25" ht="15.75" customHeight="1" x14ac:dyDescent="0.15">
      <c r="A578" s="96"/>
      <c r="B578" s="96"/>
      <c r="C578" s="96"/>
      <c r="D578" s="96"/>
      <c r="E578" s="96"/>
      <c r="F578" s="96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</row>
    <row r="579" spans="1:25" ht="15.75" customHeight="1" x14ac:dyDescent="0.15">
      <c r="A579" s="96"/>
      <c r="B579" s="96"/>
      <c r="C579" s="96"/>
      <c r="D579" s="96"/>
      <c r="E579" s="96"/>
      <c r="F579" s="96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</row>
    <row r="580" spans="1:25" ht="15.75" customHeight="1" x14ac:dyDescent="0.15">
      <c r="A580" s="96"/>
      <c r="B580" s="96"/>
      <c r="C580" s="96"/>
      <c r="D580" s="96"/>
      <c r="E580" s="96"/>
      <c r="F580" s="96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</row>
    <row r="581" spans="1:25" ht="15.75" customHeight="1" x14ac:dyDescent="0.15">
      <c r="A581" s="96"/>
      <c r="B581" s="96"/>
      <c r="C581" s="96"/>
      <c r="D581" s="96"/>
      <c r="E581" s="96"/>
      <c r="F581" s="96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</row>
    <row r="582" spans="1:25" ht="15.75" customHeight="1" x14ac:dyDescent="0.15">
      <c r="A582" s="96"/>
      <c r="B582" s="96"/>
      <c r="C582" s="96"/>
      <c r="D582" s="96"/>
      <c r="E582" s="96"/>
      <c r="F582" s="96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</row>
    <row r="583" spans="1:25" ht="15.75" customHeight="1" x14ac:dyDescent="0.15">
      <c r="A583" s="96"/>
      <c r="B583" s="96"/>
      <c r="C583" s="96"/>
      <c r="D583" s="96"/>
      <c r="E583" s="96"/>
      <c r="F583" s="96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</row>
    <row r="584" spans="1:25" ht="15.75" customHeight="1" x14ac:dyDescent="0.15">
      <c r="A584" s="96"/>
      <c r="B584" s="96"/>
      <c r="C584" s="96"/>
      <c r="D584" s="96"/>
      <c r="E584" s="96"/>
      <c r="F584" s="96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</row>
    <row r="585" spans="1:25" ht="15.75" customHeight="1" x14ac:dyDescent="0.15">
      <c r="A585" s="96"/>
      <c r="B585" s="96"/>
      <c r="C585" s="96"/>
      <c r="D585" s="96"/>
      <c r="E585" s="96"/>
      <c r="F585" s="96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</row>
    <row r="586" spans="1:25" ht="15.75" customHeight="1" x14ac:dyDescent="0.15">
      <c r="A586" s="96"/>
      <c r="B586" s="96"/>
      <c r="C586" s="96"/>
      <c r="D586" s="96"/>
      <c r="E586" s="96"/>
      <c r="F586" s="96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</row>
    <row r="587" spans="1:25" ht="15.75" customHeight="1" x14ac:dyDescent="0.15">
      <c r="A587" s="96"/>
      <c r="B587" s="96"/>
      <c r="C587" s="96"/>
      <c r="D587" s="96"/>
      <c r="E587" s="96"/>
      <c r="F587" s="96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</row>
    <row r="588" spans="1:25" ht="15.75" customHeight="1" x14ac:dyDescent="0.15">
      <c r="A588" s="96"/>
      <c r="B588" s="96"/>
      <c r="C588" s="96"/>
      <c r="D588" s="96"/>
      <c r="E588" s="96"/>
      <c r="F588" s="96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</row>
    <row r="589" spans="1:25" ht="15.75" customHeight="1" x14ac:dyDescent="0.15">
      <c r="A589" s="96"/>
      <c r="B589" s="96"/>
      <c r="C589" s="96"/>
      <c r="D589" s="96"/>
      <c r="E589" s="96"/>
      <c r="F589" s="96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</row>
    <row r="590" spans="1:25" ht="15.75" customHeight="1" x14ac:dyDescent="0.15">
      <c r="A590" s="96"/>
      <c r="B590" s="96"/>
      <c r="C590" s="96"/>
      <c r="D590" s="96"/>
      <c r="E590" s="96"/>
      <c r="F590" s="96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</row>
    <row r="591" spans="1:25" ht="15.75" customHeight="1" x14ac:dyDescent="0.15">
      <c r="A591" s="96"/>
      <c r="B591" s="96"/>
      <c r="C591" s="96"/>
      <c r="D591" s="96"/>
      <c r="E591" s="96"/>
      <c r="F591" s="96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</row>
    <row r="592" spans="1:25" ht="15.75" customHeight="1" x14ac:dyDescent="0.15">
      <c r="A592" s="96"/>
      <c r="B592" s="96"/>
      <c r="C592" s="96"/>
      <c r="D592" s="96"/>
      <c r="E592" s="96"/>
      <c r="F592" s="96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</row>
    <row r="593" spans="1:25" ht="15.75" customHeight="1" x14ac:dyDescent="0.15">
      <c r="A593" s="96"/>
      <c r="B593" s="96"/>
      <c r="C593" s="96"/>
      <c r="D593" s="96"/>
      <c r="E593" s="96"/>
      <c r="F593" s="96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</row>
    <row r="594" spans="1:25" ht="15.75" customHeight="1" x14ac:dyDescent="0.15">
      <c r="A594" s="96"/>
      <c r="B594" s="96"/>
      <c r="C594" s="96"/>
      <c r="D594" s="96"/>
      <c r="E594" s="96"/>
      <c r="F594" s="96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</row>
    <row r="595" spans="1:25" ht="15.75" customHeight="1" x14ac:dyDescent="0.15">
      <c r="A595" s="96"/>
      <c r="B595" s="96"/>
      <c r="C595" s="96"/>
      <c r="D595" s="96"/>
      <c r="E595" s="96"/>
      <c r="F595" s="96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</row>
    <row r="596" spans="1:25" ht="15.75" customHeight="1" x14ac:dyDescent="0.15">
      <c r="A596" s="96"/>
      <c r="B596" s="96"/>
      <c r="C596" s="96"/>
      <c r="D596" s="96"/>
      <c r="E596" s="96"/>
      <c r="F596" s="96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</row>
    <row r="597" spans="1:25" ht="15.75" customHeight="1" x14ac:dyDescent="0.15">
      <c r="A597" s="96"/>
      <c r="B597" s="96"/>
      <c r="C597" s="96"/>
      <c r="D597" s="96"/>
      <c r="E597" s="96"/>
      <c r="F597" s="96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</row>
    <row r="598" spans="1:25" ht="15.75" customHeight="1" x14ac:dyDescent="0.15">
      <c r="A598" s="96"/>
      <c r="B598" s="96"/>
      <c r="C598" s="96"/>
      <c r="D598" s="96"/>
      <c r="E598" s="96"/>
      <c r="F598" s="96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</row>
    <row r="599" spans="1:25" ht="15.75" customHeight="1" x14ac:dyDescent="0.15">
      <c r="A599" s="96"/>
      <c r="B599" s="96"/>
      <c r="C599" s="96"/>
      <c r="D599" s="96"/>
      <c r="E599" s="96"/>
      <c r="F599" s="96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</row>
    <row r="600" spans="1:25" ht="15.75" customHeight="1" x14ac:dyDescent="0.15">
      <c r="A600" s="96"/>
      <c r="B600" s="96"/>
      <c r="C600" s="96"/>
      <c r="D600" s="96"/>
      <c r="E600" s="96"/>
      <c r="F600" s="96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</row>
    <row r="601" spans="1:25" ht="15.75" customHeight="1" x14ac:dyDescent="0.15">
      <c r="A601" s="96"/>
      <c r="B601" s="96"/>
      <c r="C601" s="96"/>
      <c r="D601" s="96"/>
      <c r="E601" s="96"/>
      <c r="F601" s="96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</row>
    <row r="602" spans="1:25" ht="15.75" customHeight="1" x14ac:dyDescent="0.15">
      <c r="A602" s="96"/>
      <c r="B602" s="96"/>
      <c r="C602" s="96"/>
      <c r="D602" s="96"/>
      <c r="E602" s="96"/>
      <c r="F602" s="96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</row>
    <row r="603" spans="1:25" ht="15.75" customHeight="1" x14ac:dyDescent="0.15">
      <c r="A603" s="96"/>
      <c r="B603" s="96"/>
      <c r="C603" s="96"/>
      <c r="D603" s="96"/>
      <c r="E603" s="96"/>
      <c r="F603" s="96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</row>
    <row r="604" spans="1:25" ht="15.75" customHeight="1" x14ac:dyDescent="0.15">
      <c r="A604" s="96"/>
      <c r="B604" s="96"/>
      <c r="C604" s="96"/>
      <c r="D604" s="96"/>
      <c r="E604" s="96"/>
      <c r="F604" s="96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</row>
    <row r="605" spans="1:25" ht="15.75" customHeight="1" x14ac:dyDescent="0.15">
      <c r="A605" s="96"/>
      <c r="B605" s="96"/>
      <c r="C605" s="96"/>
      <c r="D605" s="96"/>
      <c r="E605" s="96"/>
      <c r="F605" s="96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</row>
    <row r="606" spans="1:25" ht="15.75" customHeight="1" x14ac:dyDescent="0.15">
      <c r="A606" s="96"/>
      <c r="B606" s="96"/>
      <c r="C606" s="96"/>
      <c r="D606" s="96"/>
      <c r="E606" s="96"/>
      <c r="F606" s="96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</row>
    <row r="607" spans="1:25" ht="15.75" customHeight="1" x14ac:dyDescent="0.15">
      <c r="A607" s="96"/>
      <c r="B607" s="96"/>
      <c r="C607" s="96"/>
      <c r="D607" s="96"/>
      <c r="E607" s="96"/>
      <c r="F607" s="96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</row>
    <row r="608" spans="1:25" ht="15.75" customHeight="1" x14ac:dyDescent="0.15">
      <c r="A608" s="96"/>
      <c r="B608" s="96"/>
      <c r="C608" s="96"/>
      <c r="D608" s="96"/>
      <c r="E608" s="96"/>
      <c r="F608" s="96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</row>
    <row r="609" spans="1:25" ht="15.75" customHeight="1" x14ac:dyDescent="0.15">
      <c r="A609" s="96"/>
      <c r="B609" s="96"/>
      <c r="C609" s="96"/>
      <c r="D609" s="96"/>
      <c r="E609" s="96"/>
      <c r="F609" s="96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</row>
    <row r="610" spans="1:25" ht="15.75" customHeight="1" x14ac:dyDescent="0.15">
      <c r="A610" s="96"/>
      <c r="B610" s="96"/>
      <c r="C610" s="96"/>
      <c r="D610" s="96"/>
      <c r="E610" s="96"/>
      <c r="F610" s="96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</row>
    <row r="611" spans="1:25" ht="15.75" customHeight="1" x14ac:dyDescent="0.15">
      <c r="A611" s="96"/>
      <c r="B611" s="96"/>
      <c r="C611" s="96"/>
      <c r="D611" s="96"/>
      <c r="E611" s="96"/>
      <c r="F611" s="96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</row>
    <row r="612" spans="1:25" ht="15.75" customHeight="1" x14ac:dyDescent="0.15">
      <c r="A612" s="96"/>
      <c r="B612" s="96"/>
      <c r="C612" s="96"/>
      <c r="D612" s="96"/>
      <c r="E612" s="96"/>
      <c r="F612" s="96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</row>
    <row r="613" spans="1:25" ht="15.75" customHeight="1" x14ac:dyDescent="0.15">
      <c r="A613" s="96"/>
      <c r="B613" s="96"/>
      <c r="C613" s="96"/>
      <c r="D613" s="96"/>
      <c r="E613" s="96"/>
      <c r="F613" s="96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</row>
    <row r="614" spans="1:25" ht="15.75" customHeight="1" x14ac:dyDescent="0.15">
      <c r="A614" s="96"/>
      <c r="B614" s="96"/>
      <c r="C614" s="96"/>
      <c r="D614" s="96"/>
      <c r="E614" s="96"/>
      <c r="F614" s="96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</row>
    <row r="615" spans="1:25" ht="15.75" customHeight="1" x14ac:dyDescent="0.15">
      <c r="A615" s="96"/>
      <c r="B615" s="96"/>
      <c r="C615" s="96"/>
      <c r="D615" s="96"/>
      <c r="E615" s="96"/>
      <c r="F615" s="96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</row>
    <row r="616" spans="1:25" ht="15.75" customHeight="1" x14ac:dyDescent="0.15">
      <c r="A616" s="96"/>
      <c r="B616" s="96"/>
      <c r="C616" s="96"/>
      <c r="D616" s="96"/>
      <c r="E616" s="96"/>
      <c r="F616" s="96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</row>
    <row r="617" spans="1:25" ht="15.75" customHeight="1" x14ac:dyDescent="0.15">
      <c r="A617" s="96"/>
      <c r="B617" s="96"/>
      <c r="C617" s="96"/>
      <c r="D617" s="96"/>
      <c r="E617" s="96"/>
      <c r="F617" s="96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</row>
    <row r="618" spans="1:25" ht="15.75" customHeight="1" x14ac:dyDescent="0.15">
      <c r="A618" s="96"/>
      <c r="B618" s="96"/>
      <c r="C618" s="96"/>
      <c r="D618" s="96"/>
      <c r="E618" s="96"/>
      <c r="F618" s="96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</row>
    <row r="619" spans="1:25" ht="15.75" customHeight="1" x14ac:dyDescent="0.15">
      <c r="A619" s="96"/>
      <c r="B619" s="96"/>
      <c r="C619" s="96"/>
      <c r="D619" s="96"/>
      <c r="E619" s="96"/>
      <c r="F619" s="96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</row>
    <row r="620" spans="1:25" ht="15.75" customHeight="1" x14ac:dyDescent="0.15">
      <c r="A620" s="96"/>
      <c r="B620" s="96"/>
      <c r="C620" s="96"/>
      <c r="D620" s="96"/>
      <c r="E620" s="96"/>
      <c r="F620" s="96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</row>
    <row r="621" spans="1:25" ht="15.75" customHeight="1" x14ac:dyDescent="0.15">
      <c r="A621" s="96"/>
      <c r="B621" s="96"/>
      <c r="C621" s="96"/>
      <c r="D621" s="96"/>
      <c r="E621" s="96"/>
      <c r="F621" s="96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</row>
    <row r="622" spans="1:25" ht="15.75" customHeight="1" x14ac:dyDescent="0.15">
      <c r="A622" s="96"/>
      <c r="B622" s="96"/>
      <c r="C622" s="96"/>
      <c r="D622" s="96"/>
      <c r="E622" s="96"/>
      <c r="F622" s="96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</row>
    <row r="623" spans="1:25" ht="15.75" customHeight="1" x14ac:dyDescent="0.15">
      <c r="A623" s="96"/>
      <c r="B623" s="96"/>
      <c r="C623" s="96"/>
      <c r="D623" s="96"/>
      <c r="E623" s="96"/>
      <c r="F623" s="96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</row>
    <row r="624" spans="1:25" ht="15.75" customHeight="1" x14ac:dyDescent="0.15">
      <c r="A624" s="96"/>
      <c r="B624" s="96"/>
      <c r="C624" s="96"/>
      <c r="D624" s="96"/>
      <c r="E624" s="96"/>
      <c r="F624" s="96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</row>
    <row r="625" spans="1:25" ht="15.75" customHeight="1" x14ac:dyDescent="0.15">
      <c r="A625" s="96"/>
      <c r="B625" s="96"/>
      <c r="C625" s="96"/>
      <c r="D625" s="96"/>
      <c r="E625" s="96"/>
      <c r="F625" s="96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</row>
    <row r="626" spans="1:25" ht="15.75" customHeight="1" x14ac:dyDescent="0.15">
      <c r="A626" s="96"/>
      <c r="B626" s="96"/>
      <c r="C626" s="96"/>
      <c r="D626" s="96"/>
      <c r="E626" s="96"/>
      <c r="F626" s="96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</row>
    <row r="627" spans="1:25" ht="15.75" customHeight="1" x14ac:dyDescent="0.15">
      <c r="A627" s="96"/>
      <c r="B627" s="96"/>
      <c r="C627" s="96"/>
      <c r="D627" s="96"/>
      <c r="E627" s="96"/>
      <c r="F627" s="96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</row>
    <row r="628" spans="1:25" ht="15.75" customHeight="1" x14ac:dyDescent="0.15">
      <c r="A628" s="96"/>
      <c r="B628" s="96"/>
      <c r="C628" s="96"/>
      <c r="D628" s="96"/>
      <c r="E628" s="96"/>
      <c r="F628" s="96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</row>
    <row r="629" spans="1:25" ht="15.75" customHeight="1" x14ac:dyDescent="0.15">
      <c r="A629" s="96"/>
      <c r="B629" s="96"/>
      <c r="C629" s="96"/>
      <c r="D629" s="96"/>
      <c r="E629" s="96"/>
      <c r="F629" s="96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</row>
    <row r="630" spans="1:25" ht="15.75" customHeight="1" x14ac:dyDescent="0.15">
      <c r="A630" s="96"/>
      <c r="B630" s="96"/>
      <c r="C630" s="96"/>
      <c r="D630" s="96"/>
      <c r="E630" s="96"/>
      <c r="F630" s="96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</row>
    <row r="631" spans="1:25" ht="15.75" customHeight="1" x14ac:dyDescent="0.15">
      <c r="A631" s="96"/>
      <c r="B631" s="96"/>
      <c r="C631" s="96"/>
      <c r="D631" s="96"/>
      <c r="E631" s="96"/>
      <c r="F631" s="96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</row>
    <row r="632" spans="1:25" ht="15.75" customHeight="1" x14ac:dyDescent="0.15">
      <c r="A632" s="96"/>
      <c r="B632" s="96"/>
      <c r="C632" s="96"/>
      <c r="D632" s="96"/>
      <c r="E632" s="96"/>
      <c r="F632" s="96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</row>
    <row r="633" spans="1:25" ht="15.75" customHeight="1" x14ac:dyDescent="0.15">
      <c r="A633" s="96"/>
      <c r="B633" s="96"/>
      <c r="C633" s="96"/>
      <c r="D633" s="96"/>
      <c r="E633" s="96"/>
      <c r="F633" s="96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</row>
    <row r="634" spans="1:25" ht="15.75" customHeight="1" x14ac:dyDescent="0.15">
      <c r="A634" s="96"/>
      <c r="B634" s="96"/>
      <c r="C634" s="96"/>
      <c r="D634" s="96"/>
      <c r="E634" s="96"/>
      <c r="F634" s="96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</row>
    <row r="635" spans="1:25" ht="15.75" customHeight="1" x14ac:dyDescent="0.15">
      <c r="A635" s="96"/>
      <c r="B635" s="96"/>
      <c r="C635" s="96"/>
      <c r="D635" s="96"/>
      <c r="E635" s="96"/>
      <c r="F635" s="96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</row>
    <row r="636" spans="1:25" ht="15.75" customHeight="1" x14ac:dyDescent="0.15">
      <c r="A636" s="96"/>
      <c r="B636" s="96"/>
      <c r="C636" s="96"/>
      <c r="D636" s="96"/>
      <c r="E636" s="96"/>
      <c r="F636" s="96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</row>
    <row r="637" spans="1:25" ht="15.75" customHeight="1" x14ac:dyDescent="0.15">
      <c r="A637" s="96"/>
      <c r="B637" s="96"/>
      <c r="C637" s="96"/>
      <c r="D637" s="96"/>
      <c r="E637" s="96"/>
      <c r="F637" s="96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</row>
    <row r="638" spans="1:25" ht="15.75" customHeight="1" x14ac:dyDescent="0.15">
      <c r="A638" s="96"/>
      <c r="B638" s="96"/>
      <c r="C638" s="96"/>
      <c r="D638" s="96"/>
      <c r="E638" s="96"/>
      <c r="F638" s="96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</row>
    <row r="639" spans="1:25" ht="15.75" customHeight="1" x14ac:dyDescent="0.15">
      <c r="A639" s="96"/>
      <c r="B639" s="96"/>
      <c r="C639" s="96"/>
      <c r="D639" s="96"/>
      <c r="E639" s="96"/>
      <c r="F639" s="96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</row>
    <row r="640" spans="1:25" ht="15.75" customHeight="1" x14ac:dyDescent="0.15">
      <c r="A640" s="96"/>
      <c r="B640" s="96"/>
      <c r="C640" s="96"/>
      <c r="D640" s="96"/>
      <c r="E640" s="96"/>
      <c r="F640" s="96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</row>
    <row r="641" spans="1:25" ht="15.75" customHeight="1" x14ac:dyDescent="0.15">
      <c r="A641" s="96"/>
      <c r="B641" s="96"/>
      <c r="C641" s="96"/>
      <c r="D641" s="96"/>
      <c r="E641" s="96"/>
      <c r="F641" s="96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</row>
    <row r="642" spans="1:25" ht="15.75" customHeight="1" x14ac:dyDescent="0.15">
      <c r="A642" s="96"/>
      <c r="B642" s="96"/>
      <c r="C642" s="96"/>
      <c r="D642" s="96"/>
      <c r="E642" s="96"/>
      <c r="F642" s="96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</row>
    <row r="643" spans="1:25" ht="15.75" customHeight="1" x14ac:dyDescent="0.15">
      <c r="A643" s="96"/>
      <c r="B643" s="96"/>
      <c r="C643" s="96"/>
      <c r="D643" s="96"/>
      <c r="E643" s="96"/>
      <c r="F643" s="96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</row>
    <row r="644" spans="1:25" ht="15.75" customHeight="1" x14ac:dyDescent="0.15">
      <c r="A644" s="96"/>
      <c r="B644" s="96"/>
      <c r="C644" s="96"/>
      <c r="D644" s="96"/>
      <c r="E644" s="96"/>
      <c r="F644" s="96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</row>
    <row r="645" spans="1:25" ht="15.75" customHeight="1" x14ac:dyDescent="0.15">
      <c r="A645" s="96"/>
      <c r="B645" s="96"/>
      <c r="C645" s="96"/>
      <c r="D645" s="96"/>
      <c r="E645" s="96"/>
      <c r="F645" s="96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</row>
    <row r="646" spans="1:25" ht="15.75" customHeight="1" x14ac:dyDescent="0.15">
      <c r="A646" s="96"/>
      <c r="B646" s="96"/>
      <c r="C646" s="96"/>
      <c r="D646" s="96"/>
      <c r="E646" s="96"/>
      <c r="F646" s="96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</row>
    <row r="647" spans="1:25" ht="15.75" customHeight="1" x14ac:dyDescent="0.15">
      <c r="A647" s="96"/>
      <c r="B647" s="96"/>
      <c r="C647" s="96"/>
      <c r="D647" s="96"/>
      <c r="E647" s="96"/>
      <c r="F647" s="96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</row>
    <row r="648" spans="1:25" ht="15.75" customHeight="1" x14ac:dyDescent="0.15">
      <c r="A648" s="96"/>
      <c r="B648" s="96"/>
      <c r="C648" s="96"/>
      <c r="D648" s="96"/>
      <c r="E648" s="96"/>
      <c r="F648" s="96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</row>
    <row r="649" spans="1:25" ht="15.75" customHeight="1" x14ac:dyDescent="0.15">
      <c r="A649" s="96"/>
      <c r="B649" s="96"/>
      <c r="C649" s="96"/>
      <c r="D649" s="96"/>
      <c r="E649" s="96"/>
      <c r="F649" s="96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</row>
    <row r="650" spans="1:25" ht="15.75" customHeight="1" x14ac:dyDescent="0.15">
      <c r="A650" s="96"/>
      <c r="B650" s="96"/>
      <c r="C650" s="96"/>
      <c r="D650" s="96"/>
      <c r="E650" s="96"/>
      <c r="F650" s="96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</row>
    <row r="651" spans="1:25" ht="15.75" customHeight="1" x14ac:dyDescent="0.15">
      <c r="A651" s="96"/>
      <c r="B651" s="96"/>
      <c r="C651" s="96"/>
      <c r="D651" s="96"/>
      <c r="E651" s="96"/>
      <c r="F651" s="96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</row>
    <row r="652" spans="1:25" ht="15.75" customHeight="1" x14ac:dyDescent="0.15">
      <c r="A652" s="96"/>
      <c r="B652" s="96"/>
      <c r="C652" s="96"/>
      <c r="D652" s="96"/>
      <c r="E652" s="96"/>
      <c r="F652" s="96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</row>
    <row r="653" spans="1:25" ht="15.75" customHeight="1" x14ac:dyDescent="0.15">
      <c r="A653" s="96"/>
      <c r="B653" s="96"/>
      <c r="C653" s="96"/>
      <c r="D653" s="96"/>
      <c r="E653" s="96"/>
      <c r="F653" s="96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</row>
    <row r="654" spans="1:25" ht="15.75" customHeight="1" x14ac:dyDescent="0.15">
      <c r="A654" s="96"/>
      <c r="B654" s="96"/>
      <c r="C654" s="96"/>
      <c r="D654" s="96"/>
      <c r="E654" s="96"/>
      <c r="F654" s="96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</row>
    <row r="655" spans="1:25" ht="15.75" customHeight="1" x14ac:dyDescent="0.15">
      <c r="A655" s="96"/>
      <c r="B655" s="96"/>
      <c r="C655" s="96"/>
      <c r="D655" s="96"/>
      <c r="E655" s="96"/>
      <c r="F655" s="96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</row>
    <row r="656" spans="1:25" ht="15.75" customHeight="1" x14ac:dyDescent="0.15">
      <c r="A656" s="96"/>
      <c r="B656" s="96"/>
      <c r="C656" s="96"/>
      <c r="D656" s="96"/>
      <c r="E656" s="96"/>
      <c r="F656" s="96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</row>
    <row r="657" spans="1:25" ht="15.75" customHeight="1" x14ac:dyDescent="0.15">
      <c r="A657" s="96"/>
      <c r="B657" s="96"/>
      <c r="C657" s="96"/>
      <c r="D657" s="96"/>
      <c r="E657" s="96"/>
      <c r="F657" s="96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</row>
    <row r="658" spans="1:25" ht="15.75" customHeight="1" x14ac:dyDescent="0.15">
      <c r="A658" s="96"/>
      <c r="B658" s="96"/>
      <c r="C658" s="96"/>
      <c r="D658" s="96"/>
      <c r="E658" s="96"/>
      <c r="F658" s="96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</row>
    <row r="659" spans="1:25" ht="15.75" customHeight="1" x14ac:dyDescent="0.15">
      <c r="A659" s="96"/>
      <c r="B659" s="96"/>
      <c r="C659" s="96"/>
      <c r="D659" s="96"/>
      <c r="E659" s="96"/>
      <c r="F659" s="96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</row>
    <row r="660" spans="1:25" ht="15.75" customHeight="1" x14ac:dyDescent="0.15">
      <c r="A660" s="96"/>
      <c r="B660" s="96"/>
      <c r="C660" s="96"/>
      <c r="D660" s="96"/>
      <c r="E660" s="96"/>
      <c r="F660" s="96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</row>
    <row r="661" spans="1:25" ht="15.75" customHeight="1" x14ac:dyDescent="0.15">
      <c r="A661" s="96"/>
      <c r="B661" s="96"/>
      <c r="C661" s="96"/>
      <c r="D661" s="96"/>
      <c r="E661" s="96"/>
      <c r="F661" s="96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</row>
    <row r="662" spans="1:25" ht="15.75" customHeight="1" x14ac:dyDescent="0.15">
      <c r="A662" s="96"/>
      <c r="B662" s="96"/>
      <c r="C662" s="96"/>
      <c r="D662" s="96"/>
      <c r="E662" s="96"/>
      <c r="F662" s="96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</row>
    <row r="663" spans="1:25" ht="15.75" customHeight="1" x14ac:dyDescent="0.15">
      <c r="A663" s="96"/>
      <c r="B663" s="96"/>
      <c r="C663" s="96"/>
      <c r="D663" s="96"/>
      <c r="E663" s="96"/>
      <c r="F663" s="96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</row>
    <row r="664" spans="1:25" ht="15.75" customHeight="1" x14ac:dyDescent="0.15">
      <c r="A664" s="96"/>
      <c r="B664" s="96"/>
      <c r="C664" s="96"/>
      <c r="D664" s="96"/>
      <c r="E664" s="96"/>
      <c r="F664" s="96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</row>
    <row r="665" spans="1:25" ht="15.75" customHeight="1" x14ac:dyDescent="0.15">
      <c r="A665" s="96"/>
      <c r="B665" s="96"/>
      <c r="C665" s="96"/>
      <c r="D665" s="96"/>
      <c r="E665" s="96"/>
      <c r="F665" s="96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</row>
    <row r="666" spans="1:25" ht="15.75" customHeight="1" x14ac:dyDescent="0.15">
      <c r="A666" s="96"/>
      <c r="B666" s="96"/>
      <c r="C666" s="96"/>
      <c r="D666" s="96"/>
      <c r="E666" s="96"/>
      <c r="F666" s="96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</row>
    <row r="667" spans="1:25" ht="15.75" customHeight="1" x14ac:dyDescent="0.15">
      <c r="A667" s="96"/>
      <c r="B667" s="96"/>
      <c r="C667" s="96"/>
      <c r="D667" s="96"/>
      <c r="E667" s="96"/>
      <c r="F667" s="96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</row>
    <row r="668" spans="1:25" ht="15.75" customHeight="1" x14ac:dyDescent="0.15">
      <c r="A668" s="96"/>
      <c r="B668" s="96"/>
      <c r="C668" s="96"/>
      <c r="D668" s="96"/>
      <c r="E668" s="96"/>
      <c r="F668" s="96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</row>
    <row r="669" spans="1:25" ht="15.75" customHeight="1" x14ac:dyDescent="0.15">
      <c r="A669" s="96"/>
      <c r="B669" s="96"/>
      <c r="C669" s="96"/>
      <c r="D669" s="96"/>
      <c r="E669" s="96"/>
      <c r="F669" s="96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</row>
    <row r="670" spans="1:25" ht="15.75" customHeight="1" x14ac:dyDescent="0.15">
      <c r="A670" s="96"/>
      <c r="B670" s="96"/>
      <c r="C670" s="96"/>
      <c r="D670" s="96"/>
      <c r="E670" s="96"/>
      <c r="F670" s="96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</row>
    <row r="671" spans="1:25" ht="15.75" customHeight="1" x14ac:dyDescent="0.15">
      <c r="A671" s="96"/>
      <c r="B671" s="96"/>
      <c r="C671" s="96"/>
      <c r="D671" s="96"/>
      <c r="E671" s="96"/>
      <c r="F671" s="96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</row>
    <row r="672" spans="1:25" ht="15.75" customHeight="1" x14ac:dyDescent="0.15">
      <c r="A672" s="96"/>
      <c r="B672" s="96"/>
      <c r="C672" s="96"/>
      <c r="D672" s="96"/>
      <c r="E672" s="96"/>
      <c r="F672" s="96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</row>
    <row r="673" spans="1:25" ht="15.75" customHeight="1" x14ac:dyDescent="0.15">
      <c r="A673" s="96"/>
      <c r="B673" s="96"/>
      <c r="C673" s="96"/>
      <c r="D673" s="96"/>
      <c r="E673" s="96"/>
      <c r="F673" s="96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</row>
    <row r="674" spans="1:25" ht="15.75" customHeight="1" x14ac:dyDescent="0.15">
      <c r="A674" s="96"/>
      <c r="B674" s="96"/>
      <c r="C674" s="96"/>
      <c r="D674" s="96"/>
      <c r="E674" s="96"/>
      <c r="F674" s="96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</row>
    <row r="675" spans="1:25" ht="15.75" customHeight="1" x14ac:dyDescent="0.15">
      <c r="A675" s="96"/>
      <c r="B675" s="96"/>
      <c r="C675" s="96"/>
      <c r="D675" s="96"/>
      <c r="E675" s="96"/>
      <c r="F675" s="96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</row>
    <row r="676" spans="1:25" ht="15.75" customHeight="1" x14ac:dyDescent="0.15">
      <c r="A676" s="96"/>
      <c r="B676" s="96"/>
      <c r="C676" s="96"/>
      <c r="D676" s="96"/>
      <c r="E676" s="96"/>
      <c r="F676" s="96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</row>
    <row r="677" spans="1:25" ht="15.75" customHeight="1" x14ac:dyDescent="0.15">
      <c r="A677" s="96"/>
      <c r="B677" s="96"/>
      <c r="C677" s="96"/>
      <c r="D677" s="96"/>
      <c r="E677" s="96"/>
      <c r="F677" s="96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</row>
    <row r="678" spans="1:25" ht="15.75" customHeight="1" x14ac:dyDescent="0.15">
      <c r="A678" s="96"/>
      <c r="B678" s="96"/>
      <c r="C678" s="96"/>
      <c r="D678" s="96"/>
      <c r="E678" s="96"/>
      <c r="F678" s="96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</row>
    <row r="679" spans="1:25" ht="15.75" customHeight="1" x14ac:dyDescent="0.15">
      <c r="A679" s="96"/>
      <c r="B679" s="96"/>
      <c r="C679" s="96"/>
      <c r="D679" s="96"/>
      <c r="E679" s="96"/>
      <c r="F679" s="96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</row>
    <row r="680" spans="1:25" ht="15.75" customHeight="1" x14ac:dyDescent="0.15">
      <c r="A680" s="96"/>
      <c r="B680" s="96"/>
      <c r="C680" s="96"/>
      <c r="D680" s="96"/>
      <c r="E680" s="96"/>
      <c r="F680" s="96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</row>
    <row r="681" spans="1:25" ht="15.75" customHeight="1" x14ac:dyDescent="0.15">
      <c r="A681" s="96"/>
      <c r="B681" s="96"/>
      <c r="C681" s="96"/>
      <c r="D681" s="96"/>
      <c r="E681" s="96"/>
      <c r="F681" s="96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</row>
    <row r="682" spans="1:25" ht="15.75" customHeight="1" x14ac:dyDescent="0.15">
      <c r="A682" s="96"/>
      <c r="B682" s="96"/>
      <c r="C682" s="96"/>
      <c r="D682" s="96"/>
      <c r="E682" s="96"/>
      <c r="F682" s="96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</row>
    <row r="683" spans="1:25" ht="15.75" customHeight="1" x14ac:dyDescent="0.15">
      <c r="A683" s="96"/>
      <c r="B683" s="96"/>
      <c r="C683" s="96"/>
      <c r="D683" s="96"/>
      <c r="E683" s="96"/>
      <c r="F683" s="96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</row>
    <row r="684" spans="1:25" ht="15.75" customHeight="1" x14ac:dyDescent="0.15">
      <c r="A684" s="96"/>
      <c r="B684" s="96"/>
      <c r="C684" s="96"/>
      <c r="D684" s="96"/>
      <c r="E684" s="96"/>
      <c r="F684" s="96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</row>
    <row r="685" spans="1:25" ht="15.75" customHeight="1" x14ac:dyDescent="0.15">
      <c r="A685" s="96"/>
      <c r="B685" s="96"/>
      <c r="C685" s="96"/>
      <c r="D685" s="96"/>
      <c r="E685" s="96"/>
      <c r="F685" s="96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</row>
    <row r="686" spans="1:25" ht="15.75" customHeight="1" x14ac:dyDescent="0.15">
      <c r="A686" s="96"/>
      <c r="B686" s="96"/>
      <c r="C686" s="96"/>
      <c r="D686" s="96"/>
      <c r="E686" s="96"/>
      <c r="F686" s="96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</row>
    <row r="687" spans="1:25" ht="15.75" customHeight="1" x14ac:dyDescent="0.15">
      <c r="A687" s="96"/>
      <c r="B687" s="96"/>
      <c r="C687" s="96"/>
      <c r="D687" s="96"/>
      <c r="E687" s="96"/>
      <c r="F687" s="96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</row>
    <row r="688" spans="1:25" ht="15.75" customHeight="1" x14ac:dyDescent="0.15">
      <c r="A688" s="96"/>
      <c r="B688" s="96"/>
      <c r="C688" s="96"/>
      <c r="D688" s="96"/>
      <c r="E688" s="96"/>
      <c r="F688" s="96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</row>
    <row r="689" spans="1:25" ht="15.75" customHeight="1" x14ac:dyDescent="0.15">
      <c r="A689" s="96"/>
      <c r="B689" s="96"/>
      <c r="C689" s="96"/>
      <c r="D689" s="96"/>
      <c r="E689" s="96"/>
      <c r="F689" s="96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</row>
    <row r="690" spans="1:25" ht="15.75" customHeight="1" x14ac:dyDescent="0.15">
      <c r="A690" s="96"/>
      <c r="B690" s="96"/>
      <c r="C690" s="96"/>
      <c r="D690" s="96"/>
      <c r="E690" s="96"/>
      <c r="F690" s="96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</row>
    <row r="691" spans="1:25" ht="15.75" customHeight="1" x14ac:dyDescent="0.15">
      <c r="A691" s="96"/>
      <c r="B691" s="96"/>
      <c r="C691" s="96"/>
      <c r="D691" s="96"/>
      <c r="E691" s="96"/>
      <c r="F691" s="96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</row>
    <row r="692" spans="1:25" ht="15.75" customHeight="1" x14ac:dyDescent="0.15">
      <c r="A692" s="96"/>
      <c r="B692" s="96"/>
      <c r="C692" s="96"/>
      <c r="D692" s="96"/>
      <c r="E692" s="96"/>
      <c r="F692" s="96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</row>
    <row r="693" spans="1:25" ht="15.75" customHeight="1" x14ac:dyDescent="0.15">
      <c r="A693" s="96"/>
      <c r="B693" s="96"/>
      <c r="C693" s="96"/>
      <c r="D693" s="96"/>
      <c r="E693" s="96"/>
      <c r="F693" s="96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</row>
    <row r="694" spans="1:25" ht="15.75" customHeight="1" x14ac:dyDescent="0.15">
      <c r="A694" s="96"/>
      <c r="B694" s="96"/>
      <c r="C694" s="96"/>
      <c r="D694" s="96"/>
      <c r="E694" s="96"/>
      <c r="F694" s="96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</row>
    <row r="695" spans="1:25" ht="15.75" customHeight="1" x14ac:dyDescent="0.15">
      <c r="A695" s="96"/>
      <c r="B695" s="96"/>
      <c r="C695" s="96"/>
      <c r="D695" s="96"/>
      <c r="E695" s="96"/>
      <c r="F695" s="96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</row>
    <row r="696" spans="1:25" ht="15.75" customHeight="1" x14ac:dyDescent="0.15">
      <c r="A696" s="96"/>
      <c r="B696" s="96"/>
      <c r="C696" s="96"/>
      <c r="D696" s="96"/>
      <c r="E696" s="96"/>
      <c r="F696" s="96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</row>
    <row r="697" spans="1:25" ht="15.75" customHeight="1" x14ac:dyDescent="0.15">
      <c r="A697" s="96"/>
      <c r="B697" s="96"/>
      <c r="C697" s="96"/>
      <c r="D697" s="96"/>
      <c r="E697" s="96"/>
      <c r="F697" s="96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</row>
    <row r="698" spans="1:25" ht="15.75" customHeight="1" x14ac:dyDescent="0.15">
      <c r="A698" s="96"/>
      <c r="B698" s="96"/>
      <c r="C698" s="96"/>
      <c r="D698" s="96"/>
      <c r="E698" s="96"/>
      <c r="F698" s="96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</row>
    <row r="699" spans="1:25" ht="15.75" customHeight="1" x14ac:dyDescent="0.15">
      <c r="A699" s="96"/>
      <c r="B699" s="96"/>
      <c r="C699" s="96"/>
      <c r="D699" s="96"/>
      <c r="E699" s="96"/>
      <c r="F699" s="96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</row>
    <row r="700" spans="1:25" ht="15.75" customHeight="1" x14ac:dyDescent="0.15">
      <c r="A700" s="96"/>
      <c r="B700" s="96"/>
      <c r="C700" s="96"/>
      <c r="D700" s="96"/>
      <c r="E700" s="96"/>
      <c r="F700" s="96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</row>
    <row r="701" spans="1:25" ht="15.75" customHeight="1" x14ac:dyDescent="0.15">
      <c r="A701" s="96"/>
      <c r="B701" s="96"/>
      <c r="C701" s="96"/>
      <c r="D701" s="96"/>
      <c r="E701" s="96"/>
      <c r="F701" s="96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</row>
    <row r="702" spans="1:25" ht="15.75" customHeight="1" x14ac:dyDescent="0.15">
      <c r="A702" s="96"/>
      <c r="B702" s="96"/>
      <c r="C702" s="96"/>
      <c r="D702" s="96"/>
      <c r="E702" s="96"/>
      <c r="F702" s="96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</row>
    <row r="703" spans="1:25" ht="15.75" customHeight="1" x14ac:dyDescent="0.15">
      <c r="A703" s="96"/>
      <c r="B703" s="96"/>
      <c r="C703" s="96"/>
      <c r="D703" s="96"/>
      <c r="E703" s="96"/>
      <c r="F703" s="96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</row>
    <row r="704" spans="1:25" ht="15.75" customHeight="1" x14ac:dyDescent="0.15">
      <c r="A704" s="96"/>
      <c r="B704" s="96"/>
      <c r="C704" s="96"/>
      <c r="D704" s="96"/>
      <c r="E704" s="96"/>
      <c r="F704" s="96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</row>
    <row r="705" spans="1:25" ht="15.75" customHeight="1" x14ac:dyDescent="0.15">
      <c r="A705" s="96"/>
      <c r="B705" s="96"/>
      <c r="C705" s="96"/>
      <c r="D705" s="96"/>
      <c r="E705" s="96"/>
      <c r="F705" s="96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</row>
    <row r="706" spans="1:25" ht="15.75" customHeight="1" x14ac:dyDescent="0.15">
      <c r="A706" s="96"/>
      <c r="B706" s="96"/>
      <c r="C706" s="96"/>
      <c r="D706" s="96"/>
      <c r="E706" s="96"/>
      <c r="F706" s="96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</row>
    <row r="707" spans="1:25" ht="15.75" customHeight="1" x14ac:dyDescent="0.15">
      <c r="A707" s="96"/>
      <c r="B707" s="96"/>
      <c r="C707" s="96"/>
      <c r="D707" s="96"/>
      <c r="E707" s="96"/>
      <c r="F707" s="96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</row>
    <row r="708" spans="1:25" ht="15.75" customHeight="1" x14ac:dyDescent="0.15">
      <c r="A708" s="96"/>
      <c r="B708" s="96"/>
      <c r="C708" s="96"/>
      <c r="D708" s="96"/>
      <c r="E708" s="96"/>
      <c r="F708" s="96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</row>
    <row r="709" spans="1:25" ht="15.75" customHeight="1" x14ac:dyDescent="0.15">
      <c r="A709" s="96"/>
      <c r="B709" s="96"/>
      <c r="C709" s="96"/>
      <c r="D709" s="96"/>
      <c r="E709" s="96"/>
      <c r="F709" s="96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</row>
    <row r="710" spans="1:25" ht="15.75" customHeight="1" x14ac:dyDescent="0.15">
      <c r="A710" s="96"/>
      <c r="B710" s="96"/>
      <c r="C710" s="96"/>
      <c r="D710" s="96"/>
      <c r="E710" s="96"/>
      <c r="F710" s="96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</row>
    <row r="711" spans="1:25" ht="15.75" customHeight="1" x14ac:dyDescent="0.15">
      <c r="A711" s="96"/>
      <c r="B711" s="96"/>
      <c r="C711" s="96"/>
      <c r="D711" s="96"/>
      <c r="E711" s="96"/>
      <c r="F711" s="96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</row>
    <row r="712" spans="1:25" ht="15.75" customHeight="1" x14ac:dyDescent="0.15">
      <c r="A712" s="96"/>
      <c r="B712" s="96"/>
      <c r="C712" s="96"/>
      <c r="D712" s="96"/>
      <c r="E712" s="96"/>
      <c r="F712" s="96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</row>
    <row r="713" spans="1:25" ht="15.75" customHeight="1" x14ac:dyDescent="0.15">
      <c r="A713" s="96"/>
      <c r="B713" s="96"/>
      <c r="C713" s="96"/>
      <c r="D713" s="96"/>
      <c r="E713" s="96"/>
      <c r="F713" s="96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</row>
    <row r="714" spans="1:25" ht="15.75" customHeight="1" x14ac:dyDescent="0.15">
      <c r="A714" s="96"/>
      <c r="B714" s="96"/>
      <c r="C714" s="96"/>
      <c r="D714" s="96"/>
      <c r="E714" s="96"/>
      <c r="F714" s="96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</row>
    <row r="715" spans="1:25" ht="15.75" customHeight="1" x14ac:dyDescent="0.15">
      <c r="A715" s="96"/>
      <c r="B715" s="96"/>
      <c r="C715" s="96"/>
      <c r="D715" s="96"/>
      <c r="E715" s="96"/>
      <c r="F715" s="96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</row>
    <row r="716" spans="1:25" ht="15.75" customHeight="1" x14ac:dyDescent="0.15">
      <c r="A716" s="96"/>
      <c r="B716" s="96"/>
      <c r="C716" s="96"/>
      <c r="D716" s="96"/>
      <c r="E716" s="96"/>
      <c r="F716" s="96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</row>
    <row r="717" spans="1:25" ht="15.75" customHeight="1" x14ac:dyDescent="0.15">
      <c r="A717" s="96"/>
      <c r="B717" s="96"/>
      <c r="C717" s="96"/>
      <c r="D717" s="96"/>
      <c r="E717" s="96"/>
      <c r="F717" s="96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</row>
    <row r="718" spans="1:25" ht="15.75" customHeight="1" x14ac:dyDescent="0.15">
      <c r="A718" s="96"/>
      <c r="B718" s="96"/>
      <c r="C718" s="96"/>
      <c r="D718" s="96"/>
      <c r="E718" s="96"/>
      <c r="F718" s="96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</row>
    <row r="719" spans="1:25" ht="15.75" customHeight="1" x14ac:dyDescent="0.15">
      <c r="A719" s="96"/>
      <c r="B719" s="96"/>
      <c r="C719" s="96"/>
      <c r="D719" s="96"/>
      <c r="E719" s="96"/>
      <c r="F719" s="96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</row>
    <row r="720" spans="1:25" ht="15.75" customHeight="1" x14ac:dyDescent="0.15">
      <c r="A720" s="96"/>
      <c r="B720" s="96"/>
      <c r="C720" s="96"/>
      <c r="D720" s="96"/>
      <c r="E720" s="96"/>
      <c r="F720" s="96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</row>
    <row r="721" spans="1:25" ht="15.75" customHeight="1" x14ac:dyDescent="0.15">
      <c r="A721" s="96"/>
      <c r="B721" s="96"/>
      <c r="C721" s="96"/>
      <c r="D721" s="96"/>
      <c r="E721" s="96"/>
      <c r="F721" s="96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</row>
    <row r="722" spans="1:25" ht="15.75" customHeight="1" x14ac:dyDescent="0.15">
      <c r="A722" s="96"/>
      <c r="B722" s="96"/>
      <c r="C722" s="96"/>
      <c r="D722" s="96"/>
      <c r="E722" s="96"/>
      <c r="F722" s="96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</row>
    <row r="723" spans="1:25" ht="15.75" customHeight="1" x14ac:dyDescent="0.15">
      <c r="A723" s="96"/>
      <c r="B723" s="96"/>
      <c r="C723" s="96"/>
      <c r="D723" s="96"/>
      <c r="E723" s="96"/>
      <c r="F723" s="96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</row>
    <row r="724" spans="1:25" ht="15.75" customHeight="1" x14ac:dyDescent="0.15">
      <c r="A724" s="96"/>
      <c r="B724" s="96"/>
      <c r="C724" s="96"/>
      <c r="D724" s="96"/>
      <c r="E724" s="96"/>
      <c r="F724" s="96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</row>
    <row r="725" spans="1:25" ht="15.75" customHeight="1" x14ac:dyDescent="0.15">
      <c r="A725" s="96"/>
      <c r="B725" s="96"/>
      <c r="C725" s="96"/>
      <c r="D725" s="96"/>
      <c r="E725" s="96"/>
      <c r="F725" s="96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</row>
    <row r="726" spans="1:25" ht="15.75" customHeight="1" x14ac:dyDescent="0.15">
      <c r="A726" s="96"/>
      <c r="B726" s="96"/>
      <c r="C726" s="96"/>
      <c r="D726" s="96"/>
      <c r="E726" s="96"/>
      <c r="F726" s="96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</row>
    <row r="727" spans="1:25" ht="15.75" customHeight="1" x14ac:dyDescent="0.15">
      <c r="A727" s="96"/>
      <c r="B727" s="96"/>
      <c r="C727" s="96"/>
      <c r="D727" s="96"/>
      <c r="E727" s="96"/>
      <c r="F727" s="96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</row>
    <row r="728" spans="1:25" ht="15.75" customHeight="1" x14ac:dyDescent="0.15">
      <c r="A728" s="96"/>
      <c r="B728" s="96"/>
      <c r="C728" s="96"/>
      <c r="D728" s="96"/>
      <c r="E728" s="96"/>
      <c r="F728" s="96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</row>
    <row r="729" spans="1:25" ht="15.75" customHeight="1" x14ac:dyDescent="0.15">
      <c r="A729" s="96"/>
      <c r="B729" s="96"/>
      <c r="C729" s="96"/>
      <c r="D729" s="96"/>
      <c r="E729" s="96"/>
      <c r="F729" s="96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</row>
    <row r="730" spans="1:25" ht="15.75" customHeight="1" x14ac:dyDescent="0.15">
      <c r="A730" s="96"/>
      <c r="B730" s="96"/>
      <c r="C730" s="96"/>
      <c r="D730" s="96"/>
      <c r="E730" s="96"/>
      <c r="F730" s="96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</row>
    <row r="731" spans="1:25" ht="15.75" customHeight="1" x14ac:dyDescent="0.15">
      <c r="A731" s="96"/>
      <c r="B731" s="96"/>
      <c r="C731" s="96"/>
      <c r="D731" s="96"/>
      <c r="E731" s="96"/>
      <c r="F731" s="96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</row>
    <row r="732" spans="1:25" ht="15.75" customHeight="1" x14ac:dyDescent="0.15">
      <c r="A732" s="96"/>
      <c r="B732" s="96"/>
      <c r="C732" s="96"/>
      <c r="D732" s="96"/>
      <c r="E732" s="96"/>
      <c r="F732" s="96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</row>
    <row r="733" spans="1:25" ht="15.75" customHeight="1" x14ac:dyDescent="0.15">
      <c r="A733" s="96"/>
      <c r="B733" s="96"/>
      <c r="C733" s="96"/>
      <c r="D733" s="96"/>
      <c r="E733" s="96"/>
      <c r="F733" s="96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</row>
    <row r="734" spans="1:25" ht="15.75" customHeight="1" x14ac:dyDescent="0.15">
      <c r="A734" s="96"/>
      <c r="B734" s="96"/>
      <c r="C734" s="96"/>
      <c r="D734" s="96"/>
      <c r="E734" s="96"/>
      <c r="F734" s="96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</row>
    <row r="735" spans="1:25" ht="15.75" customHeight="1" x14ac:dyDescent="0.15">
      <c r="A735" s="96"/>
      <c r="B735" s="96"/>
      <c r="C735" s="96"/>
      <c r="D735" s="96"/>
      <c r="E735" s="96"/>
      <c r="F735" s="96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</row>
    <row r="736" spans="1:25" ht="15.75" customHeight="1" x14ac:dyDescent="0.15">
      <c r="A736" s="96"/>
      <c r="B736" s="96"/>
      <c r="C736" s="96"/>
      <c r="D736" s="96"/>
      <c r="E736" s="96"/>
      <c r="F736" s="96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</row>
    <row r="737" spans="1:25" ht="15.75" customHeight="1" x14ac:dyDescent="0.15">
      <c r="A737" s="96"/>
      <c r="B737" s="96"/>
      <c r="C737" s="96"/>
      <c r="D737" s="96"/>
      <c r="E737" s="96"/>
      <c r="F737" s="96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</row>
    <row r="738" spans="1:25" ht="15.75" customHeight="1" x14ac:dyDescent="0.15">
      <c r="A738" s="96"/>
      <c r="B738" s="96"/>
      <c r="C738" s="96"/>
      <c r="D738" s="96"/>
      <c r="E738" s="96"/>
      <c r="F738" s="96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</row>
    <row r="739" spans="1:25" ht="15.75" customHeight="1" x14ac:dyDescent="0.15">
      <c r="A739" s="96"/>
      <c r="B739" s="96"/>
      <c r="C739" s="96"/>
      <c r="D739" s="96"/>
      <c r="E739" s="96"/>
      <c r="F739" s="96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</row>
    <row r="740" spans="1:25" ht="15.75" customHeight="1" x14ac:dyDescent="0.15">
      <c r="A740" s="96"/>
      <c r="B740" s="96"/>
      <c r="C740" s="96"/>
      <c r="D740" s="96"/>
      <c r="E740" s="96"/>
      <c r="F740" s="96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</row>
    <row r="741" spans="1:25" ht="15.75" customHeight="1" x14ac:dyDescent="0.15">
      <c r="A741" s="96"/>
      <c r="B741" s="96"/>
      <c r="C741" s="96"/>
      <c r="D741" s="96"/>
      <c r="E741" s="96"/>
      <c r="F741" s="96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</row>
    <row r="742" spans="1:25" ht="15.75" customHeight="1" x14ac:dyDescent="0.15">
      <c r="A742" s="96"/>
      <c r="B742" s="96"/>
      <c r="C742" s="96"/>
      <c r="D742" s="96"/>
      <c r="E742" s="96"/>
      <c r="F742" s="96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</row>
    <row r="743" spans="1:25" ht="15.75" customHeight="1" x14ac:dyDescent="0.15">
      <c r="A743" s="96"/>
      <c r="B743" s="96"/>
      <c r="C743" s="96"/>
      <c r="D743" s="96"/>
      <c r="E743" s="96"/>
      <c r="F743" s="96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</row>
    <row r="744" spans="1:25" ht="15.75" customHeight="1" x14ac:dyDescent="0.15">
      <c r="A744" s="96"/>
      <c r="B744" s="96"/>
      <c r="C744" s="96"/>
      <c r="D744" s="96"/>
      <c r="E744" s="96"/>
      <c r="F744" s="96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</row>
    <row r="745" spans="1:25" ht="15.75" customHeight="1" x14ac:dyDescent="0.15">
      <c r="A745" s="96"/>
      <c r="B745" s="96"/>
      <c r="C745" s="96"/>
      <c r="D745" s="96"/>
      <c r="E745" s="96"/>
      <c r="F745" s="96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</row>
    <row r="746" spans="1:25" ht="15.75" customHeight="1" x14ac:dyDescent="0.15">
      <c r="A746" s="96"/>
      <c r="B746" s="96"/>
      <c r="C746" s="96"/>
      <c r="D746" s="96"/>
      <c r="E746" s="96"/>
      <c r="F746" s="96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</row>
    <row r="747" spans="1:25" ht="15.75" customHeight="1" x14ac:dyDescent="0.15">
      <c r="A747" s="96"/>
      <c r="B747" s="96"/>
      <c r="C747" s="96"/>
      <c r="D747" s="96"/>
      <c r="E747" s="96"/>
      <c r="F747" s="96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</row>
    <row r="748" spans="1:25" ht="15.75" customHeight="1" x14ac:dyDescent="0.15">
      <c r="A748" s="96"/>
      <c r="B748" s="96"/>
      <c r="C748" s="96"/>
      <c r="D748" s="96"/>
      <c r="E748" s="96"/>
      <c r="F748" s="96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</row>
    <row r="749" spans="1:25" ht="15.75" customHeight="1" x14ac:dyDescent="0.15">
      <c r="A749" s="96"/>
      <c r="B749" s="96"/>
      <c r="C749" s="96"/>
      <c r="D749" s="96"/>
      <c r="E749" s="96"/>
      <c r="F749" s="96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</row>
    <row r="750" spans="1:25" ht="15.75" customHeight="1" x14ac:dyDescent="0.15">
      <c r="A750" s="96"/>
      <c r="B750" s="96"/>
      <c r="C750" s="96"/>
      <c r="D750" s="96"/>
      <c r="E750" s="96"/>
      <c r="F750" s="96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</row>
    <row r="751" spans="1:25" ht="15.75" customHeight="1" x14ac:dyDescent="0.15">
      <c r="A751" s="96"/>
      <c r="B751" s="96"/>
      <c r="C751" s="96"/>
      <c r="D751" s="96"/>
      <c r="E751" s="96"/>
      <c r="F751" s="96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</row>
    <row r="752" spans="1:25" ht="15.75" customHeight="1" x14ac:dyDescent="0.15">
      <c r="A752" s="96"/>
      <c r="B752" s="96"/>
      <c r="C752" s="96"/>
      <c r="D752" s="96"/>
      <c r="E752" s="96"/>
      <c r="F752" s="96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</row>
    <row r="753" spans="1:25" ht="15.75" customHeight="1" x14ac:dyDescent="0.15">
      <c r="A753" s="96"/>
      <c r="B753" s="96"/>
      <c r="C753" s="96"/>
      <c r="D753" s="96"/>
      <c r="E753" s="96"/>
      <c r="F753" s="96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</row>
    <row r="754" spans="1:25" ht="15.75" customHeight="1" x14ac:dyDescent="0.15">
      <c r="A754" s="96"/>
      <c r="B754" s="96"/>
      <c r="C754" s="96"/>
      <c r="D754" s="96"/>
      <c r="E754" s="96"/>
      <c r="F754" s="96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</row>
    <row r="755" spans="1:25" ht="15.75" customHeight="1" x14ac:dyDescent="0.15">
      <c r="A755" s="96"/>
      <c r="B755" s="96"/>
      <c r="C755" s="96"/>
      <c r="D755" s="96"/>
      <c r="E755" s="96"/>
      <c r="F755" s="96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</row>
    <row r="756" spans="1:25" ht="15.75" customHeight="1" x14ac:dyDescent="0.15">
      <c r="A756" s="96"/>
      <c r="B756" s="96"/>
      <c r="C756" s="96"/>
      <c r="D756" s="96"/>
      <c r="E756" s="96"/>
      <c r="F756" s="96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</row>
    <row r="757" spans="1:25" ht="15.75" customHeight="1" x14ac:dyDescent="0.15">
      <c r="A757" s="96"/>
      <c r="B757" s="96"/>
      <c r="C757" s="96"/>
      <c r="D757" s="96"/>
      <c r="E757" s="96"/>
      <c r="F757" s="96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</row>
    <row r="758" spans="1:25" ht="15.75" customHeight="1" x14ac:dyDescent="0.15">
      <c r="A758" s="96"/>
      <c r="B758" s="96"/>
      <c r="C758" s="96"/>
      <c r="D758" s="96"/>
      <c r="E758" s="96"/>
      <c r="F758" s="96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</row>
    <row r="759" spans="1:25" ht="15.75" customHeight="1" x14ac:dyDescent="0.15">
      <c r="A759" s="96"/>
      <c r="B759" s="96"/>
      <c r="C759" s="96"/>
      <c r="D759" s="96"/>
      <c r="E759" s="96"/>
      <c r="F759" s="96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</row>
    <row r="760" spans="1:25" ht="15.75" customHeight="1" x14ac:dyDescent="0.15">
      <c r="A760" s="96"/>
      <c r="B760" s="96"/>
      <c r="C760" s="96"/>
      <c r="D760" s="96"/>
      <c r="E760" s="96"/>
      <c r="F760" s="96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</row>
    <row r="761" spans="1:25" ht="15.75" customHeight="1" x14ac:dyDescent="0.15">
      <c r="A761" s="96"/>
      <c r="B761" s="96"/>
      <c r="C761" s="96"/>
      <c r="D761" s="96"/>
      <c r="E761" s="96"/>
      <c r="F761" s="96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</row>
    <row r="762" spans="1:25" ht="15.75" customHeight="1" x14ac:dyDescent="0.15">
      <c r="A762" s="96"/>
      <c r="B762" s="96"/>
      <c r="C762" s="96"/>
      <c r="D762" s="96"/>
      <c r="E762" s="96"/>
      <c r="F762" s="96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</row>
    <row r="763" spans="1:25" ht="15.75" customHeight="1" x14ac:dyDescent="0.15">
      <c r="A763" s="96"/>
      <c r="B763" s="96"/>
      <c r="C763" s="96"/>
      <c r="D763" s="96"/>
      <c r="E763" s="96"/>
      <c r="F763" s="96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</row>
    <row r="764" spans="1:25" ht="15.75" customHeight="1" x14ac:dyDescent="0.15">
      <c r="A764" s="96"/>
      <c r="B764" s="96"/>
      <c r="C764" s="96"/>
      <c r="D764" s="96"/>
      <c r="E764" s="96"/>
      <c r="F764" s="96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</row>
    <row r="765" spans="1:25" ht="15.75" customHeight="1" x14ac:dyDescent="0.15">
      <c r="A765" s="96"/>
      <c r="B765" s="96"/>
      <c r="C765" s="96"/>
      <c r="D765" s="96"/>
      <c r="E765" s="96"/>
      <c r="F765" s="96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</row>
    <row r="766" spans="1:25" ht="15.75" customHeight="1" x14ac:dyDescent="0.15">
      <c r="A766" s="96"/>
      <c r="B766" s="96"/>
      <c r="C766" s="96"/>
      <c r="D766" s="96"/>
      <c r="E766" s="96"/>
      <c r="F766" s="96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</row>
    <row r="767" spans="1:25" ht="15.75" customHeight="1" x14ac:dyDescent="0.15">
      <c r="A767" s="96"/>
      <c r="B767" s="96"/>
      <c r="C767" s="96"/>
      <c r="D767" s="96"/>
      <c r="E767" s="96"/>
      <c r="F767" s="96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</row>
    <row r="768" spans="1:25" ht="15.75" customHeight="1" x14ac:dyDescent="0.15">
      <c r="A768" s="96"/>
      <c r="B768" s="96"/>
      <c r="C768" s="96"/>
      <c r="D768" s="96"/>
      <c r="E768" s="96"/>
      <c r="F768" s="96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</row>
    <row r="769" spans="1:25" ht="15.75" customHeight="1" x14ac:dyDescent="0.15">
      <c r="A769" s="96"/>
      <c r="B769" s="96"/>
      <c r="C769" s="96"/>
      <c r="D769" s="96"/>
      <c r="E769" s="96"/>
      <c r="F769" s="96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</row>
    <row r="770" spans="1:25" ht="15.75" customHeight="1" x14ac:dyDescent="0.15">
      <c r="A770" s="96"/>
      <c r="B770" s="96"/>
      <c r="C770" s="96"/>
      <c r="D770" s="96"/>
      <c r="E770" s="96"/>
      <c r="F770" s="96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</row>
    <row r="771" spans="1:25" ht="15.75" customHeight="1" x14ac:dyDescent="0.15">
      <c r="A771" s="96"/>
      <c r="B771" s="96"/>
      <c r="C771" s="96"/>
      <c r="D771" s="96"/>
      <c r="E771" s="96"/>
      <c r="F771" s="96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</row>
    <row r="772" spans="1:25" ht="15.75" customHeight="1" x14ac:dyDescent="0.15">
      <c r="A772" s="96"/>
      <c r="B772" s="96"/>
      <c r="C772" s="96"/>
      <c r="D772" s="96"/>
      <c r="E772" s="96"/>
      <c r="F772" s="96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</row>
    <row r="773" spans="1:25" ht="15.75" customHeight="1" x14ac:dyDescent="0.15">
      <c r="A773" s="96"/>
      <c r="B773" s="96"/>
      <c r="C773" s="96"/>
      <c r="D773" s="96"/>
      <c r="E773" s="96"/>
      <c r="F773" s="96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</row>
    <row r="774" spans="1:25" ht="15.75" customHeight="1" x14ac:dyDescent="0.15">
      <c r="A774" s="96"/>
      <c r="B774" s="96"/>
      <c r="C774" s="96"/>
      <c r="D774" s="96"/>
      <c r="E774" s="96"/>
      <c r="F774" s="96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</row>
    <row r="775" spans="1:25" ht="15.75" customHeight="1" x14ac:dyDescent="0.15">
      <c r="A775" s="96"/>
      <c r="B775" s="96"/>
      <c r="C775" s="96"/>
      <c r="D775" s="96"/>
      <c r="E775" s="96"/>
      <c r="F775" s="96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</row>
    <row r="776" spans="1:25" ht="15.75" customHeight="1" x14ac:dyDescent="0.15">
      <c r="A776" s="96"/>
      <c r="B776" s="96"/>
      <c r="C776" s="96"/>
      <c r="D776" s="96"/>
      <c r="E776" s="96"/>
      <c r="F776" s="96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</row>
    <row r="777" spans="1:25" ht="15.75" customHeight="1" x14ac:dyDescent="0.15">
      <c r="A777" s="96"/>
      <c r="B777" s="96"/>
      <c r="C777" s="96"/>
      <c r="D777" s="96"/>
      <c r="E777" s="96"/>
      <c r="F777" s="96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</row>
    <row r="778" spans="1:25" ht="15.75" customHeight="1" x14ac:dyDescent="0.15">
      <c r="A778" s="96"/>
      <c r="B778" s="96"/>
      <c r="C778" s="96"/>
      <c r="D778" s="96"/>
      <c r="E778" s="96"/>
      <c r="F778" s="96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</row>
    <row r="779" spans="1:25" ht="15.75" customHeight="1" x14ac:dyDescent="0.15">
      <c r="A779" s="96"/>
      <c r="B779" s="96"/>
      <c r="C779" s="96"/>
      <c r="D779" s="96"/>
      <c r="E779" s="96"/>
      <c r="F779" s="96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</row>
    <row r="780" spans="1:25" ht="15.75" customHeight="1" x14ac:dyDescent="0.15">
      <c r="A780" s="96"/>
      <c r="B780" s="96"/>
      <c r="C780" s="96"/>
      <c r="D780" s="96"/>
      <c r="E780" s="96"/>
      <c r="F780" s="96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</row>
    <row r="781" spans="1:25" ht="15.75" customHeight="1" x14ac:dyDescent="0.15">
      <c r="A781" s="96"/>
      <c r="B781" s="96"/>
      <c r="C781" s="96"/>
      <c r="D781" s="96"/>
      <c r="E781" s="96"/>
      <c r="F781" s="96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</row>
    <row r="782" spans="1:25" ht="15.75" customHeight="1" x14ac:dyDescent="0.15">
      <c r="A782" s="96"/>
      <c r="B782" s="96"/>
      <c r="C782" s="96"/>
      <c r="D782" s="96"/>
      <c r="E782" s="96"/>
      <c r="F782" s="96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</row>
    <row r="783" spans="1:25" ht="15.75" customHeight="1" x14ac:dyDescent="0.15">
      <c r="A783" s="96"/>
      <c r="B783" s="96"/>
      <c r="C783" s="96"/>
      <c r="D783" s="96"/>
      <c r="E783" s="96"/>
      <c r="F783" s="96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</row>
    <row r="784" spans="1:25" ht="15.75" customHeight="1" x14ac:dyDescent="0.15">
      <c r="A784" s="96"/>
      <c r="B784" s="96"/>
      <c r="C784" s="96"/>
      <c r="D784" s="96"/>
      <c r="E784" s="96"/>
      <c r="F784" s="96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</row>
    <row r="785" spans="1:25" ht="15.75" customHeight="1" x14ac:dyDescent="0.15">
      <c r="A785" s="96"/>
      <c r="B785" s="96"/>
      <c r="C785" s="96"/>
      <c r="D785" s="96"/>
      <c r="E785" s="96"/>
      <c r="F785" s="96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</row>
    <row r="786" spans="1:25" ht="15.75" customHeight="1" x14ac:dyDescent="0.15">
      <c r="A786" s="96"/>
      <c r="B786" s="96"/>
      <c r="C786" s="96"/>
      <c r="D786" s="96"/>
      <c r="E786" s="96"/>
      <c r="F786" s="96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</row>
    <row r="787" spans="1:25" ht="15.75" customHeight="1" x14ac:dyDescent="0.15">
      <c r="A787" s="96"/>
      <c r="B787" s="96"/>
      <c r="C787" s="96"/>
      <c r="D787" s="96"/>
      <c r="E787" s="96"/>
      <c r="F787" s="96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</row>
    <row r="788" spans="1:25" ht="15.75" customHeight="1" x14ac:dyDescent="0.15">
      <c r="A788" s="96"/>
      <c r="B788" s="96"/>
      <c r="C788" s="96"/>
      <c r="D788" s="96"/>
      <c r="E788" s="96"/>
      <c r="F788" s="96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</row>
    <row r="789" spans="1:25" ht="15.75" customHeight="1" x14ac:dyDescent="0.15">
      <c r="A789" s="96"/>
      <c r="B789" s="96"/>
      <c r="C789" s="96"/>
      <c r="D789" s="96"/>
      <c r="E789" s="96"/>
      <c r="F789" s="96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</row>
    <row r="790" spans="1:25" ht="15.75" customHeight="1" x14ac:dyDescent="0.15">
      <c r="A790" s="96"/>
      <c r="B790" s="96"/>
      <c r="C790" s="96"/>
      <c r="D790" s="96"/>
      <c r="E790" s="96"/>
      <c r="F790" s="96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</row>
    <row r="791" spans="1:25" ht="15.75" customHeight="1" x14ac:dyDescent="0.15">
      <c r="A791" s="96"/>
      <c r="B791" s="96"/>
      <c r="C791" s="96"/>
      <c r="D791" s="96"/>
      <c r="E791" s="96"/>
      <c r="F791" s="96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</row>
    <row r="792" spans="1:25" ht="15.75" customHeight="1" x14ac:dyDescent="0.15">
      <c r="A792" s="96"/>
      <c r="B792" s="96"/>
      <c r="C792" s="96"/>
      <c r="D792" s="96"/>
      <c r="E792" s="96"/>
      <c r="F792" s="96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</row>
    <row r="793" spans="1:25" ht="15.75" customHeight="1" x14ac:dyDescent="0.15">
      <c r="A793" s="96"/>
      <c r="B793" s="96"/>
      <c r="C793" s="96"/>
      <c r="D793" s="96"/>
      <c r="E793" s="96"/>
      <c r="F793" s="96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</row>
    <row r="794" spans="1:25" ht="15.75" customHeight="1" x14ac:dyDescent="0.15">
      <c r="A794" s="96"/>
      <c r="B794" s="96"/>
      <c r="C794" s="96"/>
      <c r="D794" s="96"/>
      <c r="E794" s="96"/>
      <c r="F794" s="96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</row>
    <row r="795" spans="1:25" ht="15.75" customHeight="1" x14ac:dyDescent="0.15">
      <c r="A795" s="96"/>
      <c r="B795" s="96"/>
      <c r="C795" s="96"/>
      <c r="D795" s="96"/>
      <c r="E795" s="96"/>
      <c r="F795" s="96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</row>
    <row r="796" spans="1:25" ht="15.75" customHeight="1" x14ac:dyDescent="0.15">
      <c r="A796" s="96"/>
      <c r="B796" s="96"/>
      <c r="C796" s="96"/>
      <c r="D796" s="96"/>
      <c r="E796" s="96"/>
      <c r="F796" s="96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</row>
    <row r="797" spans="1:25" ht="15.75" customHeight="1" x14ac:dyDescent="0.15">
      <c r="A797" s="96"/>
      <c r="B797" s="96"/>
      <c r="C797" s="96"/>
      <c r="D797" s="96"/>
      <c r="E797" s="96"/>
      <c r="F797" s="96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</row>
    <row r="798" spans="1:25" ht="15.75" customHeight="1" x14ac:dyDescent="0.15">
      <c r="A798" s="96"/>
      <c r="B798" s="96"/>
      <c r="C798" s="96"/>
      <c r="D798" s="96"/>
      <c r="E798" s="96"/>
      <c r="F798" s="96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</row>
    <row r="799" spans="1:25" ht="15.75" customHeight="1" x14ac:dyDescent="0.15">
      <c r="A799" s="96"/>
      <c r="B799" s="96"/>
      <c r="C799" s="96"/>
      <c r="D799" s="96"/>
      <c r="E799" s="96"/>
      <c r="F799" s="96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</row>
    <row r="800" spans="1:25" ht="15.75" customHeight="1" x14ac:dyDescent="0.15">
      <c r="A800" s="96"/>
      <c r="B800" s="96"/>
      <c r="C800" s="96"/>
      <c r="D800" s="96"/>
      <c r="E800" s="96"/>
      <c r="F800" s="96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</row>
    <row r="801" spans="1:25" ht="15.75" customHeight="1" x14ac:dyDescent="0.15">
      <c r="A801" s="96"/>
      <c r="B801" s="96"/>
      <c r="C801" s="96"/>
      <c r="D801" s="96"/>
      <c r="E801" s="96"/>
      <c r="F801" s="96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</row>
    <row r="802" spans="1:25" ht="15.75" customHeight="1" x14ac:dyDescent="0.15">
      <c r="A802" s="96"/>
      <c r="B802" s="96"/>
      <c r="C802" s="96"/>
      <c r="D802" s="96"/>
      <c r="E802" s="96"/>
      <c r="F802" s="96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</row>
    <row r="803" spans="1:25" ht="15.75" customHeight="1" x14ac:dyDescent="0.15">
      <c r="A803" s="96"/>
      <c r="B803" s="96"/>
      <c r="C803" s="96"/>
      <c r="D803" s="96"/>
      <c r="E803" s="96"/>
      <c r="F803" s="96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</row>
    <row r="804" spans="1:25" ht="15.75" customHeight="1" x14ac:dyDescent="0.15">
      <c r="A804" s="96"/>
      <c r="B804" s="96"/>
      <c r="C804" s="96"/>
      <c r="D804" s="96"/>
      <c r="E804" s="96"/>
      <c r="F804" s="96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</row>
    <row r="805" spans="1:25" ht="15.75" customHeight="1" x14ac:dyDescent="0.15">
      <c r="A805" s="96"/>
      <c r="B805" s="96"/>
      <c r="C805" s="96"/>
      <c r="D805" s="96"/>
      <c r="E805" s="96"/>
      <c r="F805" s="96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</row>
    <row r="806" spans="1:25" ht="15.75" customHeight="1" x14ac:dyDescent="0.15">
      <c r="A806" s="96"/>
      <c r="B806" s="96"/>
      <c r="C806" s="96"/>
      <c r="D806" s="96"/>
      <c r="E806" s="96"/>
      <c r="F806" s="96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</row>
    <row r="807" spans="1:25" ht="15.75" customHeight="1" x14ac:dyDescent="0.15">
      <c r="A807" s="96"/>
      <c r="B807" s="96"/>
      <c r="C807" s="96"/>
      <c r="D807" s="96"/>
      <c r="E807" s="96"/>
      <c r="F807" s="96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</row>
    <row r="808" spans="1:25" ht="15.75" customHeight="1" x14ac:dyDescent="0.15">
      <c r="A808" s="96"/>
      <c r="B808" s="96"/>
      <c r="C808" s="96"/>
      <c r="D808" s="96"/>
      <c r="E808" s="96"/>
      <c r="F808" s="96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</row>
    <row r="809" spans="1:25" ht="15.75" customHeight="1" x14ac:dyDescent="0.15">
      <c r="A809" s="96"/>
      <c r="B809" s="96"/>
      <c r="C809" s="96"/>
      <c r="D809" s="96"/>
      <c r="E809" s="96"/>
      <c r="F809" s="96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</row>
    <row r="810" spans="1:25" ht="15.75" customHeight="1" x14ac:dyDescent="0.15">
      <c r="A810" s="96"/>
      <c r="B810" s="96"/>
      <c r="C810" s="96"/>
      <c r="D810" s="96"/>
      <c r="E810" s="96"/>
      <c r="F810" s="96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</row>
    <row r="811" spans="1:25" ht="15.75" customHeight="1" x14ac:dyDescent="0.15">
      <c r="A811" s="96"/>
      <c r="B811" s="96"/>
      <c r="C811" s="96"/>
      <c r="D811" s="96"/>
      <c r="E811" s="96"/>
      <c r="F811" s="96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</row>
    <row r="812" spans="1:25" ht="15.75" customHeight="1" x14ac:dyDescent="0.15">
      <c r="A812" s="96"/>
      <c r="B812" s="96"/>
      <c r="C812" s="96"/>
      <c r="D812" s="96"/>
      <c r="E812" s="96"/>
      <c r="F812" s="96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</row>
    <row r="813" spans="1:25" ht="15.75" customHeight="1" x14ac:dyDescent="0.15">
      <c r="A813" s="96"/>
      <c r="B813" s="96"/>
      <c r="C813" s="96"/>
      <c r="D813" s="96"/>
      <c r="E813" s="96"/>
      <c r="F813" s="96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</row>
    <row r="814" spans="1:25" ht="15.75" customHeight="1" x14ac:dyDescent="0.15">
      <c r="A814" s="96"/>
      <c r="B814" s="96"/>
      <c r="C814" s="96"/>
      <c r="D814" s="96"/>
      <c r="E814" s="96"/>
      <c r="F814" s="96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</row>
    <row r="815" spans="1:25" ht="15.75" customHeight="1" x14ac:dyDescent="0.15">
      <c r="A815" s="96"/>
      <c r="B815" s="96"/>
      <c r="C815" s="96"/>
      <c r="D815" s="96"/>
      <c r="E815" s="96"/>
      <c r="F815" s="96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</row>
    <row r="816" spans="1:25" ht="15.75" customHeight="1" x14ac:dyDescent="0.15">
      <c r="A816" s="96"/>
      <c r="B816" s="96"/>
      <c r="C816" s="96"/>
      <c r="D816" s="96"/>
      <c r="E816" s="96"/>
      <c r="F816" s="96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</row>
    <row r="817" spans="1:25" ht="15.75" customHeight="1" x14ac:dyDescent="0.15">
      <c r="A817" s="96"/>
      <c r="B817" s="96"/>
      <c r="C817" s="96"/>
      <c r="D817" s="96"/>
      <c r="E817" s="96"/>
      <c r="F817" s="96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</row>
    <row r="818" spans="1:25" ht="15.75" customHeight="1" x14ac:dyDescent="0.15">
      <c r="A818" s="96"/>
      <c r="B818" s="96"/>
      <c r="C818" s="96"/>
      <c r="D818" s="96"/>
      <c r="E818" s="96"/>
      <c r="F818" s="96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</row>
    <row r="819" spans="1:25" ht="15.75" customHeight="1" x14ac:dyDescent="0.15">
      <c r="A819" s="96"/>
      <c r="B819" s="96"/>
      <c r="C819" s="96"/>
      <c r="D819" s="96"/>
      <c r="E819" s="96"/>
      <c r="F819" s="96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</row>
    <row r="820" spans="1:25" ht="15.75" customHeight="1" x14ac:dyDescent="0.15">
      <c r="A820" s="96"/>
      <c r="B820" s="96"/>
      <c r="C820" s="96"/>
      <c r="D820" s="96"/>
      <c r="E820" s="96"/>
      <c r="F820" s="96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</row>
    <row r="821" spans="1:25" ht="15.75" customHeight="1" x14ac:dyDescent="0.15">
      <c r="A821" s="96"/>
      <c r="B821" s="96"/>
      <c r="C821" s="96"/>
      <c r="D821" s="96"/>
      <c r="E821" s="96"/>
      <c r="F821" s="96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</row>
    <row r="822" spans="1:25" ht="15.75" customHeight="1" x14ac:dyDescent="0.15">
      <c r="A822" s="96"/>
      <c r="B822" s="96"/>
      <c r="C822" s="96"/>
      <c r="D822" s="96"/>
      <c r="E822" s="96"/>
      <c r="F822" s="96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</row>
    <row r="823" spans="1:25" ht="15.75" customHeight="1" x14ac:dyDescent="0.15">
      <c r="A823" s="96"/>
      <c r="B823" s="96"/>
      <c r="C823" s="96"/>
      <c r="D823" s="96"/>
      <c r="E823" s="96"/>
      <c r="F823" s="96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</row>
    <row r="824" spans="1:25" ht="15.75" customHeight="1" x14ac:dyDescent="0.15">
      <c r="A824" s="96"/>
      <c r="B824" s="96"/>
      <c r="C824" s="96"/>
      <c r="D824" s="96"/>
      <c r="E824" s="96"/>
      <c r="F824" s="96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</row>
    <row r="825" spans="1:25" ht="15.75" customHeight="1" x14ac:dyDescent="0.15">
      <c r="A825" s="96"/>
      <c r="B825" s="96"/>
      <c r="C825" s="96"/>
      <c r="D825" s="96"/>
      <c r="E825" s="96"/>
      <c r="F825" s="96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</row>
    <row r="826" spans="1:25" ht="15.75" customHeight="1" x14ac:dyDescent="0.15">
      <c r="A826" s="96"/>
      <c r="B826" s="96"/>
      <c r="C826" s="96"/>
      <c r="D826" s="96"/>
      <c r="E826" s="96"/>
      <c r="F826" s="96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</row>
    <row r="827" spans="1:25" ht="15.75" customHeight="1" x14ac:dyDescent="0.15">
      <c r="A827" s="96"/>
      <c r="B827" s="96"/>
      <c r="C827" s="96"/>
      <c r="D827" s="96"/>
      <c r="E827" s="96"/>
      <c r="F827" s="96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</row>
    <row r="828" spans="1:25" ht="15.75" customHeight="1" x14ac:dyDescent="0.15">
      <c r="A828" s="96"/>
      <c r="B828" s="96"/>
      <c r="C828" s="96"/>
      <c r="D828" s="96"/>
      <c r="E828" s="96"/>
      <c r="F828" s="96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</row>
    <row r="829" spans="1:25" ht="15.75" customHeight="1" x14ac:dyDescent="0.15">
      <c r="A829" s="96"/>
      <c r="B829" s="96"/>
      <c r="C829" s="96"/>
      <c r="D829" s="96"/>
      <c r="E829" s="96"/>
      <c r="F829" s="96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</row>
    <row r="830" spans="1:25" ht="15.75" customHeight="1" x14ac:dyDescent="0.15">
      <c r="A830" s="96"/>
      <c r="B830" s="96"/>
      <c r="C830" s="96"/>
      <c r="D830" s="96"/>
      <c r="E830" s="96"/>
      <c r="F830" s="96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</row>
    <row r="831" spans="1:25" ht="15.75" customHeight="1" x14ac:dyDescent="0.15">
      <c r="A831" s="96"/>
      <c r="B831" s="96"/>
      <c r="C831" s="96"/>
      <c r="D831" s="96"/>
      <c r="E831" s="96"/>
      <c r="F831" s="96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</row>
    <row r="832" spans="1:25" ht="15.75" customHeight="1" x14ac:dyDescent="0.15">
      <c r="A832" s="96"/>
      <c r="B832" s="96"/>
      <c r="C832" s="96"/>
      <c r="D832" s="96"/>
      <c r="E832" s="96"/>
      <c r="F832" s="96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</row>
    <row r="833" spans="1:25" ht="15.75" customHeight="1" x14ac:dyDescent="0.15">
      <c r="A833" s="96"/>
      <c r="B833" s="96"/>
      <c r="C833" s="96"/>
      <c r="D833" s="96"/>
      <c r="E833" s="96"/>
      <c r="F833" s="96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</row>
    <row r="834" spans="1:25" ht="15.75" customHeight="1" x14ac:dyDescent="0.15">
      <c r="A834" s="96"/>
      <c r="B834" s="96"/>
      <c r="C834" s="96"/>
      <c r="D834" s="96"/>
      <c r="E834" s="96"/>
      <c r="F834" s="96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</row>
    <row r="835" spans="1:25" ht="15.75" customHeight="1" x14ac:dyDescent="0.15">
      <c r="A835" s="96"/>
      <c r="B835" s="96"/>
      <c r="C835" s="96"/>
      <c r="D835" s="96"/>
      <c r="E835" s="96"/>
      <c r="F835" s="96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</row>
    <row r="836" spans="1:25" ht="15.75" customHeight="1" x14ac:dyDescent="0.15">
      <c r="A836" s="96"/>
      <c r="B836" s="96"/>
      <c r="C836" s="96"/>
      <c r="D836" s="96"/>
      <c r="E836" s="96"/>
      <c r="F836" s="96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</row>
    <row r="837" spans="1:25" ht="15.75" customHeight="1" x14ac:dyDescent="0.15">
      <c r="A837" s="96"/>
      <c r="B837" s="96"/>
      <c r="C837" s="96"/>
      <c r="D837" s="96"/>
      <c r="E837" s="96"/>
      <c r="F837" s="96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</row>
    <row r="838" spans="1:25" ht="15.75" customHeight="1" x14ac:dyDescent="0.15">
      <c r="A838" s="96"/>
      <c r="B838" s="96"/>
      <c r="C838" s="96"/>
      <c r="D838" s="96"/>
      <c r="E838" s="96"/>
      <c r="F838" s="96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</row>
    <row r="839" spans="1:25" ht="15.75" customHeight="1" x14ac:dyDescent="0.15">
      <c r="A839" s="96"/>
      <c r="B839" s="96"/>
      <c r="C839" s="96"/>
      <c r="D839" s="96"/>
      <c r="E839" s="96"/>
      <c r="F839" s="96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</row>
    <row r="840" spans="1:25" ht="15.75" customHeight="1" x14ac:dyDescent="0.15">
      <c r="A840" s="96"/>
      <c r="B840" s="96"/>
      <c r="C840" s="96"/>
      <c r="D840" s="96"/>
      <c r="E840" s="96"/>
      <c r="F840" s="96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</row>
    <row r="841" spans="1:25" ht="15.75" customHeight="1" x14ac:dyDescent="0.15">
      <c r="A841" s="96"/>
      <c r="B841" s="96"/>
      <c r="C841" s="96"/>
      <c r="D841" s="96"/>
      <c r="E841" s="96"/>
      <c r="F841" s="96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</row>
    <row r="842" spans="1:25" ht="15.75" customHeight="1" x14ac:dyDescent="0.15">
      <c r="A842" s="96"/>
      <c r="B842" s="96"/>
      <c r="C842" s="96"/>
      <c r="D842" s="96"/>
      <c r="E842" s="96"/>
      <c r="F842" s="96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</row>
    <row r="843" spans="1:25" ht="15.75" customHeight="1" x14ac:dyDescent="0.15">
      <c r="A843" s="96"/>
      <c r="B843" s="96"/>
      <c r="C843" s="96"/>
      <c r="D843" s="96"/>
      <c r="E843" s="96"/>
      <c r="F843" s="96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</row>
    <row r="844" spans="1:25" ht="15.75" customHeight="1" x14ac:dyDescent="0.15">
      <c r="A844" s="96"/>
      <c r="B844" s="96"/>
      <c r="C844" s="96"/>
      <c r="D844" s="96"/>
      <c r="E844" s="96"/>
      <c r="F844" s="96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</row>
    <row r="845" spans="1:25" ht="15.75" customHeight="1" x14ac:dyDescent="0.15">
      <c r="A845" s="96"/>
      <c r="B845" s="96"/>
      <c r="C845" s="96"/>
      <c r="D845" s="96"/>
      <c r="E845" s="96"/>
      <c r="F845" s="96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</row>
    <row r="846" spans="1:25" ht="15.75" customHeight="1" x14ac:dyDescent="0.15">
      <c r="A846" s="96"/>
      <c r="B846" s="96"/>
      <c r="C846" s="96"/>
      <c r="D846" s="96"/>
      <c r="E846" s="96"/>
      <c r="F846" s="96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</row>
    <row r="847" spans="1:25" ht="15.75" customHeight="1" x14ac:dyDescent="0.15">
      <c r="A847" s="96"/>
      <c r="B847" s="96"/>
      <c r="C847" s="96"/>
      <c r="D847" s="96"/>
      <c r="E847" s="96"/>
      <c r="F847" s="96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</row>
    <row r="848" spans="1:25" ht="15.75" customHeight="1" x14ac:dyDescent="0.15">
      <c r="A848" s="96"/>
      <c r="B848" s="96"/>
      <c r="C848" s="96"/>
      <c r="D848" s="96"/>
      <c r="E848" s="96"/>
      <c r="F848" s="96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</row>
    <row r="849" spans="1:25" ht="15.75" customHeight="1" x14ac:dyDescent="0.15">
      <c r="A849" s="96"/>
      <c r="B849" s="96"/>
      <c r="C849" s="96"/>
      <c r="D849" s="96"/>
      <c r="E849" s="96"/>
      <c r="F849" s="96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</row>
    <row r="850" spans="1:25" ht="15.75" customHeight="1" x14ac:dyDescent="0.15">
      <c r="A850" s="96"/>
      <c r="B850" s="96"/>
      <c r="C850" s="96"/>
      <c r="D850" s="96"/>
      <c r="E850" s="96"/>
      <c r="F850" s="96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</row>
    <row r="851" spans="1:25" ht="15.75" customHeight="1" x14ac:dyDescent="0.15">
      <c r="A851" s="96"/>
      <c r="B851" s="96"/>
      <c r="C851" s="96"/>
      <c r="D851" s="96"/>
      <c r="E851" s="96"/>
      <c r="F851" s="96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</row>
    <row r="852" spans="1:25" ht="15.75" customHeight="1" x14ac:dyDescent="0.15">
      <c r="A852" s="96"/>
      <c r="B852" s="96"/>
      <c r="C852" s="96"/>
      <c r="D852" s="96"/>
      <c r="E852" s="96"/>
      <c r="F852" s="96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</row>
    <row r="853" spans="1:25" ht="15.75" customHeight="1" x14ac:dyDescent="0.15">
      <c r="A853" s="96"/>
      <c r="B853" s="96"/>
      <c r="C853" s="96"/>
      <c r="D853" s="96"/>
      <c r="E853" s="96"/>
      <c r="F853" s="96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</row>
    <row r="854" spans="1:25" ht="15.75" customHeight="1" x14ac:dyDescent="0.15">
      <c r="A854" s="96"/>
      <c r="B854" s="96"/>
      <c r="C854" s="96"/>
      <c r="D854" s="96"/>
      <c r="E854" s="96"/>
      <c r="F854" s="96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</row>
    <row r="855" spans="1:25" ht="15.75" customHeight="1" x14ac:dyDescent="0.15">
      <c r="A855" s="96"/>
      <c r="B855" s="96"/>
      <c r="C855" s="96"/>
      <c r="D855" s="96"/>
      <c r="E855" s="96"/>
      <c r="F855" s="96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</row>
    <row r="856" spans="1:25" ht="15.75" customHeight="1" x14ac:dyDescent="0.15">
      <c r="A856" s="96"/>
      <c r="B856" s="96"/>
      <c r="C856" s="96"/>
      <c r="D856" s="96"/>
      <c r="E856" s="96"/>
      <c r="F856" s="96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</row>
    <row r="857" spans="1:25" ht="15.75" customHeight="1" x14ac:dyDescent="0.15">
      <c r="A857" s="96"/>
      <c r="B857" s="96"/>
      <c r="C857" s="96"/>
      <c r="D857" s="96"/>
      <c r="E857" s="96"/>
      <c r="F857" s="96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</row>
    <row r="858" spans="1:25" ht="15.75" customHeight="1" x14ac:dyDescent="0.15">
      <c r="A858" s="96"/>
      <c r="B858" s="96"/>
      <c r="C858" s="96"/>
      <c r="D858" s="96"/>
      <c r="E858" s="96"/>
      <c r="F858" s="96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</row>
    <row r="859" spans="1:25" ht="15.75" customHeight="1" x14ac:dyDescent="0.15">
      <c r="A859" s="96"/>
      <c r="B859" s="96"/>
      <c r="C859" s="96"/>
      <c r="D859" s="96"/>
      <c r="E859" s="96"/>
      <c r="F859" s="96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</row>
    <row r="860" spans="1:25" ht="15.75" customHeight="1" x14ac:dyDescent="0.15">
      <c r="A860" s="96"/>
      <c r="B860" s="96"/>
      <c r="C860" s="96"/>
      <c r="D860" s="96"/>
      <c r="E860" s="96"/>
      <c r="F860" s="96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</row>
    <row r="861" spans="1:25" ht="15.75" customHeight="1" x14ac:dyDescent="0.15">
      <c r="A861" s="96"/>
      <c r="B861" s="96"/>
      <c r="C861" s="96"/>
      <c r="D861" s="96"/>
      <c r="E861" s="96"/>
      <c r="F861" s="96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</row>
    <row r="862" spans="1:25" ht="15.75" customHeight="1" x14ac:dyDescent="0.15">
      <c r="A862" s="96"/>
      <c r="B862" s="96"/>
      <c r="C862" s="96"/>
      <c r="D862" s="96"/>
      <c r="E862" s="96"/>
      <c r="F862" s="96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</row>
    <row r="863" spans="1:25" ht="15.75" customHeight="1" x14ac:dyDescent="0.15">
      <c r="A863" s="96"/>
      <c r="B863" s="96"/>
      <c r="C863" s="96"/>
      <c r="D863" s="96"/>
      <c r="E863" s="96"/>
      <c r="F863" s="96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</row>
    <row r="864" spans="1:25" ht="15.75" customHeight="1" x14ac:dyDescent="0.15">
      <c r="A864" s="96"/>
      <c r="B864" s="96"/>
      <c r="C864" s="96"/>
      <c r="D864" s="96"/>
      <c r="E864" s="96"/>
      <c r="F864" s="96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</row>
    <row r="865" spans="1:25" ht="15.75" customHeight="1" x14ac:dyDescent="0.15">
      <c r="A865" s="96"/>
      <c r="B865" s="96"/>
      <c r="C865" s="96"/>
      <c r="D865" s="96"/>
      <c r="E865" s="96"/>
      <c r="F865" s="96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</row>
    <row r="866" spans="1:25" ht="15.75" customHeight="1" x14ac:dyDescent="0.15">
      <c r="A866" s="96"/>
      <c r="B866" s="96"/>
      <c r="C866" s="96"/>
      <c r="D866" s="96"/>
      <c r="E866" s="96"/>
      <c r="F866" s="96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</row>
    <row r="867" spans="1:25" ht="15.75" customHeight="1" x14ac:dyDescent="0.15">
      <c r="A867" s="96"/>
      <c r="B867" s="96"/>
      <c r="C867" s="96"/>
      <c r="D867" s="96"/>
      <c r="E867" s="96"/>
      <c r="F867" s="96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</row>
    <row r="868" spans="1:25" ht="15.75" customHeight="1" x14ac:dyDescent="0.15">
      <c r="A868" s="96"/>
      <c r="B868" s="96"/>
      <c r="C868" s="96"/>
      <c r="D868" s="96"/>
      <c r="E868" s="96"/>
      <c r="F868" s="96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</row>
    <row r="869" spans="1:25" ht="15.75" customHeight="1" x14ac:dyDescent="0.15">
      <c r="A869" s="96"/>
      <c r="B869" s="96"/>
      <c r="C869" s="96"/>
      <c r="D869" s="96"/>
      <c r="E869" s="96"/>
      <c r="F869" s="96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</row>
    <row r="870" spans="1:25" ht="15.75" customHeight="1" x14ac:dyDescent="0.15">
      <c r="A870" s="96"/>
      <c r="B870" s="96"/>
      <c r="C870" s="96"/>
      <c r="D870" s="96"/>
      <c r="E870" s="96"/>
      <c r="F870" s="96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</row>
    <row r="871" spans="1:25" ht="15.75" customHeight="1" x14ac:dyDescent="0.15">
      <c r="A871" s="96"/>
      <c r="B871" s="96"/>
      <c r="C871" s="96"/>
      <c r="D871" s="96"/>
      <c r="E871" s="96"/>
      <c r="F871" s="96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</row>
    <row r="872" spans="1:25" ht="15.75" customHeight="1" x14ac:dyDescent="0.15">
      <c r="A872" s="96"/>
      <c r="B872" s="96"/>
      <c r="C872" s="96"/>
      <c r="D872" s="96"/>
      <c r="E872" s="96"/>
      <c r="F872" s="96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</row>
    <row r="873" spans="1:25" ht="15.75" customHeight="1" x14ac:dyDescent="0.15">
      <c r="A873" s="96"/>
      <c r="B873" s="96"/>
      <c r="C873" s="96"/>
      <c r="D873" s="96"/>
      <c r="E873" s="96"/>
      <c r="F873" s="96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</row>
    <row r="874" spans="1:25" ht="15.75" customHeight="1" x14ac:dyDescent="0.15">
      <c r="A874" s="96"/>
      <c r="B874" s="96"/>
      <c r="C874" s="96"/>
      <c r="D874" s="96"/>
      <c r="E874" s="96"/>
      <c r="F874" s="96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</row>
    <row r="875" spans="1:25" ht="15.75" customHeight="1" x14ac:dyDescent="0.15">
      <c r="A875" s="96"/>
      <c r="B875" s="96"/>
      <c r="C875" s="96"/>
      <c r="D875" s="96"/>
      <c r="E875" s="96"/>
      <c r="F875" s="96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</row>
    <row r="876" spans="1:25" ht="15.75" customHeight="1" x14ac:dyDescent="0.15">
      <c r="A876" s="96"/>
      <c r="B876" s="96"/>
      <c r="C876" s="96"/>
      <c r="D876" s="96"/>
      <c r="E876" s="96"/>
      <c r="F876" s="96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</row>
    <row r="877" spans="1:25" ht="15.75" customHeight="1" x14ac:dyDescent="0.15">
      <c r="A877" s="96"/>
      <c r="B877" s="96"/>
      <c r="C877" s="96"/>
      <c r="D877" s="96"/>
      <c r="E877" s="96"/>
      <c r="F877" s="96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</row>
    <row r="878" spans="1:25" ht="15.75" customHeight="1" x14ac:dyDescent="0.15">
      <c r="A878" s="96"/>
      <c r="B878" s="96"/>
      <c r="C878" s="96"/>
      <c r="D878" s="96"/>
      <c r="E878" s="96"/>
      <c r="F878" s="96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</row>
    <row r="879" spans="1:25" ht="15.75" customHeight="1" x14ac:dyDescent="0.15">
      <c r="A879" s="96"/>
      <c r="B879" s="96"/>
      <c r="C879" s="96"/>
      <c r="D879" s="96"/>
      <c r="E879" s="96"/>
      <c r="F879" s="96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</row>
    <row r="880" spans="1:25" ht="15.75" customHeight="1" x14ac:dyDescent="0.15">
      <c r="A880" s="96"/>
      <c r="B880" s="96"/>
      <c r="C880" s="96"/>
      <c r="D880" s="96"/>
      <c r="E880" s="96"/>
      <c r="F880" s="96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</row>
    <row r="881" spans="1:25" ht="15.75" customHeight="1" x14ac:dyDescent="0.15">
      <c r="A881" s="96"/>
      <c r="B881" s="96"/>
      <c r="C881" s="96"/>
      <c r="D881" s="96"/>
      <c r="E881" s="96"/>
      <c r="F881" s="96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</row>
    <row r="882" spans="1:25" ht="15.75" customHeight="1" x14ac:dyDescent="0.15">
      <c r="A882" s="96"/>
      <c r="B882" s="96"/>
      <c r="C882" s="96"/>
      <c r="D882" s="96"/>
      <c r="E882" s="96"/>
      <c r="F882" s="96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</row>
    <row r="883" spans="1:25" ht="15.75" customHeight="1" x14ac:dyDescent="0.15">
      <c r="A883" s="96"/>
      <c r="B883" s="96"/>
      <c r="C883" s="96"/>
      <c r="D883" s="96"/>
      <c r="E883" s="96"/>
      <c r="F883" s="96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</row>
    <row r="884" spans="1:25" ht="15.75" customHeight="1" x14ac:dyDescent="0.15">
      <c r="A884" s="96"/>
      <c r="B884" s="96"/>
      <c r="C884" s="96"/>
      <c r="D884" s="96"/>
      <c r="E884" s="96"/>
      <c r="F884" s="96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</row>
    <row r="885" spans="1:25" ht="15.75" customHeight="1" x14ac:dyDescent="0.15">
      <c r="A885" s="96"/>
      <c r="B885" s="96"/>
      <c r="C885" s="96"/>
      <c r="D885" s="96"/>
      <c r="E885" s="96"/>
      <c r="F885" s="96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</row>
    <row r="886" spans="1:25" ht="15.75" customHeight="1" x14ac:dyDescent="0.15">
      <c r="A886" s="96"/>
      <c r="B886" s="96"/>
      <c r="C886" s="96"/>
      <c r="D886" s="96"/>
      <c r="E886" s="96"/>
      <c r="F886" s="96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</row>
    <row r="887" spans="1:25" ht="15.75" customHeight="1" x14ac:dyDescent="0.15">
      <c r="A887" s="96"/>
      <c r="B887" s="96"/>
      <c r="C887" s="96"/>
      <c r="D887" s="96"/>
      <c r="E887" s="96"/>
      <c r="F887" s="96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</row>
    <row r="888" spans="1:25" ht="15.75" customHeight="1" x14ac:dyDescent="0.15">
      <c r="A888" s="96"/>
      <c r="B888" s="96"/>
      <c r="C888" s="96"/>
      <c r="D888" s="96"/>
      <c r="E888" s="96"/>
      <c r="F888" s="96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</row>
    <row r="889" spans="1:25" ht="15.75" customHeight="1" x14ac:dyDescent="0.15">
      <c r="A889" s="96"/>
      <c r="B889" s="96"/>
      <c r="C889" s="96"/>
      <c r="D889" s="96"/>
      <c r="E889" s="96"/>
      <c r="F889" s="96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</row>
    <row r="890" spans="1:25" ht="15.75" customHeight="1" x14ac:dyDescent="0.15">
      <c r="A890" s="96"/>
      <c r="B890" s="96"/>
      <c r="C890" s="96"/>
      <c r="D890" s="96"/>
      <c r="E890" s="96"/>
      <c r="F890" s="96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</row>
    <row r="891" spans="1:25" ht="15.75" customHeight="1" x14ac:dyDescent="0.15">
      <c r="A891" s="96"/>
      <c r="B891" s="96"/>
      <c r="C891" s="96"/>
      <c r="D891" s="96"/>
      <c r="E891" s="96"/>
      <c r="F891" s="96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</row>
    <row r="892" spans="1:25" ht="15.75" customHeight="1" x14ac:dyDescent="0.15">
      <c r="A892" s="96"/>
      <c r="B892" s="96"/>
      <c r="C892" s="96"/>
      <c r="D892" s="96"/>
      <c r="E892" s="96"/>
      <c r="F892" s="96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</row>
    <row r="893" spans="1:25" ht="15.75" customHeight="1" x14ac:dyDescent="0.15">
      <c r="A893" s="96"/>
      <c r="B893" s="96"/>
      <c r="C893" s="96"/>
      <c r="D893" s="96"/>
      <c r="E893" s="96"/>
      <c r="F893" s="96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</row>
    <row r="894" spans="1:25" ht="15.75" customHeight="1" x14ac:dyDescent="0.15">
      <c r="A894" s="96"/>
      <c r="B894" s="96"/>
      <c r="C894" s="96"/>
      <c r="D894" s="96"/>
      <c r="E894" s="96"/>
      <c r="F894" s="96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</row>
    <row r="895" spans="1:25" ht="15.75" customHeight="1" x14ac:dyDescent="0.15">
      <c r="A895" s="96"/>
      <c r="B895" s="96"/>
      <c r="C895" s="96"/>
      <c r="D895" s="96"/>
      <c r="E895" s="96"/>
      <c r="F895" s="96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</row>
    <row r="896" spans="1:25" ht="15.75" customHeight="1" x14ac:dyDescent="0.15">
      <c r="A896" s="96"/>
      <c r="B896" s="96"/>
      <c r="C896" s="96"/>
      <c r="D896" s="96"/>
      <c r="E896" s="96"/>
      <c r="F896" s="96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</row>
    <row r="897" spans="1:25" ht="15.75" customHeight="1" x14ac:dyDescent="0.15">
      <c r="A897" s="96"/>
      <c r="B897" s="96"/>
      <c r="C897" s="96"/>
      <c r="D897" s="96"/>
      <c r="E897" s="96"/>
      <c r="F897" s="96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</row>
    <row r="898" spans="1:25" ht="15.75" customHeight="1" x14ac:dyDescent="0.15">
      <c r="A898" s="96"/>
      <c r="B898" s="96"/>
      <c r="C898" s="96"/>
      <c r="D898" s="96"/>
      <c r="E898" s="96"/>
      <c r="F898" s="96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</row>
    <row r="899" spans="1:25" ht="15.75" customHeight="1" x14ac:dyDescent="0.15">
      <c r="A899" s="96"/>
      <c r="B899" s="96"/>
      <c r="C899" s="96"/>
      <c r="D899" s="96"/>
      <c r="E899" s="96"/>
      <c r="F899" s="96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</row>
    <row r="900" spans="1:25" ht="15.75" customHeight="1" x14ac:dyDescent="0.15">
      <c r="A900" s="96"/>
      <c r="B900" s="96"/>
      <c r="C900" s="96"/>
      <c r="D900" s="96"/>
      <c r="E900" s="96"/>
      <c r="F900" s="96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</row>
    <row r="901" spans="1:25" ht="15.75" customHeight="1" x14ac:dyDescent="0.15">
      <c r="A901" s="96"/>
      <c r="B901" s="96"/>
      <c r="C901" s="96"/>
      <c r="D901" s="96"/>
      <c r="E901" s="96"/>
      <c r="F901" s="96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</row>
    <row r="902" spans="1:25" ht="15.75" customHeight="1" x14ac:dyDescent="0.15">
      <c r="A902" s="96"/>
      <c r="B902" s="96"/>
      <c r="C902" s="96"/>
      <c r="D902" s="96"/>
      <c r="E902" s="96"/>
      <c r="F902" s="96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</row>
    <row r="903" spans="1:25" ht="15.75" customHeight="1" x14ac:dyDescent="0.15">
      <c r="A903" s="96"/>
      <c r="B903" s="96"/>
      <c r="C903" s="96"/>
      <c r="D903" s="96"/>
      <c r="E903" s="96"/>
      <c r="F903" s="96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</row>
    <row r="904" spans="1:25" ht="15.75" customHeight="1" x14ac:dyDescent="0.15">
      <c r="A904" s="96"/>
      <c r="B904" s="96"/>
      <c r="C904" s="96"/>
      <c r="D904" s="96"/>
      <c r="E904" s="96"/>
      <c r="F904" s="96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</row>
    <row r="905" spans="1:25" ht="15.75" customHeight="1" x14ac:dyDescent="0.15">
      <c r="A905" s="96"/>
      <c r="B905" s="96"/>
      <c r="C905" s="96"/>
      <c r="D905" s="96"/>
      <c r="E905" s="96"/>
      <c r="F905" s="96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</row>
    <row r="906" spans="1:25" ht="15.75" customHeight="1" x14ac:dyDescent="0.15">
      <c r="A906" s="96"/>
      <c r="B906" s="96"/>
      <c r="C906" s="96"/>
      <c r="D906" s="96"/>
      <c r="E906" s="96"/>
      <c r="F906" s="96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</row>
    <row r="907" spans="1:25" ht="15.75" customHeight="1" x14ac:dyDescent="0.15">
      <c r="A907" s="96"/>
      <c r="B907" s="96"/>
      <c r="C907" s="96"/>
      <c r="D907" s="96"/>
      <c r="E907" s="96"/>
      <c r="F907" s="96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</row>
    <row r="908" spans="1:25" ht="15.75" customHeight="1" x14ac:dyDescent="0.15">
      <c r="A908" s="96"/>
      <c r="B908" s="96"/>
      <c r="C908" s="96"/>
      <c r="D908" s="96"/>
      <c r="E908" s="96"/>
      <c r="F908" s="96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</row>
    <row r="909" spans="1:25" ht="15.75" customHeight="1" x14ac:dyDescent="0.15">
      <c r="A909" s="96"/>
      <c r="B909" s="96"/>
      <c r="C909" s="96"/>
      <c r="D909" s="96"/>
      <c r="E909" s="96"/>
      <c r="F909" s="96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</row>
    <row r="910" spans="1:25" ht="15.75" customHeight="1" x14ac:dyDescent="0.15">
      <c r="A910" s="96"/>
      <c r="B910" s="96"/>
      <c r="C910" s="96"/>
      <c r="D910" s="96"/>
      <c r="E910" s="96"/>
      <c r="F910" s="96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</row>
    <row r="911" spans="1:25" ht="15.75" customHeight="1" x14ac:dyDescent="0.15">
      <c r="A911" s="96"/>
      <c r="B911" s="96"/>
      <c r="C911" s="96"/>
      <c r="D911" s="96"/>
      <c r="E911" s="96"/>
      <c r="F911" s="96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</row>
    <row r="912" spans="1:25" ht="15.75" customHeight="1" x14ac:dyDescent="0.15">
      <c r="A912" s="96"/>
      <c r="B912" s="96"/>
      <c r="C912" s="96"/>
      <c r="D912" s="96"/>
      <c r="E912" s="96"/>
      <c r="F912" s="96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</row>
    <row r="913" spans="1:25" ht="15.75" customHeight="1" x14ac:dyDescent="0.15">
      <c r="A913" s="96"/>
      <c r="B913" s="96"/>
      <c r="C913" s="96"/>
      <c r="D913" s="96"/>
      <c r="E913" s="96"/>
      <c r="F913" s="96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</row>
    <row r="914" spans="1:25" ht="15.75" customHeight="1" x14ac:dyDescent="0.15">
      <c r="A914" s="96"/>
      <c r="B914" s="96"/>
      <c r="C914" s="96"/>
      <c r="D914" s="96"/>
      <c r="E914" s="96"/>
      <c r="F914" s="96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</row>
    <row r="915" spans="1:25" ht="15.75" customHeight="1" x14ac:dyDescent="0.15">
      <c r="A915" s="96"/>
      <c r="B915" s="96"/>
      <c r="C915" s="96"/>
      <c r="D915" s="96"/>
      <c r="E915" s="96"/>
      <c r="F915" s="96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</row>
    <row r="916" spans="1:25" ht="15.75" customHeight="1" x14ac:dyDescent="0.15">
      <c r="A916" s="96"/>
      <c r="B916" s="96"/>
      <c r="C916" s="96"/>
      <c r="D916" s="96"/>
      <c r="E916" s="96"/>
      <c r="F916" s="96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</row>
    <row r="917" spans="1:25" ht="15.75" customHeight="1" x14ac:dyDescent="0.15">
      <c r="A917" s="96"/>
      <c r="B917" s="96"/>
      <c r="C917" s="96"/>
      <c r="D917" s="96"/>
      <c r="E917" s="96"/>
      <c r="F917" s="96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</row>
    <row r="918" spans="1:25" ht="15.75" customHeight="1" x14ac:dyDescent="0.15">
      <c r="A918" s="96"/>
      <c r="B918" s="96"/>
      <c r="C918" s="96"/>
      <c r="D918" s="96"/>
      <c r="E918" s="96"/>
      <c r="F918" s="96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</row>
    <row r="919" spans="1:25" ht="15.75" customHeight="1" x14ac:dyDescent="0.15">
      <c r="A919" s="96"/>
      <c r="B919" s="96"/>
      <c r="C919" s="96"/>
      <c r="D919" s="96"/>
      <c r="E919" s="96"/>
      <c r="F919" s="96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</row>
    <row r="920" spans="1:25" ht="15.75" customHeight="1" x14ac:dyDescent="0.15">
      <c r="A920" s="96"/>
      <c r="B920" s="96"/>
      <c r="C920" s="96"/>
      <c r="D920" s="96"/>
      <c r="E920" s="96"/>
      <c r="F920" s="96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</row>
    <row r="921" spans="1:25" ht="15.75" customHeight="1" x14ac:dyDescent="0.15">
      <c r="A921" s="96"/>
      <c r="B921" s="96"/>
      <c r="C921" s="96"/>
      <c r="D921" s="96"/>
      <c r="E921" s="96"/>
      <c r="F921" s="96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</row>
    <row r="922" spans="1:25" ht="15.75" customHeight="1" x14ac:dyDescent="0.15">
      <c r="A922" s="96"/>
      <c r="B922" s="96"/>
      <c r="C922" s="96"/>
      <c r="D922" s="96"/>
      <c r="E922" s="96"/>
      <c r="F922" s="96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</row>
    <row r="923" spans="1:25" ht="15.75" customHeight="1" x14ac:dyDescent="0.15">
      <c r="A923" s="96"/>
      <c r="B923" s="96"/>
      <c r="C923" s="96"/>
      <c r="D923" s="96"/>
      <c r="E923" s="96"/>
      <c r="F923" s="96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</row>
    <row r="924" spans="1:25" ht="15.75" customHeight="1" x14ac:dyDescent="0.15">
      <c r="A924" s="96"/>
      <c r="B924" s="96"/>
      <c r="C924" s="96"/>
      <c r="D924" s="96"/>
      <c r="E924" s="96"/>
      <c r="F924" s="96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</row>
    <row r="925" spans="1:25" ht="15.75" customHeight="1" x14ac:dyDescent="0.15">
      <c r="A925" s="96"/>
      <c r="B925" s="96"/>
      <c r="C925" s="96"/>
      <c r="D925" s="96"/>
      <c r="E925" s="96"/>
      <c r="F925" s="96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</row>
    <row r="926" spans="1:25" ht="15.75" customHeight="1" x14ac:dyDescent="0.15">
      <c r="A926" s="96"/>
      <c r="B926" s="96"/>
      <c r="C926" s="96"/>
      <c r="D926" s="96"/>
      <c r="E926" s="96"/>
      <c r="F926" s="96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</row>
    <row r="927" spans="1:25" ht="15.75" customHeight="1" x14ac:dyDescent="0.15">
      <c r="A927" s="96"/>
      <c r="B927" s="96"/>
      <c r="C927" s="96"/>
      <c r="D927" s="96"/>
      <c r="E927" s="96"/>
      <c r="F927" s="96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</row>
    <row r="928" spans="1:25" ht="15.75" customHeight="1" x14ac:dyDescent="0.15">
      <c r="A928" s="96"/>
      <c r="B928" s="96"/>
      <c r="C928" s="96"/>
      <c r="D928" s="96"/>
      <c r="E928" s="96"/>
      <c r="F928" s="96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</row>
    <row r="929" spans="1:25" ht="15.75" customHeight="1" x14ac:dyDescent="0.15">
      <c r="A929" s="96"/>
      <c r="B929" s="96"/>
      <c r="C929" s="96"/>
      <c r="D929" s="96"/>
      <c r="E929" s="96"/>
      <c r="F929" s="96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</row>
    <row r="930" spans="1:25" ht="15.75" customHeight="1" x14ac:dyDescent="0.15">
      <c r="A930" s="96"/>
      <c r="B930" s="96"/>
      <c r="C930" s="96"/>
      <c r="D930" s="96"/>
      <c r="E930" s="96"/>
      <c r="F930" s="96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</row>
    <row r="931" spans="1:25" ht="15.75" customHeight="1" x14ac:dyDescent="0.15">
      <c r="A931" s="96"/>
      <c r="B931" s="96"/>
      <c r="C931" s="96"/>
      <c r="D931" s="96"/>
      <c r="E931" s="96"/>
      <c r="F931" s="96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</row>
    <row r="932" spans="1:25" ht="15.75" customHeight="1" x14ac:dyDescent="0.15">
      <c r="A932" s="96"/>
      <c r="B932" s="96"/>
      <c r="C932" s="96"/>
      <c r="D932" s="96"/>
      <c r="E932" s="96"/>
      <c r="F932" s="96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</row>
    <row r="933" spans="1:25" ht="15.75" customHeight="1" x14ac:dyDescent="0.15">
      <c r="A933" s="96"/>
      <c r="B933" s="96"/>
      <c r="C933" s="96"/>
      <c r="D933" s="96"/>
      <c r="E933" s="96"/>
      <c r="F933" s="96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</row>
    <row r="934" spans="1:25" ht="15.75" customHeight="1" x14ac:dyDescent="0.15">
      <c r="A934" s="96"/>
      <c r="B934" s="96"/>
      <c r="C934" s="96"/>
      <c r="D934" s="96"/>
      <c r="E934" s="96"/>
      <c r="F934" s="96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</row>
    <row r="935" spans="1:25" ht="15.75" customHeight="1" x14ac:dyDescent="0.15">
      <c r="A935" s="96"/>
      <c r="B935" s="96"/>
      <c r="C935" s="96"/>
      <c r="D935" s="96"/>
      <c r="E935" s="96"/>
      <c r="F935" s="96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</row>
    <row r="936" spans="1:25" ht="15.75" customHeight="1" x14ac:dyDescent="0.15">
      <c r="A936" s="96"/>
      <c r="B936" s="96"/>
      <c r="C936" s="96"/>
      <c r="D936" s="96"/>
      <c r="E936" s="96"/>
      <c r="F936" s="96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</row>
    <row r="937" spans="1:25" ht="15.75" customHeight="1" x14ac:dyDescent="0.15">
      <c r="A937" s="96"/>
      <c r="B937" s="96"/>
      <c r="C937" s="96"/>
      <c r="D937" s="96"/>
      <c r="E937" s="96"/>
      <c r="F937" s="96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</row>
    <row r="938" spans="1:25" ht="15.75" customHeight="1" x14ac:dyDescent="0.15">
      <c r="A938" s="96"/>
      <c r="B938" s="96"/>
      <c r="C938" s="96"/>
      <c r="D938" s="96"/>
      <c r="E938" s="96"/>
      <c r="F938" s="96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</row>
    <row r="939" spans="1:25" ht="15.75" customHeight="1" x14ac:dyDescent="0.15">
      <c r="A939" s="96"/>
      <c r="B939" s="96"/>
      <c r="C939" s="96"/>
      <c r="D939" s="96"/>
      <c r="E939" s="96"/>
      <c r="F939" s="96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</row>
    <row r="940" spans="1:25" ht="15.75" customHeight="1" x14ac:dyDescent="0.15">
      <c r="A940" s="96"/>
      <c r="B940" s="96"/>
      <c r="C940" s="96"/>
      <c r="D940" s="96"/>
      <c r="E940" s="96"/>
      <c r="F940" s="96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</row>
    <row r="941" spans="1:25" ht="15.75" customHeight="1" x14ac:dyDescent="0.15">
      <c r="A941" s="96"/>
      <c r="B941" s="96"/>
      <c r="C941" s="96"/>
      <c r="D941" s="96"/>
      <c r="E941" s="96"/>
      <c r="F941" s="96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</row>
    <row r="942" spans="1:25" ht="15.75" customHeight="1" x14ac:dyDescent="0.15">
      <c r="A942" s="96"/>
      <c r="B942" s="96"/>
      <c r="C942" s="96"/>
      <c r="D942" s="96"/>
      <c r="E942" s="96"/>
      <c r="F942" s="96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</row>
    <row r="943" spans="1:25" ht="15.75" customHeight="1" x14ac:dyDescent="0.15">
      <c r="A943" s="96"/>
      <c r="B943" s="96"/>
      <c r="C943" s="96"/>
      <c r="D943" s="96"/>
      <c r="E943" s="96"/>
      <c r="F943" s="96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</row>
    <row r="944" spans="1:25" ht="15.75" customHeight="1" x14ac:dyDescent="0.15">
      <c r="A944" s="96"/>
      <c r="B944" s="96"/>
      <c r="C944" s="96"/>
      <c r="D944" s="96"/>
      <c r="E944" s="96"/>
      <c r="F944" s="96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</row>
    <row r="945" spans="1:25" ht="15.75" customHeight="1" x14ac:dyDescent="0.15">
      <c r="A945" s="96"/>
      <c r="B945" s="96"/>
      <c r="C945" s="96"/>
      <c r="D945" s="96"/>
      <c r="E945" s="96"/>
      <c r="F945" s="96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</row>
    <row r="946" spans="1:25" ht="15.75" customHeight="1" x14ac:dyDescent="0.15">
      <c r="A946" s="96"/>
      <c r="B946" s="96"/>
      <c r="C946" s="96"/>
      <c r="D946" s="96"/>
      <c r="E946" s="96"/>
      <c r="F946" s="96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</row>
    <row r="947" spans="1:25" ht="15.75" customHeight="1" x14ac:dyDescent="0.15">
      <c r="A947" s="96"/>
      <c r="B947" s="96"/>
      <c r="C947" s="96"/>
      <c r="D947" s="96"/>
      <c r="E947" s="96"/>
      <c r="F947" s="96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</row>
    <row r="948" spans="1:25" ht="15.75" customHeight="1" x14ac:dyDescent="0.15">
      <c r="A948" s="96"/>
      <c r="B948" s="96"/>
      <c r="C948" s="96"/>
      <c r="D948" s="96"/>
      <c r="E948" s="96"/>
      <c r="F948" s="96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</row>
    <row r="949" spans="1:25" ht="15.75" customHeight="1" x14ac:dyDescent="0.15">
      <c r="A949" s="96"/>
      <c r="B949" s="96"/>
      <c r="C949" s="96"/>
      <c r="D949" s="96"/>
      <c r="E949" s="96"/>
      <c r="F949" s="96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</row>
    <row r="950" spans="1:25" ht="15.75" customHeight="1" x14ac:dyDescent="0.15">
      <c r="A950" s="96"/>
      <c r="B950" s="96"/>
      <c r="C950" s="96"/>
      <c r="D950" s="96"/>
      <c r="E950" s="96"/>
      <c r="F950" s="96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</row>
    <row r="951" spans="1:25" ht="15.75" customHeight="1" x14ac:dyDescent="0.15">
      <c r="A951" s="96"/>
      <c r="B951" s="96"/>
      <c r="C951" s="96"/>
      <c r="D951" s="96"/>
      <c r="E951" s="96"/>
      <c r="F951" s="96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</row>
    <row r="952" spans="1:25" ht="15.75" customHeight="1" x14ac:dyDescent="0.15">
      <c r="A952" s="96"/>
      <c r="B952" s="96"/>
      <c r="C952" s="96"/>
      <c r="D952" s="96"/>
      <c r="E952" s="96"/>
      <c r="F952" s="96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</row>
    <row r="953" spans="1:25" ht="15.75" customHeight="1" x14ac:dyDescent="0.15">
      <c r="A953" s="96"/>
      <c r="B953" s="96"/>
      <c r="C953" s="96"/>
      <c r="D953" s="96"/>
      <c r="E953" s="96"/>
      <c r="F953" s="96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</row>
    <row r="954" spans="1:25" ht="15.75" customHeight="1" x14ac:dyDescent="0.15">
      <c r="A954" s="96"/>
      <c r="B954" s="96"/>
      <c r="C954" s="96"/>
      <c r="D954" s="96"/>
      <c r="E954" s="96"/>
      <c r="F954" s="96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</row>
    <row r="955" spans="1:25" ht="15.75" customHeight="1" x14ac:dyDescent="0.15">
      <c r="A955" s="96"/>
      <c r="B955" s="96"/>
      <c r="C955" s="96"/>
      <c r="D955" s="96"/>
      <c r="E955" s="96"/>
      <c r="F955" s="96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</row>
    <row r="956" spans="1:25" ht="15.75" customHeight="1" x14ac:dyDescent="0.15">
      <c r="A956" s="96"/>
      <c r="B956" s="96"/>
      <c r="C956" s="96"/>
      <c r="D956" s="96"/>
      <c r="E956" s="96"/>
      <c r="F956" s="96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</row>
    <row r="957" spans="1:25" ht="15.75" customHeight="1" x14ac:dyDescent="0.15">
      <c r="A957" s="96"/>
      <c r="B957" s="96"/>
      <c r="C957" s="96"/>
      <c r="D957" s="96"/>
      <c r="E957" s="96"/>
      <c r="F957" s="96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</row>
    <row r="958" spans="1:25" ht="15.75" customHeight="1" x14ac:dyDescent="0.15">
      <c r="A958" s="96"/>
      <c r="B958" s="96"/>
      <c r="C958" s="96"/>
      <c r="D958" s="96"/>
      <c r="E958" s="96"/>
      <c r="F958" s="96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</row>
    <row r="959" spans="1:25" ht="15.75" customHeight="1" x14ac:dyDescent="0.15">
      <c r="A959" s="96"/>
      <c r="B959" s="96"/>
      <c r="C959" s="96"/>
      <c r="D959" s="96"/>
      <c r="E959" s="96"/>
      <c r="F959" s="96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</row>
    <row r="960" spans="1:25" ht="15.75" customHeight="1" x14ac:dyDescent="0.15">
      <c r="A960" s="96"/>
      <c r="B960" s="96"/>
      <c r="C960" s="96"/>
      <c r="D960" s="96"/>
      <c r="E960" s="96"/>
      <c r="F960" s="96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</row>
    <row r="961" spans="1:25" ht="15.75" customHeight="1" x14ac:dyDescent="0.15">
      <c r="A961" s="96"/>
      <c r="B961" s="96"/>
      <c r="C961" s="96"/>
      <c r="D961" s="96"/>
      <c r="E961" s="96"/>
      <c r="F961" s="96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</row>
    <row r="962" spans="1:25" ht="15.75" customHeight="1" x14ac:dyDescent="0.15">
      <c r="A962" s="96"/>
      <c r="B962" s="96"/>
      <c r="C962" s="96"/>
      <c r="D962" s="96"/>
      <c r="E962" s="96"/>
      <c r="F962" s="96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</row>
    <row r="963" spans="1:25" ht="15.75" customHeight="1" x14ac:dyDescent="0.15">
      <c r="A963" s="96"/>
      <c r="B963" s="96"/>
      <c r="C963" s="96"/>
      <c r="D963" s="96"/>
      <c r="E963" s="96"/>
      <c r="F963" s="96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</row>
    <row r="964" spans="1:25" ht="15.75" customHeight="1" x14ac:dyDescent="0.15">
      <c r="A964" s="96"/>
      <c r="B964" s="96"/>
      <c r="C964" s="96"/>
      <c r="D964" s="96"/>
      <c r="E964" s="96"/>
      <c r="F964" s="96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</row>
    <row r="965" spans="1:25" ht="15.75" customHeight="1" x14ac:dyDescent="0.15">
      <c r="A965" s="96"/>
      <c r="B965" s="96"/>
      <c r="C965" s="96"/>
      <c r="D965" s="96"/>
      <c r="E965" s="96"/>
      <c r="F965" s="96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</row>
    <row r="966" spans="1:25" ht="15.75" customHeight="1" x14ac:dyDescent="0.15">
      <c r="A966" s="96"/>
      <c r="B966" s="96"/>
      <c r="C966" s="96"/>
      <c r="D966" s="96"/>
      <c r="E966" s="96"/>
      <c r="F966" s="96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</row>
    <row r="967" spans="1:25" ht="15.75" customHeight="1" x14ac:dyDescent="0.15">
      <c r="A967" s="96"/>
      <c r="B967" s="96"/>
      <c r="C967" s="96"/>
      <c r="D967" s="96"/>
      <c r="E967" s="96"/>
      <c r="F967" s="96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</row>
    <row r="968" spans="1:25" ht="15.75" customHeight="1" x14ac:dyDescent="0.15">
      <c r="A968" s="96"/>
      <c r="B968" s="96"/>
      <c r="C968" s="96"/>
      <c r="D968" s="96"/>
      <c r="E968" s="96"/>
      <c r="F968" s="96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</row>
    <row r="969" spans="1:25" ht="15.75" customHeight="1" x14ac:dyDescent="0.15">
      <c r="A969" s="96"/>
      <c r="B969" s="96"/>
      <c r="C969" s="96"/>
      <c r="D969" s="96"/>
      <c r="E969" s="96"/>
      <c r="F969" s="96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</row>
    <row r="970" spans="1:25" ht="15.75" customHeight="1" x14ac:dyDescent="0.15">
      <c r="A970" s="96"/>
      <c r="B970" s="96"/>
      <c r="C970" s="96"/>
      <c r="D970" s="96"/>
      <c r="E970" s="96"/>
      <c r="F970" s="96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</row>
    <row r="971" spans="1:25" ht="15.75" customHeight="1" x14ac:dyDescent="0.15">
      <c r="A971" s="96"/>
      <c r="B971" s="96"/>
      <c r="C971" s="96"/>
      <c r="D971" s="96"/>
      <c r="E971" s="96"/>
      <c r="F971" s="96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</row>
    <row r="972" spans="1:25" ht="15.75" customHeight="1" x14ac:dyDescent="0.15">
      <c r="A972" s="96"/>
      <c r="B972" s="96"/>
      <c r="C972" s="96"/>
      <c r="D972" s="96"/>
      <c r="E972" s="96"/>
      <c r="F972" s="96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</row>
    <row r="973" spans="1:25" ht="15.75" customHeight="1" x14ac:dyDescent="0.15">
      <c r="A973" s="96"/>
      <c r="B973" s="96"/>
      <c r="C973" s="96"/>
      <c r="D973" s="96"/>
      <c r="E973" s="96"/>
      <c r="F973" s="96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</row>
    <row r="974" spans="1:25" ht="15.75" customHeight="1" x14ac:dyDescent="0.15">
      <c r="A974" s="96"/>
      <c r="B974" s="96"/>
      <c r="C974" s="96"/>
      <c r="D974" s="96"/>
      <c r="E974" s="96"/>
      <c r="F974" s="96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</row>
    <row r="975" spans="1:25" ht="15.75" customHeight="1" x14ac:dyDescent="0.15">
      <c r="A975" s="96"/>
      <c r="B975" s="96"/>
      <c r="C975" s="96"/>
      <c r="D975" s="96"/>
      <c r="E975" s="96"/>
      <c r="F975" s="96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</row>
    <row r="976" spans="1:25" ht="15.75" customHeight="1" x14ac:dyDescent="0.15">
      <c r="A976" s="96"/>
      <c r="B976" s="96"/>
      <c r="C976" s="96"/>
      <c r="D976" s="96"/>
      <c r="E976" s="96"/>
      <c r="F976" s="96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</row>
    <row r="977" spans="1:25" ht="15.75" customHeight="1" x14ac:dyDescent="0.15">
      <c r="A977" s="96"/>
      <c r="B977" s="96"/>
      <c r="C977" s="96"/>
      <c r="D977" s="96"/>
      <c r="E977" s="96"/>
      <c r="F977" s="96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</row>
    <row r="978" spans="1:25" ht="15.75" customHeight="1" x14ac:dyDescent="0.15">
      <c r="A978" s="96"/>
      <c r="B978" s="96"/>
      <c r="C978" s="96"/>
      <c r="D978" s="96"/>
      <c r="E978" s="96"/>
      <c r="F978" s="96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</row>
    <row r="979" spans="1:25" ht="15.75" customHeight="1" x14ac:dyDescent="0.15">
      <c r="A979" s="96"/>
      <c r="B979" s="96"/>
      <c r="C979" s="96"/>
      <c r="D979" s="96"/>
      <c r="E979" s="96"/>
      <c r="F979" s="96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</row>
    <row r="980" spans="1:25" ht="15.75" customHeight="1" x14ac:dyDescent="0.15">
      <c r="A980" s="96"/>
      <c r="B980" s="96"/>
      <c r="C980" s="96"/>
      <c r="D980" s="96"/>
      <c r="E980" s="96"/>
      <c r="F980" s="96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</row>
    <row r="981" spans="1:25" ht="15.75" customHeight="1" x14ac:dyDescent="0.15">
      <c r="A981" s="96"/>
      <c r="B981" s="96"/>
      <c r="C981" s="96"/>
      <c r="D981" s="96"/>
      <c r="E981" s="96"/>
      <c r="F981" s="96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</row>
    <row r="982" spans="1:25" ht="15.75" customHeight="1" x14ac:dyDescent="0.15">
      <c r="A982" s="96"/>
      <c r="B982" s="96"/>
      <c r="C982" s="96"/>
      <c r="D982" s="96"/>
      <c r="E982" s="96"/>
      <c r="F982" s="96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</row>
    <row r="983" spans="1:25" ht="15.75" customHeight="1" x14ac:dyDescent="0.15">
      <c r="A983" s="96"/>
      <c r="B983" s="96"/>
      <c r="C983" s="96"/>
      <c r="D983" s="96"/>
      <c r="E983" s="96"/>
      <c r="F983" s="96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</row>
    <row r="984" spans="1:25" ht="15.75" customHeight="1" x14ac:dyDescent="0.15">
      <c r="A984" s="96"/>
      <c r="B984" s="96"/>
      <c r="C984" s="96"/>
      <c r="D984" s="96"/>
      <c r="E984" s="96"/>
      <c r="F984" s="96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</row>
    <row r="985" spans="1:25" ht="15.75" customHeight="1" x14ac:dyDescent="0.15">
      <c r="A985" s="96"/>
      <c r="B985" s="96"/>
      <c r="C985" s="96"/>
      <c r="D985" s="96"/>
      <c r="E985" s="96"/>
      <c r="F985" s="96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</row>
    <row r="986" spans="1:25" ht="15.75" customHeight="1" x14ac:dyDescent="0.15">
      <c r="A986" s="96"/>
      <c r="B986" s="96"/>
      <c r="C986" s="96"/>
      <c r="D986" s="96"/>
      <c r="E986" s="96"/>
      <c r="F986" s="96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</row>
    <row r="987" spans="1:25" ht="15.75" customHeight="1" x14ac:dyDescent="0.15">
      <c r="A987" s="96"/>
      <c r="B987" s="96"/>
      <c r="C987" s="96"/>
      <c r="D987" s="96"/>
      <c r="E987" s="96"/>
      <c r="F987" s="96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</row>
    <row r="988" spans="1:25" ht="15.75" customHeight="1" x14ac:dyDescent="0.15">
      <c r="A988" s="96"/>
      <c r="B988" s="96"/>
      <c r="C988" s="96"/>
      <c r="D988" s="96"/>
      <c r="E988" s="96"/>
      <c r="F988" s="96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</row>
    <row r="989" spans="1:25" ht="15.75" customHeight="1" x14ac:dyDescent="0.15">
      <c r="A989" s="96"/>
      <c r="B989" s="96"/>
      <c r="C989" s="96"/>
      <c r="D989" s="96"/>
      <c r="E989" s="96"/>
      <c r="F989" s="96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</row>
    <row r="990" spans="1:25" ht="15.75" customHeight="1" x14ac:dyDescent="0.15">
      <c r="A990" s="96"/>
      <c r="B990" s="96"/>
      <c r="C990" s="96"/>
      <c r="D990" s="96"/>
      <c r="E990" s="96"/>
      <c r="F990" s="96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</row>
    <row r="991" spans="1:25" ht="15.75" customHeight="1" x14ac:dyDescent="0.15">
      <c r="A991" s="96"/>
      <c r="B991" s="96"/>
      <c r="C991" s="96"/>
      <c r="D991" s="96"/>
      <c r="E991" s="96"/>
      <c r="F991" s="96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</row>
    <row r="992" spans="1:25" ht="15.75" customHeight="1" x14ac:dyDescent="0.15">
      <c r="A992" s="96"/>
      <c r="B992" s="96"/>
      <c r="C992" s="96"/>
      <c r="D992" s="96"/>
      <c r="E992" s="96"/>
      <c r="F992" s="96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</row>
    <row r="993" spans="1:25" ht="15.75" customHeight="1" x14ac:dyDescent="0.15">
      <c r="A993" s="96"/>
      <c r="B993" s="96"/>
      <c r="C993" s="96"/>
      <c r="D993" s="96"/>
      <c r="E993" s="96"/>
      <c r="F993" s="96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</row>
    <row r="994" spans="1:25" ht="15.75" customHeight="1" x14ac:dyDescent="0.15">
      <c r="A994" s="96"/>
      <c r="B994" s="96"/>
      <c r="C994" s="96"/>
      <c r="D994" s="96"/>
      <c r="E994" s="96"/>
      <c r="F994" s="96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</row>
    <row r="995" spans="1:25" ht="15.75" customHeight="1" x14ac:dyDescent="0.15">
      <c r="A995" s="96"/>
      <c r="B995" s="96"/>
      <c r="C995" s="96"/>
      <c r="D995" s="96"/>
      <c r="E995" s="96"/>
      <c r="F995" s="96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</row>
    <row r="996" spans="1:25" ht="15.75" customHeight="1" x14ac:dyDescent="0.15">
      <c r="A996" s="96"/>
      <c r="B996" s="96"/>
      <c r="C996" s="96"/>
      <c r="D996" s="96"/>
      <c r="E996" s="96"/>
      <c r="F996" s="96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</row>
    <row r="997" spans="1:25" ht="15.75" customHeight="1" x14ac:dyDescent="0.15">
      <c r="A997" s="96"/>
      <c r="B997" s="96"/>
      <c r="C997" s="96"/>
      <c r="D997" s="96"/>
      <c r="E997" s="96"/>
      <c r="F997" s="96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</row>
    <row r="998" spans="1:25" ht="15.75" customHeight="1" x14ac:dyDescent="0.15">
      <c r="A998" s="96"/>
      <c r="B998" s="96"/>
      <c r="C998" s="96"/>
      <c r="D998" s="96"/>
      <c r="E998" s="96"/>
      <c r="F998" s="96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</row>
    <row r="999" spans="1:25" ht="15.75" customHeight="1" x14ac:dyDescent="0.15">
      <c r="A999" s="96"/>
      <c r="B999" s="96"/>
      <c r="C999" s="96"/>
      <c r="D999" s="96"/>
      <c r="E999" s="96"/>
      <c r="F999" s="96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</row>
    <row r="1000" spans="1:25" ht="15.75" customHeight="1" x14ac:dyDescent="0.15">
      <c r="A1000" s="96"/>
      <c r="B1000" s="96"/>
      <c r="C1000" s="96"/>
      <c r="D1000" s="96"/>
      <c r="E1000" s="96"/>
      <c r="F1000" s="96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</row>
  </sheetData>
  <printOptions horizontalCentered="1" verticalCentered="1"/>
  <pageMargins left="0" right="0" top="0" bottom="0" header="0" footer="0"/>
  <pageSetup paperSize="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8DB3E2"/>
    <pageSetUpPr fitToPage="1"/>
  </sheetPr>
  <dimension ref="A1:Y1000"/>
  <sheetViews>
    <sheetView workbookViewId="0">
      <pane ySplit="1" topLeftCell="A2" activePane="bottomLeft" state="frozen"/>
      <selection pane="bottomLeft" activeCell="D28" sqref="D28"/>
    </sheetView>
  </sheetViews>
  <sheetFormatPr baseColWidth="10" defaultColWidth="12.6640625" defaultRowHeight="15" customHeight="1" x14ac:dyDescent="0.15"/>
  <cols>
    <col min="1" max="1" width="6.6640625" customWidth="1"/>
    <col min="2" max="2" width="17.83203125" customWidth="1"/>
    <col min="3" max="3" width="18.5" customWidth="1"/>
    <col min="4" max="4" width="18.6640625" customWidth="1"/>
    <col min="5" max="5" width="16" customWidth="1"/>
    <col min="6" max="6" width="13.1640625" customWidth="1"/>
    <col min="7" max="7" width="14.33203125" customWidth="1"/>
    <col min="8" max="8" width="15.33203125" bestFit="1" customWidth="1"/>
    <col min="9" max="9" width="6" customWidth="1"/>
    <col min="10" max="25" width="1.1640625" customWidth="1"/>
    <col min="26" max="26" width="2.1640625" customWidth="1"/>
    <col min="27" max="27" width="8.33203125" customWidth="1"/>
  </cols>
  <sheetData>
    <row r="1" spans="1:25" ht="74" customHeight="1" x14ac:dyDescent="0.15">
      <c r="A1" s="92" t="s">
        <v>2364</v>
      </c>
      <c r="B1" s="93" t="s">
        <v>3784</v>
      </c>
      <c r="C1" s="93" t="s">
        <v>3785</v>
      </c>
      <c r="D1" s="94" t="s">
        <v>3786</v>
      </c>
      <c r="E1" s="94" t="s">
        <v>3787</v>
      </c>
      <c r="F1" s="398" t="s">
        <v>3788</v>
      </c>
      <c r="G1" s="398" t="s">
        <v>3789</v>
      </c>
      <c r="H1" s="410" t="s">
        <v>3790</v>
      </c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</row>
    <row r="2" spans="1:25" x14ac:dyDescent="0.15">
      <c r="A2" s="137">
        <v>0.375</v>
      </c>
      <c r="B2" s="98"/>
      <c r="C2" s="98"/>
      <c r="D2" s="402"/>
      <c r="E2" s="403"/>
      <c r="F2" s="404"/>
      <c r="G2" s="488"/>
      <c r="H2" s="489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</row>
    <row r="3" spans="1:25" x14ac:dyDescent="0.15">
      <c r="A3" s="137">
        <v>0.40625</v>
      </c>
      <c r="B3" s="98"/>
      <c r="C3" s="98"/>
      <c r="D3" s="402"/>
      <c r="E3" s="403"/>
      <c r="F3" s="404"/>
      <c r="G3" s="488"/>
      <c r="H3" s="489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</row>
    <row r="4" spans="1:25" x14ac:dyDescent="0.15">
      <c r="A4" s="137">
        <v>0.4375</v>
      </c>
      <c r="B4" s="98"/>
      <c r="C4" s="21"/>
      <c r="D4" s="402"/>
      <c r="E4" s="403"/>
      <c r="F4" s="404"/>
      <c r="G4" s="488"/>
      <c r="H4" s="489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</row>
    <row r="5" spans="1:25" x14ac:dyDescent="0.15">
      <c r="A5" s="137">
        <v>0.46875</v>
      </c>
      <c r="B5" s="561">
        <v>47</v>
      </c>
      <c r="D5" s="402"/>
      <c r="E5" s="403"/>
      <c r="F5" s="404"/>
      <c r="G5" s="488"/>
      <c r="H5" s="489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</row>
    <row r="6" spans="1:25" x14ac:dyDescent="0.15">
      <c r="A6" s="137">
        <v>0.5</v>
      </c>
      <c r="B6" s="562"/>
      <c r="C6" s="21"/>
      <c r="D6" s="405"/>
      <c r="E6" s="403"/>
      <c r="F6" s="404"/>
      <c r="G6" s="488"/>
      <c r="H6" s="489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</row>
    <row r="7" spans="1:25" x14ac:dyDescent="0.15">
      <c r="A7" s="137">
        <v>0.53125</v>
      </c>
      <c r="B7" s="562"/>
      <c r="C7" s="138"/>
      <c r="D7" s="402"/>
      <c r="E7" s="403"/>
      <c r="F7" s="404"/>
      <c r="G7" s="488"/>
      <c r="H7" s="489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</row>
    <row r="8" spans="1:25" x14ac:dyDescent="0.15">
      <c r="A8" s="137">
        <v>0.5625</v>
      </c>
      <c r="B8" s="563"/>
      <c r="C8" s="395" t="s">
        <v>3951</v>
      </c>
      <c r="D8" s="402"/>
      <c r="E8" s="403"/>
      <c r="F8" s="488"/>
      <c r="G8" s="488"/>
      <c r="H8" s="489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</row>
    <row r="9" spans="1:25" x14ac:dyDescent="0.15">
      <c r="A9" s="137">
        <v>0.59375</v>
      </c>
      <c r="B9" s="98"/>
      <c r="C9" s="503"/>
      <c r="D9" s="402"/>
      <c r="E9" s="403"/>
      <c r="F9" s="404"/>
      <c r="G9" s="488"/>
      <c r="H9" s="489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</row>
    <row r="10" spans="1:25" ht="14" x14ac:dyDescent="0.15">
      <c r="A10" s="137">
        <v>0.625</v>
      </c>
      <c r="B10" s="21"/>
      <c r="C10" s="391">
        <v>28</v>
      </c>
      <c r="D10" s="402"/>
      <c r="E10" s="403"/>
      <c r="F10" s="404"/>
      <c r="G10" s="489"/>
      <c r="H10" s="489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</row>
    <row r="11" spans="1:25" x14ac:dyDescent="0.15">
      <c r="A11" s="137">
        <v>0.65625</v>
      </c>
      <c r="B11" s="98"/>
      <c r="C11" s="500"/>
      <c r="D11" s="402"/>
      <c r="E11" s="403"/>
      <c r="F11" s="404"/>
      <c r="G11" s="488"/>
      <c r="H11" s="489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</row>
    <row r="12" spans="1:25" x14ac:dyDescent="0.15">
      <c r="A12" s="137">
        <v>0.6875</v>
      </c>
      <c r="B12" s="392"/>
      <c r="C12" s="504" t="s">
        <v>3950</v>
      </c>
      <c r="D12" s="402"/>
      <c r="E12" s="403"/>
      <c r="F12" s="404"/>
      <c r="G12" s="488"/>
      <c r="H12" s="489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</row>
    <row r="13" spans="1:25" x14ac:dyDescent="0.15">
      <c r="A13" s="137">
        <v>0.71875</v>
      </c>
      <c r="B13" s="390"/>
      <c r="C13" s="505"/>
      <c r="D13" s="402"/>
      <c r="E13" s="403"/>
      <c r="F13" s="404"/>
      <c r="G13" s="488"/>
      <c r="H13" s="489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</row>
    <row r="14" spans="1:25" x14ac:dyDescent="0.15">
      <c r="A14" s="137">
        <v>0.75</v>
      </c>
      <c r="B14" s="21"/>
      <c r="C14" s="21"/>
      <c r="D14" s="406"/>
      <c r="E14" s="407"/>
      <c r="F14" s="408"/>
      <c r="G14" s="488"/>
      <c r="H14" s="489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</row>
    <row r="15" spans="1:25" x14ac:dyDescent="0.15">
      <c r="A15" s="137">
        <v>0.78125</v>
      </c>
      <c r="B15" s="390"/>
      <c r="C15" s="104"/>
      <c r="D15" s="409"/>
      <c r="E15" s="407"/>
      <c r="F15" s="404"/>
      <c r="G15" s="488"/>
      <c r="H15" s="489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</row>
    <row r="16" spans="1:25" x14ac:dyDescent="0.15">
      <c r="A16" s="137">
        <v>0.8125</v>
      </c>
      <c r="B16" s="21"/>
      <c r="C16" s="104"/>
      <c r="D16" s="105"/>
      <c r="E16" s="395"/>
      <c r="F16" s="399"/>
      <c r="G16" s="442">
        <v>27</v>
      </c>
      <c r="H16" s="490">
        <v>18</v>
      </c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</row>
    <row r="17" spans="1:25" x14ac:dyDescent="0.2">
      <c r="A17" s="137">
        <v>0.84375</v>
      </c>
      <c r="B17" s="98"/>
      <c r="C17" s="104"/>
      <c r="D17" s="393"/>
      <c r="E17" s="394"/>
      <c r="F17" s="400"/>
      <c r="G17" s="497"/>
      <c r="H17" s="442">
        <v>11</v>
      </c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</row>
    <row r="18" spans="1:25" x14ac:dyDescent="0.2">
      <c r="A18" s="137">
        <v>0.875</v>
      </c>
      <c r="B18" s="98"/>
      <c r="C18" s="98"/>
      <c r="D18" s="104"/>
      <c r="E18" s="394"/>
      <c r="F18" s="400"/>
      <c r="G18" s="442"/>
      <c r="H18" s="442">
        <v>16</v>
      </c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</row>
    <row r="19" spans="1:25" x14ac:dyDescent="0.2">
      <c r="A19" s="137">
        <v>0.90625</v>
      </c>
      <c r="B19" s="98"/>
      <c r="C19" s="98"/>
      <c r="D19" s="104"/>
      <c r="E19" s="396"/>
      <c r="F19" s="401"/>
      <c r="G19" s="442"/>
      <c r="H19" s="497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</row>
    <row r="20" spans="1:25" x14ac:dyDescent="0.2">
      <c r="A20" s="137">
        <v>0.9375</v>
      </c>
      <c r="B20" s="98"/>
      <c r="C20" s="98"/>
      <c r="D20" s="98"/>
      <c r="E20" s="397"/>
      <c r="F20" s="401"/>
      <c r="G20" s="442"/>
      <c r="H20" s="442" t="s">
        <v>3960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</row>
    <row r="21" spans="1:25" x14ac:dyDescent="0.2">
      <c r="A21" s="137">
        <v>0.96875</v>
      </c>
      <c r="B21" s="98"/>
      <c r="C21" s="98"/>
      <c r="D21" s="98"/>
      <c r="E21" s="397"/>
      <c r="F21" s="401"/>
      <c r="G21" s="442"/>
      <c r="H21" s="442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</row>
    <row r="22" spans="1:25" ht="15.75" customHeight="1" x14ac:dyDescent="0.2">
      <c r="A22" s="106"/>
      <c r="B22" s="99"/>
      <c r="C22" s="99"/>
      <c r="D22" s="99"/>
      <c r="E22" s="96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</row>
    <row r="23" spans="1:25" ht="15.75" customHeight="1" x14ac:dyDescent="0.2">
      <c r="A23" s="96"/>
      <c r="B23" s="114"/>
      <c r="C23" s="114"/>
      <c r="D23" s="96"/>
      <c r="E23" s="96"/>
      <c r="F23" s="96"/>
      <c r="G23" s="96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</row>
    <row r="24" spans="1:25" ht="15.75" customHeight="1" x14ac:dyDescent="0.15">
      <c r="A24" s="96"/>
      <c r="B24" s="100"/>
      <c r="C24" s="100"/>
      <c r="D24" s="96"/>
      <c r="E24" s="96"/>
      <c r="F24" s="96"/>
      <c r="G24" s="96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</row>
    <row r="25" spans="1:25" ht="15.75" customHeight="1" x14ac:dyDescent="0.2">
      <c r="A25" s="96"/>
      <c r="B25" s="112"/>
      <c r="C25" s="112"/>
      <c r="D25" s="96"/>
      <c r="E25" s="96"/>
      <c r="F25" s="96"/>
      <c r="G25" s="96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</row>
    <row r="26" spans="1:25" ht="15.75" customHeight="1" x14ac:dyDescent="0.2">
      <c r="A26" s="96"/>
      <c r="B26" s="112"/>
      <c r="C26" s="112"/>
      <c r="D26" s="96"/>
      <c r="E26" s="96"/>
      <c r="F26" s="96"/>
      <c r="G26" s="96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</row>
    <row r="27" spans="1:25" ht="15.75" customHeight="1" x14ac:dyDescent="0.2">
      <c r="A27" s="96"/>
      <c r="B27" s="114"/>
      <c r="C27" s="114"/>
      <c r="D27" s="96"/>
      <c r="E27" s="96"/>
      <c r="F27" s="96"/>
      <c r="G27" s="96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</row>
    <row r="28" spans="1:25" ht="15.75" customHeight="1" x14ac:dyDescent="0.2">
      <c r="A28" s="96"/>
      <c r="B28" s="114"/>
      <c r="C28" s="114"/>
      <c r="D28" s="96"/>
      <c r="E28" s="96"/>
      <c r="F28" s="96"/>
      <c r="G28" s="96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</row>
    <row r="29" spans="1:25" ht="15.75" customHeight="1" x14ac:dyDescent="0.15">
      <c r="A29" s="96"/>
      <c r="B29" s="100"/>
      <c r="C29" s="100"/>
      <c r="D29" s="96"/>
      <c r="E29" s="96"/>
      <c r="F29" s="96"/>
      <c r="G29" s="96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</row>
    <row r="30" spans="1:25" ht="15.75" customHeight="1" x14ac:dyDescent="0.2">
      <c r="A30" s="96"/>
      <c r="B30" s="112"/>
      <c r="C30" s="112"/>
      <c r="D30" s="96"/>
      <c r="E30" s="96"/>
      <c r="F30" s="96"/>
      <c r="G30" s="96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</row>
    <row r="31" spans="1:25" ht="15.75" customHeight="1" x14ac:dyDescent="0.2">
      <c r="A31" s="96"/>
      <c r="B31" s="112"/>
      <c r="C31" s="112"/>
      <c r="D31" s="96"/>
      <c r="E31" s="96"/>
      <c r="F31" s="96"/>
      <c r="G31" s="96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</row>
    <row r="32" spans="1:25" ht="15.75" customHeight="1" x14ac:dyDescent="0.2">
      <c r="A32" s="96"/>
      <c r="B32" s="114"/>
      <c r="C32" s="114"/>
      <c r="D32" s="96"/>
      <c r="E32" s="96"/>
      <c r="F32" s="96"/>
      <c r="G32" s="96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</row>
    <row r="33" spans="1:25" ht="15.75" customHeight="1" x14ac:dyDescent="0.2">
      <c r="A33" s="96"/>
      <c r="B33" s="114"/>
      <c r="C33" s="114"/>
      <c r="D33" s="96"/>
      <c r="E33" s="96"/>
      <c r="F33" s="96"/>
      <c r="G33" s="96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</row>
    <row r="34" spans="1:25" ht="15.75" customHeight="1" x14ac:dyDescent="0.15">
      <c r="A34" s="96"/>
      <c r="B34" s="100"/>
      <c r="C34" s="100"/>
      <c r="D34" s="96"/>
      <c r="E34" s="96"/>
      <c r="F34" s="96"/>
      <c r="G34" s="96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</row>
    <row r="35" spans="1:25" ht="15.75" customHeight="1" x14ac:dyDescent="0.2">
      <c r="A35" s="96"/>
      <c r="B35" s="112"/>
      <c r="C35" s="112"/>
      <c r="D35" s="96"/>
      <c r="E35" s="96"/>
      <c r="F35" s="96"/>
      <c r="G35" s="96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</row>
    <row r="36" spans="1:25" ht="15.75" customHeight="1" x14ac:dyDescent="0.2">
      <c r="A36" s="96"/>
      <c r="B36" s="112"/>
      <c r="C36" s="112"/>
      <c r="D36" s="96"/>
      <c r="E36" s="96"/>
      <c r="F36" s="96"/>
      <c r="G36" s="96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</row>
    <row r="37" spans="1:25" ht="15.75" customHeight="1" x14ac:dyDescent="0.2">
      <c r="A37" s="96"/>
      <c r="B37" s="114"/>
      <c r="C37" s="114"/>
      <c r="D37" s="96"/>
      <c r="E37" s="96"/>
      <c r="F37" s="96"/>
      <c r="G37" s="96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</row>
    <row r="38" spans="1:25" ht="15.75" customHeight="1" x14ac:dyDescent="0.2">
      <c r="A38" s="96"/>
      <c r="B38" s="114"/>
      <c r="C38" s="114"/>
      <c r="D38" s="96"/>
      <c r="E38" s="96"/>
      <c r="F38" s="96"/>
      <c r="G38" s="96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</row>
    <row r="39" spans="1:25" ht="15.75" customHeight="1" x14ac:dyDescent="0.15">
      <c r="A39" s="96"/>
      <c r="B39" s="100"/>
      <c r="C39" s="100"/>
      <c r="D39" s="96"/>
      <c r="E39" s="96"/>
      <c r="F39" s="96"/>
      <c r="G39" s="96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</row>
    <row r="40" spans="1:25" ht="15.75" customHeight="1" x14ac:dyDescent="0.2">
      <c r="A40" s="96"/>
      <c r="B40" s="112"/>
      <c r="C40" s="112"/>
      <c r="D40" s="96"/>
      <c r="E40" s="96"/>
      <c r="F40" s="96"/>
      <c r="G40" s="96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</row>
    <row r="41" spans="1:25" ht="15.75" customHeight="1" x14ac:dyDescent="0.2">
      <c r="A41" s="96"/>
      <c r="B41" s="112"/>
      <c r="C41" s="112"/>
      <c r="D41" s="96"/>
      <c r="E41" s="96"/>
      <c r="F41" s="96"/>
      <c r="G41" s="96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</row>
    <row r="42" spans="1:25" ht="15.75" customHeight="1" x14ac:dyDescent="0.2">
      <c r="A42" s="96"/>
      <c r="B42" s="114"/>
      <c r="C42" s="114"/>
      <c r="D42" s="96"/>
      <c r="E42" s="96"/>
      <c r="F42" s="96"/>
      <c r="G42" s="96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</row>
    <row r="43" spans="1:25" ht="15.75" customHeight="1" x14ac:dyDescent="0.2">
      <c r="A43" s="96"/>
      <c r="B43" s="114"/>
      <c r="C43" s="114"/>
      <c r="D43" s="96"/>
      <c r="E43" s="96"/>
      <c r="F43" s="96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</row>
    <row r="44" spans="1:25" ht="15.75" customHeight="1" x14ac:dyDescent="0.15">
      <c r="A44" s="96"/>
      <c r="B44" s="100"/>
      <c r="C44" s="100"/>
      <c r="D44" s="96"/>
      <c r="E44" s="96"/>
      <c r="F44" s="96"/>
      <c r="G44" s="96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</row>
    <row r="45" spans="1:25" ht="15.75" customHeight="1" x14ac:dyDescent="0.2">
      <c r="A45" s="96"/>
      <c r="B45" s="112"/>
      <c r="C45" s="112"/>
      <c r="D45" s="96"/>
      <c r="E45" s="96"/>
      <c r="F45" s="96"/>
      <c r="G45" s="96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</row>
    <row r="46" spans="1:25" ht="15.75" customHeight="1" x14ac:dyDescent="0.2">
      <c r="A46" s="96"/>
      <c r="B46" s="112"/>
      <c r="C46" s="112"/>
      <c r="D46" s="96"/>
      <c r="E46" s="96"/>
      <c r="F46" s="96"/>
      <c r="G46" s="96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</row>
    <row r="47" spans="1:25" ht="15.75" customHeight="1" x14ac:dyDescent="0.2">
      <c r="A47" s="96"/>
      <c r="B47" s="114"/>
      <c r="C47" s="114"/>
      <c r="D47" s="96"/>
      <c r="E47" s="96"/>
      <c r="F47" s="96"/>
      <c r="G47" s="96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</row>
    <row r="48" spans="1:25" ht="15.75" customHeight="1" x14ac:dyDescent="0.2">
      <c r="A48" s="96"/>
      <c r="B48" s="114"/>
      <c r="C48" s="114"/>
      <c r="D48" s="96"/>
      <c r="E48" s="96"/>
      <c r="F48" s="96"/>
      <c r="G48" s="96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</row>
    <row r="49" spans="1:25" ht="15.75" customHeight="1" x14ac:dyDescent="0.15">
      <c r="A49" s="96"/>
      <c r="B49" s="100"/>
      <c r="C49" s="100"/>
      <c r="D49" s="96"/>
      <c r="E49" s="96"/>
      <c r="F49" s="96"/>
      <c r="G49" s="96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</row>
    <row r="50" spans="1:25" ht="15.75" customHeight="1" x14ac:dyDescent="0.2">
      <c r="A50" s="96"/>
      <c r="B50" s="112"/>
      <c r="C50" s="112"/>
      <c r="D50" s="96"/>
      <c r="E50" s="96"/>
      <c r="F50" s="96"/>
      <c r="G50" s="96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</row>
    <row r="51" spans="1:25" ht="15.75" customHeight="1" x14ac:dyDescent="0.2">
      <c r="A51" s="96"/>
      <c r="B51" s="112"/>
      <c r="C51" s="112"/>
      <c r="D51" s="96"/>
      <c r="E51" s="96"/>
      <c r="F51" s="96"/>
      <c r="G51" s="96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</row>
    <row r="52" spans="1:25" ht="15.75" customHeight="1" x14ac:dyDescent="0.2">
      <c r="A52" s="96"/>
      <c r="B52" s="114"/>
      <c r="C52" s="114"/>
      <c r="D52" s="96"/>
      <c r="E52" s="96"/>
      <c r="F52" s="96"/>
      <c r="G52" s="96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</row>
    <row r="53" spans="1:25" ht="15.75" customHeight="1" x14ac:dyDescent="0.2">
      <c r="A53" s="96"/>
      <c r="B53" s="114"/>
      <c r="C53" s="114"/>
      <c r="D53" s="96"/>
      <c r="E53" s="96"/>
      <c r="F53" s="96"/>
      <c r="G53" s="96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</row>
    <row r="54" spans="1:25" ht="15.75" customHeight="1" x14ac:dyDescent="0.15">
      <c r="A54" s="96"/>
      <c r="B54" s="100"/>
      <c r="C54" s="100"/>
      <c r="D54" s="96"/>
      <c r="E54" s="96"/>
      <c r="F54" s="96"/>
      <c r="G54" s="96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</row>
    <row r="55" spans="1:25" ht="15.75" customHeight="1" x14ac:dyDescent="0.2">
      <c r="A55" s="96"/>
      <c r="B55" s="112"/>
      <c r="C55" s="112"/>
      <c r="D55" s="96"/>
      <c r="E55" s="96"/>
      <c r="F55" s="96"/>
      <c r="G55" s="96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</row>
    <row r="56" spans="1:25" ht="15.75" customHeight="1" x14ac:dyDescent="0.2">
      <c r="A56" s="96"/>
      <c r="B56" s="112"/>
      <c r="C56" s="112"/>
      <c r="D56" s="96"/>
      <c r="E56" s="96"/>
      <c r="F56" s="96"/>
      <c r="G56" s="96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</row>
    <row r="57" spans="1:25" ht="15.75" customHeight="1" x14ac:dyDescent="0.2">
      <c r="A57" s="96"/>
      <c r="B57" s="114"/>
      <c r="C57" s="114"/>
      <c r="D57" s="96"/>
      <c r="E57" s="96"/>
      <c r="F57" s="96"/>
      <c r="G57" s="96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</row>
    <row r="58" spans="1:25" ht="15.75" customHeight="1" x14ac:dyDescent="0.2">
      <c r="A58" s="96"/>
      <c r="B58" s="114"/>
      <c r="C58" s="114"/>
      <c r="D58" s="96"/>
      <c r="E58" s="96"/>
      <c r="F58" s="96"/>
      <c r="G58" s="96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</row>
    <row r="59" spans="1:25" ht="15.75" customHeight="1" x14ac:dyDescent="0.15">
      <c r="A59" s="96"/>
      <c r="B59" s="100"/>
      <c r="C59" s="100"/>
      <c r="D59" s="96"/>
      <c r="E59" s="96"/>
      <c r="F59" s="96"/>
      <c r="G59" s="96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</row>
    <row r="60" spans="1:25" ht="15.75" customHeight="1" x14ac:dyDescent="0.2">
      <c r="A60" s="96"/>
      <c r="B60" s="112"/>
      <c r="C60" s="112"/>
      <c r="D60" s="96"/>
      <c r="E60" s="96"/>
      <c r="F60" s="96"/>
      <c r="G60" s="96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</row>
    <row r="61" spans="1:25" ht="15.75" customHeight="1" x14ac:dyDescent="0.2">
      <c r="A61" s="96"/>
      <c r="B61" s="112"/>
      <c r="C61" s="112"/>
      <c r="D61" s="96"/>
      <c r="E61" s="96"/>
      <c r="F61" s="96"/>
      <c r="G61" s="96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</row>
    <row r="62" spans="1:25" ht="15.75" customHeight="1" x14ac:dyDescent="0.2">
      <c r="A62" s="96"/>
      <c r="B62" s="114"/>
      <c r="C62" s="114"/>
      <c r="D62" s="96"/>
      <c r="E62" s="96"/>
      <c r="F62" s="96"/>
      <c r="G62" s="96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</row>
    <row r="63" spans="1:25" ht="15.75" customHeight="1" x14ac:dyDescent="0.2">
      <c r="A63" s="96"/>
      <c r="B63" s="114"/>
      <c r="C63" s="114"/>
      <c r="D63" s="96"/>
      <c r="E63" s="96"/>
      <c r="F63" s="96"/>
      <c r="G63" s="96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</row>
    <row r="64" spans="1:25" ht="15.75" customHeight="1" x14ac:dyDescent="0.15">
      <c r="A64" s="96"/>
      <c r="B64" s="100"/>
      <c r="C64" s="100"/>
      <c r="D64" s="96"/>
      <c r="E64" s="96"/>
      <c r="F64" s="96"/>
      <c r="G64" s="96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</row>
    <row r="65" spans="1:25" ht="15.75" customHeight="1" x14ac:dyDescent="0.2">
      <c r="A65" s="96"/>
      <c r="B65" s="112"/>
      <c r="C65" s="112"/>
      <c r="D65" s="96"/>
      <c r="E65" s="96"/>
      <c r="F65" s="96"/>
      <c r="G65" s="96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</row>
    <row r="66" spans="1:25" ht="15.75" customHeight="1" x14ac:dyDescent="0.2">
      <c r="A66" s="96"/>
      <c r="B66" s="112"/>
      <c r="C66" s="112"/>
      <c r="D66" s="96"/>
      <c r="E66" s="96"/>
      <c r="F66" s="96"/>
      <c r="G66" s="96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</row>
    <row r="67" spans="1:25" ht="15.75" customHeight="1" x14ac:dyDescent="0.2">
      <c r="A67" s="96"/>
      <c r="B67" s="114"/>
      <c r="C67" s="114"/>
      <c r="D67" s="96"/>
      <c r="E67" s="96"/>
      <c r="F67" s="96"/>
      <c r="G67" s="96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</row>
    <row r="68" spans="1:25" ht="15.75" customHeight="1" x14ac:dyDescent="0.2">
      <c r="A68" s="96"/>
      <c r="B68" s="112"/>
      <c r="C68" s="112"/>
      <c r="D68" s="96"/>
      <c r="E68" s="96"/>
      <c r="F68" s="96"/>
      <c r="G68" s="96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</row>
    <row r="69" spans="1:25" ht="15.75" customHeight="1" x14ac:dyDescent="0.2">
      <c r="A69" s="96"/>
      <c r="B69" s="114"/>
      <c r="C69" s="114"/>
      <c r="D69" s="96"/>
      <c r="E69" s="96"/>
      <c r="F69" s="96"/>
      <c r="G69" s="96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</row>
    <row r="70" spans="1:25" ht="15.75" customHeight="1" x14ac:dyDescent="0.15">
      <c r="A70" s="96"/>
      <c r="B70" s="100"/>
      <c r="C70" s="100"/>
      <c r="D70" s="96"/>
      <c r="E70" s="96"/>
      <c r="F70" s="96"/>
      <c r="G70" s="96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</row>
    <row r="71" spans="1:25" ht="15.75" customHeight="1" x14ac:dyDescent="0.2">
      <c r="A71" s="96"/>
      <c r="B71" s="112"/>
      <c r="C71" s="112"/>
      <c r="D71" s="96"/>
      <c r="E71" s="96"/>
      <c r="F71" s="96"/>
      <c r="G71" s="96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</row>
    <row r="72" spans="1:25" ht="15.75" customHeight="1" x14ac:dyDescent="0.2">
      <c r="A72" s="96"/>
      <c r="B72" s="112"/>
      <c r="C72" s="112"/>
      <c r="D72" s="96"/>
      <c r="E72" s="96"/>
      <c r="F72" s="96"/>
      <c r="G72" s="96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</row>
    <row r="73" spans="1:25" ht="15.75" customHeight="1" x14ac:dyDescent="0.2">
      <c r="A73" s="96"/>
      <c r="B73" s="114"/>
      <c r="C73" s="114"/>
      <c r="D73" s="96"/>
      <c r="E73" s="96"/>
      <c r="F73" s="96"/>
      <c r="G73" s="96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</row>
    <row r="74" spans="1:25" ht="15.75" customHeight="1" x14ac:dyDescent="0.2">
      <c r="A74" s="96"/>
      <c r="B74" s="114"/>
      <c r="C74" s="114"/>
      <c r="D74" s="96"/>
      <c r="E74" s="96"/>
      <c r="F74" s="96"/>
      <c r="G74" s="96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</row>
    <row r="75" spans="1:25" ht="15.75" customHeight="1" x14ac:dyDescent="0.15">
      <c r="A75" s="96"/>
      <c r="B75" s="100"/>
      <c r="C75" s="100"/>
      <c r="D75" s="96"/>
      <c r="E75" s="96"/>
      <c r="F75" s="96"/>
      <c r="G75" s="96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</row>
    <row r="76" spans="1:25" ht="15.75" customHeight="1" x14ac:dyDescent="0.2">
      <c r="A76" s="96"/>
      <c r="B76" s="112"/>
      <c r="C76" s="112"/>
      <c r="D76" s="96"/>
      <c r="E76" s="96"/>
      <c r="F76" s="96"/>
      <c r="G76" s="96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</row>
    <row r="77" spans="1:25" ht="15.75" customHeight="1" x14ac:dyDescent="0.2">
      <c r="A77" s="96"/>
      <c r="B77" s="112"/>
      <c r="C77" s="112"/>
      <c r="D77" s="96"/>
      <c r="E77" s="96"/>
      <c r="F77" s="96"/>
      <c r="G77" s="96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</row>
    <row r="78" spans="1:25" ht="15.75" customHeight="1" x14ac:dyDescent="0.2">
      <c r="A78" s="96"/>
      <c r="B78" s="114"/>
      <c r="C78" s="114"/>
      <c r="D78" s="96"/>
      <c r="E78" s="96"/>
      <c r="F78" s="96"/>
      <c r="G78" s="96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</row>
    <row r="79" spans="1:25" ht="15.75" customHeight="1" x14ac:dyDescent="0.2">
      <c r="A79" s="96"/>
      <c r="B79" s="114"/>
      <c r="C79" s="114"/>
      <c r="D79" s="96"/>
      <c r="E79" s="96"/>
      <c r="F79" s="96"/>
      <c r="G79" s="96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</row>
    <row r="80" spans="1:25" ht="15.75" customHeight="1" x14ac:dyDescent="0.2">
      <c r="A80" s="96"/>
      <c r="B80" s="100"/>
      <c r="C80" s="100"/>
      <c r="D80" s="96"/>
      <c r="E80" s="96"/>
      <c r="F80" s="96"/>
      <c r="G80" s="96"/>
      <c r="H80" s="116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</row>
    <row r="81" spans="1:25" ht="15.75" customHeight="1" x14ac:dyDescent="0.2">
      <c r="A81" s="96"/>
      <c r="B81" s="112"/>
      <c r="C81" s="112"/>
      <c r="D81" s="96"/>
      <c r="E81" s="96"/>
      <c r="F81" s="96"/>
      <c r="G81" s="96"/>
      <c r="H81" s="116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</row>
    <row r="82" spans="1:25" ht="15.75" customHeight="1" x14ac:dyDescent="0.2">
      <c r="A82" s="96"/>
      <c r="B82" s="112"/>
      <c r="C82" s="112"/>
      <c r="D82" s="96"/>
      <c r="E82" s="96"/>
      <c r="F82" s="96"/>
      <c r="G82" s="96"/>
      <c r="H82" s="116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</row>
    <row r="83" spans="1:25" ht="15.75" customHeight="1" x14ac:dyDescent="0.2">
      <c r="A83" s="96"/>
      <c r="B83" s="114"/>
      <c r="C83" s="114"/>
      <c r="D83" s="96"/>
      <c r="E83" s="96"/>
      <c r="F83" s="96"/>
      <c r="G83" s="96"/>
      <c r="H83" s="116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</row>
    <row r="84" spans="1:25" ht="15.75" customHeight="1" x14ac:dyDescent="0.2">
      <c r="A84" s="96"/>
      <c r="B84" s="114"/>
      <c r="C84" s="114"/>
      <c r="D84" s="96"/>
      <c r="E84" s="96"/>
      <c r="F84" s="96"/>
      <c r="G84" s="96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</row>
    <row r="85" spans="1:25" ht="15.75" customHeight="1" x14ac:dyDescent="0.15">
      <c r="A85" s="96"/>
      <c r="B85" s="100"/>
      <c r="C85" s="100"/>
      <c r="D85" s="96"/>
      <c r="E85" s="96"/>
      <c r="F85" s="96"/>
      <c r="G85" s="96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</row>
    <row r="86" spans="1:25" ht="15.75" customHeight="1" x14ac:dyDescent="0.2">
      <c r="A86" s="96"/>
      <c r="B86" s="112"/>
      <c r="C86" s="112"/>
      <c r="D86" s="96"/>
      <c r="E86" s="96"/>
      <c r="F86" s="96"/>
      <c r="G86" s="96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</row>
    <row r="87" spans="1:25" ht="15.75" customHeight="1" x14ac:dyDescent="0.2">
      <c r="A87" s="96"/>
      <c r="B87" s="112"/>
      <c r="C87" s="112"/>
      <c r="D87" s="96"/>
      <c r="E87" s="96"/>
      <c r="F87" s="96"/>
      <c r="G87" s="96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</row>
    <row r="88" spans="1:25" ht="15.75" customHeight="1" x14ac:dyDescent="0.2">
      <c r="A88" s="96"/>
      <c r="B88" s="114"/>
      <c r="C88" s="114"/>
      <c r="D88" s="96"/>
      <c r="E88" s="96"/>
      <c r="F88" s="96"/>
      <c r="G88" s="96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</row>
    <row r="89" spans="1:25" ht="15.75" customHeight="1" x14ac:dyDescent="0.2">
      <c r="A89" s="96"/>
      <c r="B89" s="114"/>
      <c r="C89" s="114"/>
      <c r="D89" s="96"/>
      <c r="E89" s="96"/>
      <c r="F89" s="96"/>
      <c r="G89" s="96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</row>
    <row r="90" spans="1:25" ht="15.75" customHeight="1" x14ac:dyDescent="0.15">
      <c r="A90" s="96"/>
      <c r="B90" s="100"/>
      <c r="C90" s="100"/>
      <c r="D90" s="96"/>
      <c r="E90" s="96"/>
      <c r="F90" s="96"/>
      <c r="G90" s="96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</row>
    <row r="91" spans="1:25" ht="15.75" customHeight="1" x14ac:dyDescent="0.2">
      <c r="A91" s="96"/>
      <c r="B91" s="112"/>
      <c r="C91" s="112"/>
      <c r="D91" s="96"/>
      <c r="E91" s="96"/>
      <c r="F91" s="96"/>
      <c r="G91" s="96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</row>
    <row r="92" spans="1:25" ht="15.75" customHeight="1" x14ac:dyDescent="0.2">
      <c r="A92" s="96"/>
      <c r="B92" s="112"/>
      <c r="C92" s="112"/>
      <c r="D92" s="96"/>
      <c r="E92" s="96"/>
      <c r="F92" s="96"/>
      <c r="G92" s="96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</row>
    <row r="93" spans="1:25" ht="15.75" customHeight="1" x14ac:dyDescent="0.2">
      <c r="A93" s="96"/>
      <c r="B93" s="114"/>
      <c r="C93" s="114"/>
      <c r="D93" s="96"/>
      <c r="E93" s="96"/>
      <c r="F93" s="96"/>
      <c r="G93" s="96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</row>
    <row r="94" spans="1:25" ht="15.75" customHeight="1" x14ac:dyDescent="0.2">
      <c r="A94" s="96"/>
      <c r="B94" s="114"/>
      <c r="C94" s="114"/>
      <c r="D94" s="96"/>
      <c r="E94" s="96"/>
      <c r="F94" s="96"/>
      <c r="G94" s="96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</row>
    <row r="95" spans="1:25" ht="15.75" customHeight="1" x14ac:dyDescent="0.15">
      <c r="A95" s="96"/>
      <c r="B95" s="100"/>
      <c r="C95" s="100"/>
      <c r="D95" s="96"/>
      <c r="E95" s="96"/>
      <c r="F95" s="96"/>
      <c r="G95" s="96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</row>
    <row r="96" spans="1:25" ht="15.75" customHeight="1" x14ac:dyDescent="0.2">
      <c r="A96" s="96"/>
      <c r="B96" s="112"/>
      <c r="C96" s="112"/>
      <c r="D96" s="96"/>
      <c r="E96" s="96"/>
      <c r="F96" s="96"/>
      <c r="G96" s="96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</row>
    <row r="97" spans="1:25" ht="15.75" customHeight="1" x14ac:dyDescent="0.2">
      <c r="A97" s="96"/>
      <c r="B97" s="112"/>
      <c r="C97" s="112"/>
      <c r="D97" s="96"/>
      <c r="E97" s="96"/>
      <c r="F97" s="96"/>
      <c r="G97" s="96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</row>
    <row r="98" spans="1:25" ht="15.75" customHeight="1" x14ac:dyDescent="0.2">
      <c r="A98" s="96"/>
      <c r="B98" s="114"/>
      <c r="C98" s="114"/>
      <c r="D98" s="96"/>
      <c r="E98" s="96"/>
      <c r="F98" s="96"/>
      <c r="G98" s="96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</row>
    <row r="99" spans="1:25" ht="15.75" customHeight="1" x14ac:dyDescent="0.2">
      <c r="A99" s="96"/>
      <c r="B99" s="114"/>
      <c r="C99" s="114"/>
      <c r="D99" s="96"/>
      <c r="E99" s="96"/>
      <c r="F99" s="96"/>
      <c r="G99" s="96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</row>
    <row r="100" spans="1:25" ht="15.75" customHeight="1" x14ac:dyDescent="0.15">
      <c r="A100" s="96"/>
      <c r="B100" s="100"/>
      <c r="C100" s="100"/>
      <c r="D100" s="96"/>
      <c r="E100" s="96"/>
      <c r="F100" s="96"/>
      <c r="G100" s="96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</row>
    <row r="101" spans="1:25" ht="15.75" customHeight="1" x14ac:dyDescent="0.2">
      <c r="A101" s="96"/>
      <c r="B101" s="112"/>
      <c r="C101" s="112"/>
      <c r="D101" s="96"/>
      <c r="E101" s="96"/>
      <c r="F101" s="96"/>
      <c r="G101" s="96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</row>
    <row r="102" spans="1:25" ht="15.75" customHeight="1" x14ac:dyDescent="0.2">
      <c r="A102" s="96"/>
      <c r="B102" s="112"/>
      <c r="C102" s="112"/>
      <c r="D102" s="96"/>
      <c r="E102" s="96"/>
      <c r="F102" s="96"/>
      <c r="G102" s="96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</row>
    <row r="103" spans="1:25" ht="15.75" customHeight="1" x14ac:dyDescent="0.2">
      <c r="A103" s="96"/>
      <c r="B103" s="114"/>
      <c r="C103" s="114"/>
      <c r="D103" s="96"/>
      <c r="E103" s="96"/>
      <c r="F103" s="96"/>
      <c r="G103" s="96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</row>
    <row r="104" spans="1:25" ht="15.75" customHeight="1" x14ac:dyDescent="0.2">
      <c r="A104" s="96"/>
      <c r="B104" s="114"/>
      <c r="C104" s="114"/>
      <c r="D104" s="96"/>
      <c r="E104" s="96"/>
      <c r="F104" s="96"/>
      <c r="G104" s="96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</row>
    <row r="105" spans="1:25" ht="15.75" customHeight="1" x14ac:dyDescent="0.15">
      <c r="A105" s="96"/>
      <c r="B105" s="100"/>
      <c r="C105" s="100"/>
      <c r="D105" s="96"/>
      <c r="E105" s="96"/>
      <c r="F105" s="96"/>
      <c r="G105" s="96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</row>
    <row r="106" spans="1:25" ht="15.75" customHeight="1" x14ac:dyDescent="0.2">
      <c r="A106" s="96"/>
      <c r="B106" s="112"/>
      <c r="C106" s="112"/>
      <c r="D106" s="96"/>
      <c r="E106" s="96"/>
      <c r="F106" s="96"/>
      <c r="G106" s="96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</row>
    <row r="107" spans="1:25" ht="15.75" customHeight="1" x14ac:dyDescent="0.2">
      <c r="A107" s="96"/>
      <c r="B107" s="112"/>
      <c r="C107" s="112"/>
      <c r="D107" s="96"/>
      <c r="E107" s="96"/>
      <c r="F107" s="96"/>
      <c r="G107" s="96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</row>
    <row r="108" spans="1:25" ht="15.75" customHeight="1" x14ac:dyDescent="0.2">
      <c r="A108" s="96"/>
      <c r="B108" s="114"/>
      <c r="C108" s="114"/>
      <c r="D108" s="96"/>
      <c r="E108" s="96"/>
      <c r="F108" s="96"/>
      <c r="G108" s="96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</row>
    <row r="109" spans="1:25" ht="15.75" customHeight="1" x14ac:dyDescent="0.2">
      <c r="A109" s="96"/>
      <c r="B109" s="114"/>
      <c r="C109" s="114"/>
      <c r="D109" s="96"/>
      <c r="E109" s="96"/>
      <c r="F109" s="96"/>
      <c r="G109" s="96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</row>
    <row r="110" spans="1:25" ht="15.75" customHeight="1" x14ac:dyDescent="0.15">
      <c r="A110" s="96"/>
      <c r="B110" s="100"/>
      <c r="C110" s="100"/>
      <c r="D110" s="96"/>
      <c r="E110" s="96"/>
      <c r="F110" s="96"/>
      <c r="G110" s="96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</row>
    <row r="111" spans="1:25" ht="15.75" customHeight="1" x14ac:dyDescent="0.2">
      <c r="A111" s="96"/>
      <c r="B111" s="112"/>
      <c r="C111" s="112"/>
      <c r="D111" s="96"/>
      <c r="E111" s="96"/>
      <c r="F111" s="96"/>
      <c r="G111" s="96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</row>
    <row r="112" spans="1:25" ht="15.75" customHeight="1" x14ac:dyDescent="0.2">
      <c r="A112" s="96"/>
      <c r="B112" s="112"/>
      <c r="C112" s="112"/>
      <c r="D112" s="96"/>
      <c r="E112" s="96"/>
      <c r="F112" s="96"/>
      <c r="G112" s="96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</row>
    <row r="113" spans="1:25" ht="15.75" customHeight="1" x14ac:dyDescent="0.2">
      <c r="A113" s="96"/>
      <c r="B113" s="114"/>
      <c r="C113" s="114"/>
      <c r="D113" s="96"/>
      <c r="E113" s="96"/>
      <c r="F113" s="96"/>
      <c r="G113" s="96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</row>
    <row r="114" spans="1:25" ht="15.75" customHeight="1" x14ac:dyDescent="0.2">
      <c r="A114" s="96"/>
      <c r="B114" s="114"/>
      <c r="C114" s="114"/>
      <c r="D114" s="96"/>
      <c r="E114" s="96"/>
      <c r="F114" s="96"/>
      <c r="G114" s="96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</row>
    <row r="115" spans="1:25" ht="15.75" customHeight="1" x14ac:dyDescent="0.15">
      <c r="A115" s="96"/>
      <c r="B115" s="100"/>
      <c r="C115" s="100"/>
      <c r="D115" s="96"/>
      <c r="E115" s="96"/>
      <c r="F115" s="96"/>
      <c r="G115" s="96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</row>
    <row r="116" spans="1:25" ht="15.75" customHeight="1" x14ac:dyDescent="0.2">
      <c r="A116" s="96"/>
      <c r="B116" s="112"/>
      <c r="C116" s="112"/>
      <c r="D116" s="96"/>
      <c r="E116" s="96"/>
      <c r="F116" s="96"/>
      <c r="G116" s="96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</row>
    <row r="117" spans="1:25" ht="15.75" customHeight="1" x14ac:dyDescent="0.2">
      <c r="A117" s="96"/>
      <c r="B117" s="112"/>
      <c r="C117" s="112"/>
      <c r="D117" s="96"/>
      <c r="E117" s="96"/>
      <c r="F117" s="96"/>
      <c r="G117" s="96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</row>
    <row r="118" spans="1:25" ht="15.75" customHeight="1" x14ac:dyDescent="0.2">
      <c r="A118" s="96"/>
      <c r="B118" s="114"/>
      <c r="C118" s="114"/>
      <c r="D118" s="96"/>
      <c r="E118" s="96"/>
      <c r="F118" s="96"/>
      <c r="G118" s="96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</row>
    <row r="119" spans="1:25" ht="15.75" customHeight="1" x14ac:dyDescent="0.2">
      <c r="A119" s="96"/>
      <c r="B119" s="114"/>
      <c r="C119" s="114"/>
      <c r="D119" s="96"/>
      <c r="E119" s="96"/>
      <c r="F119" s="96"/>
      <c r="G119" s="96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</row>
    <row r="120" spans="1:25" ht="15.75" customHeight="1" x14ac:dyDescent="0.15">
      <c r="A120" s="96"/>
      <c r="B120" s="100"/>
      <c r="C120" s="100"/>
      <c r="D120" s="96"/>
      <c r="E120" s="96"/>
      <c r="F120" s="96"/>
      <c r="G120" s="96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</row>
    <row r="121" spans="1:25" ht="15.75" customHeight="1" x14ac:dyDescent="0.2">
      <c r="A121" s="96"/>
      <c r="B121" s="112"/>
      <c r="C121" s="112"/>
      <c r="D121" s="96"/>
      <c r="E121" s="96"/>
      <c r="F121" s="96"/>
      <c r="G121" s="96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</row>
    <row r="122" spans="1:25" ht="15.75" customHeight="1" x14ac:dyDescent="0.2">
      <c r="A122" s="96"/>
      <c r="B122" s="112"/>
      <c r="C122" s="112"/>
      <c r="D122" s="96"/>
      <c r="E122" s="96"/>
      <c r="F122" s="96"/>
      <c r="G122" s="96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</row>
    <row r="123" spans="1:25" ht="15.75" customHeight="1" x14ac:dyDescent="0.2">
      <c r="A123" s="96"/>
      <c r="B123" s="114"/>
      <c r="C123" s="114"/>
      <c r="D123" s="96"/>
      <c r="E123" s="96"/>
      <c r="F123" s="96"/>
      <c r="G123" s="96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</row>
    <row r="124" spans="1:25" ht="15.75" customHeight="1" x14ac:dyDescent="0.2">
      <c r="A124" s="96"/>
      <c r="B124" s="114"/>
      <c r="C124" s="114"/>
      <c r="D124" s="96"/>
      <c r="E124" s="96"/>
      <c r="F124" s="96"/>
      <c r="G124" s="96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</row>
    <row r="125" spans="1:25" ht="15.75" customHeight="1" x14ac:dyDescent="0.2">
      <c r="A125" s="96"/>
      <c r="B125" s="114"/>
      <c r="C125" s="114"/>
      <c r="D125" s="96"/>
      <c r="E125" s="96"/>
      <c r="F125" s="96"/>
      <c r="G125" s="96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</row>
    <row r="126" spans="1:25" ht="15.75" customHeight="1" x14ac:dyDescent="0.2">
      <c r="A126" s="96"/>
      <c r="B126" s="112"/>
      <c r="C126" s="112"/>
      <c r="D126" s="96"/>
      <c r="E126" s="96"/>
      <c r="F126" s="96"/>
      <c r="G126" s="96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</row>
    <row r="127" spans="1:25" ht="15.75" customHeight="1" x14ac:dyDescent="0.2">
      <c r="A127" s="96"/>
      <c r="B127" s="112"/>
      <c r="C127" s="112"/>
      <c r="D127" s="96"/>
      <c r="E127" s="96"/>
      <c r="F127" s="96"/>
      <c r="G127" s="96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</row>
    <row r="128" spans="1:25" ht="15.75" customHeight="1" x14ac:dyDescent="0.2">
      <c r="A128" s="96"/>
      <c r="B128" s="114"/>
      <c r="C128" s="114"/>
      <c r="D128" s="96"/>
      <c r="E128" s="96"/>
      <c r="F128" s="96"/>
      <c r="G128" s="96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</row>
    <row r="129" spans="1:25" ht="15.75" customHeight="1" x14ac:dyDescent="0.2">
      <c r="A129" s="96"/>
      <c r="B129" s="114"/>
      <c r="C129" s="114"/>
      <c r="D129" s="96"/>
      <c r="E129" s="96"/>
      <c r="F129" s="96"/>
      <c r="G129" s="96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</row>
    <row r="130" spans="1:25" ht="15.75" customHeight="1" x14ac:dyDescent="0.2">
      <c r="A130" s="96"/>
      <c r="B130" s="114"/>
      <c r="C130" s="114"/>
      <c r="D130" s="96"/>
      <c r="E130" s="96"/>
      <c r="F130" s="96"/>
      <c r="G130" s="96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</row>
    <row r="131" spans="1:25" ht="15.75" customHeight="1" x14ac:dyDescent="0.2">
      <c r="A131" s="96"/>
      <c r="B131" s="112"/>
      <c r="C131" s="112"/>
      <c r="D131" s="96"/>
      <c r="E131" s="96"/>
      <c r="F131" s="96"/>
      <c r="G131" s="96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</row>
    <row r="132" spans="1:25" ht="15.75" customHeight="1" x14ac:dyDescent="0.2">
      <c r="A132" s="96"/>
      <c r="B132" s="112"/>
      <c r="C132" s="112"/>
      <c r="D132" s="96"/>
      <c r="E132" s="96"/>
      <c r="F132" s="96"/>
      <c r="G132" s="96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</row>
    <row r="133" spans="1:25" ht="15.75" customHeight="1" x14ac:dyDescent="0.2">
      <c r="A133" s="96"/>
      <c r="B133" s="114"/>
      <c r="C133" s="114"/>
      <c r="D133" s="96"/>
      <c r="E133" s="96"/>
      <c r="F133" s="96"/>
      <c r="G133" s="96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</row>
    <row r="134" spans="1:25" ht="15.75" customHeight="1" x14ac:dyDescent="0.2">
      <c r="A134" s="96"/>
      <c r="B134" s="114"/>
      <c r="C134" s="114"/>
      <c r="D134" s="96"/>
      <c r="E134" s="96"/>
      <c r="F134" s="96"/>
      <c r="G134" s="96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</row>
    <row r="135" spans="1:25" ht="15.75" customHeight="1" x14ac:dyDescent="0.2">
      <c r="A135" s="96"/>
      <c r="B135" s="114"/>
      <c r="C135" s="114"/>
      <c r="D135" s="96"/>
      <c r="E135" s="96"/>
      <c r="F135" s="96"/>
      <c r="G135" s="96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</row>
    <row r="136" spans="1:25" ht="15.75" customHeight="1" x14ac:dyDescent="0.2">
      <c r="A136" s="96"/>
      <c r="B136" s="112"/>
      <c r="C136" s="112"/>
      <c r="D136" s="96"/>
      <c r="E136" s="96"/>
      <c r="F136" s="96"/>
      <c r="G136" s="96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</row>
    <row r="137" spans="1:25" ht="15.75" customHeight="1" x14ac:dyDescent="0.2">
      <c r="A137" s="96"/>
      <c r="B137" s="112"/>
      <c r="C137" s="112"/>
      <c r="D137" s="96"/>
      <c r="E137" s="96"/>
      <c r="F137" s="96"/>
      <c r="G137" s="96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</row>
    <row r="138" spans="1:25" ht="15.75" customHeight="1" x14ac:dyDescent="0.2">
      <c r="A138" s="96"/>
      <c r="B138" s="114"/>
      <c r="C138" s="114"/>
      <c r="D138" s="96"/>
      <c r="E138" s="96"/>
      <c r="F138" s="96"/>
      <c r="G138" s="96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</row>
    <row r="139" spans="1:25" ht="15.75" customHeight="1" x14ac:dyDescent="0.2">
      <c r="A139" s="96"/>
      <c r="B139" s="114"/>
      <c r="C139" s="114"/>
      <c r="D139" s="96"/>
      <c r="E139" s="96"/>
      <c r="F139" s="96"/>
      <c r="G139" s="96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</row>
    <row r="140" spans="1:25" ht="15.75" customHeight="1" x14ac:dyDescent="0.2">
      <c r="A140" s="96"/>
      <c r="B140" s="114"/>
      <c r="C140" s="114"/>
      <c r="D140" s="96"/>
      <c r="E140" s="96"/>
      <c r="F140" s="96"/>
      <c r="G140" s="96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</row>
    <row r="141" spans="1:25" ht="15.75" customHeight="1" x14ac:dyDescent="0.2">
      <c r="A141" s="96"/>
      <c r="B141" s="112"/>
      <c r="C141" s="112"/>
      <c r="D141" s="96"/>
      <c r="E141" s="96"/>
      <c r="F141" s="96"/>
      <c r="G141" s="96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</row>
    <row r="142" spans="1:25" ht="15.75" customHeight="1" x14ac:dyDescent="0.2">
      <c r="A142" s="96"/>
      <c r="B142" s="112"/>
      <c r="C142" s="112"/>
      <c r="D142" s="96"/>
      <c r="E142" s="96"/>
      <c r="F142" s="96"/>
      <c r="G142" s="96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</row>
    <row r="143" spans="1:25" ht="15.75" customHeight="1" x14ac:dyDescent="0.2">
      <c r="A143" s="96"/>
      <c r="B143" s="114"/>
      <c r="C143" s="114"/>
      <c r="D143" s="96"/>
      <c r="E143" s="96"/>
      <c r="F143" s="96"/>
      <c r="G143" s="96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</row>
    <row r="144" spans="1:25" ht="15.75" customHeight="1" x14ac:dyDescent="0.2">
      <c r="A144" s="96"/>
      <c r="B144" s="114"/>
      <c r="C144" s="114"/>
      <c r="D144" s="96"/>
      <c r="E144" s="96"/>
      <c r="F144" s="96"/>
      <c r="G144" s="96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</row>
    <row r="145" spans="1:25" ht="15.75" customHeight="1" x14ac:dyDescent="0.2">
      <c r="A145" s="96"/>
      <c r="B145" s="114"/>
      <c r="C145" s="114"/>
      <c r="D145" s="96"/>
      <c r="E145" s="96"/>
      <c r="F145" s="96"/>
      <c r="G145" s="96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</row>
    <row r="146" spans="1:25" ht="15.75" customHeight="1" x14ac:dyDescent="0.2">
      <c r="A146" s="96"/>
      <c r="B146" s="112"/>
      <c r="C146" s="112"/>
      <c r="D146" s="96"/>
      <c r="E146" s="96"/>
      <c r="F146" s="96"/>
      <c r="G146" s="96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</row>
    <row r="147" spans="1:25" ht="15.75" customHeight="1" x14ac:dyDescent="0.2">
      <c r="A147" s="96"/>
      <c r="B147" s="112"/>
      <c r="C147" s="112"/>
      <c r="D147" s="96"/>
      <c r="E147" s="96"/>
      <c r="F147" s="96"/>
      <c r="G147" s="96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</row>
    <row r="148" spans="1:25" ht="15.75" customHeight="1" x14ac:dyDescent="0.2">
      <c r="A148" s="96"/>
      <c r="B148" s="114"/>
      <c r="C148" s="114"/>
      <c r="D148" s="96"/>
      <c r="E148" s="96"/>
      <c r="F148" s="96"/>
      <c r="G148" s="96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</row>
    <row r="149" spans="1:25" ht="15.75" customHeight="1" x14ac:dyDescent="0.2">
      <c r="A149" s="96"/>
      <c r="B149" s="114"/>
      <c r="C149" s="114"/>
      <c r="D149" s="96"/>
      <c r="E149" s="96"/>
      <c r="F149" s="96"/>
      <c r="G149" s="96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</row>
    <row r="150" spans="1:25" ht="15.75" customHeight="1" x14ac:dyDescent="0.15">
      <c r="A150" s="96"/>
      <c r="B150" s="100"/>
      <c r="C150" s="100"/>
      <c r="D150" s="96"/>
      <c r="E150" s="96"/>
      <c r="F150" s="96"/>
      <c r="G150" s="96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</row>
    <row r="151" spans="1:25" ht="15.75" customHeight="1" x14ac:dyDescent="0.2">
      <c r="A151" s="106"/>
      <c r="B151" s="112"/>
      <c r="C151" s="112"/>
      <c r="D151" s="96"/>
      <c r="E151" s="96"/>
      <c r="F151" s="96"/>
      <c r="G151" s="96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</row>
    <row r="152" spans="1:25" ht="15.75" customHeight="1" x14ac:dyDescent="0.2">
      <c r="A152" s="106"/>
      <c r="B152" s="112"/>
      <c r="C152" s="112"/>
      <c r="D152" s="96"/>
      <c r="E152" s="96"/>
      <c r="F152" s="96"/>
      <c r="G152" s="96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</row>
    <row r="153" spans="1:25" ht="15.75" customHeight="1" x14ac:dyDescent="0.2">
      <c r="A153" s="106"/>
      <c r="B153" s="114"/>
      <c r="C153" s="114"/>
      <c r="D153" s="96"/>
      <c r="E153" s="96"/>
      <c r="F153" s="96"/>
      <c r="G153" s="96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</row>
    <row r="154" spans="1:25" ht="15.75" customHeight="1" x14ac:dyDescent="0.2">
      <c r="A154" s="106"/>
      <c r="B154" s="114"/>
      <c r="C154" s="114"/>
      <c r="D154" s="96"/>
      <c r="E154" s="96"/>
      <c r="F154" s="96"/>
      <c r="G154" s="96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</row>
    <row r="155" spans="1:25" ht="15.75" customHeight="1" x14ac:dyDescent="0.15">
      <c r="A155" s="96"/>
      <c r="B155" s="121"/>
      <c r="C155" s="121"/>
      <c r="D155" s="96"/>
      <c r="E155" s="96"/>
      <c r="F155" s="96"/>
      <c r="G155" s="96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</row>
    <row r="156" spans="1:25" ht="15.75" customHeight="1" x14ac:dyDescent="0.2">
      <c r="A156" s="106"/>
      <c r="B156" s="112"/>
      <c r="C156" s="112"/>
      <c r="D156" s="96"/>
      <c r="E156" s="96"/>
      <c r="F156" s="96"/>
      <c r="G156" s="96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</row>
    <row r="157" spans="1:25" ht="15.75" customHeight="1" x14ac:dyDescent="0.2">
      <c r="A157" s="106"/>
      <c r="B157" s="112"/>
      <c r="C157" s="112"/>
      <c r="D157" s="96"/>
      <c r="E157" s="96"/>
      <c r="F157" s="96"/>
      <c r="G157" s="96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</row>
    <row r="158" spans="1:25" ht="15.75" customHeight="1" x14ac:dyDescent="0.2">
      <c r="A158" s="106"/>
      <c r="B158" s="114"/>
      <c r="C158" s="114"/>
      <c r="D158" s="96"/>
      <c r="E158" s="96"/>
      <c r="F158" s="96"/>
      <c r="G158" s="96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</row>
    <row r="159" spans="1:25" ht="15.75" customHeight="1" x14ac:dyDescent="0.2">
      <c r="A159" s="106"/>
      <c r="B159" s="114"/>
      <c r="C159" s="114"/>
      <c r="D159" s="96"/>
      <c r="E159" s="96"/>
      <c r="F159" s="96"/>
      <c r="G159" s="96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</row>
    <row r="160" spans="1:25" ht="15.75" customHeight="1" x14ac:dyDescent="0.15">
      <c r="A160" s="96"/>
      <c r="B160" s="121"/>
      <c r="C160" s="121"/>
      <c r="D160" s="96"/>
      <c r="E160" s="96"/>
      <c r="F160" s="96"/>
      <c r="G160" s="96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</row>
    <row r="161" spans="1:25" ht="15.75" customHeight="1" x14ac:dyDescent="0.2">
      <c r="A161" s="106"/>
      <c r="B161" s="112"/>
      <c r="C161" s="112"/>
      <c r="D161" s="96"/>
      <c r="E161" s="96"/>
      <c r="F161" s="96"/>
      <c r="G161" s="96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</row>
    <row r="162" spans="1:25" ht="15.75" customHeight="1" x14ac:dyDescent="0.2">
      <c r="A162" s="106"/>
      <c r="B162" s="112"/>
      <c r="C162" s="112"/>
      <c r="D162" s="96"/>
      <c r="E162" s="96"/>
      <c r="F162" s="96"/>
      <c r="G162" s="96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</row>
    <row r="163" spans="1:25" ht="15.75" customHeight="1" x14ac:dyDescent="0.2">
      <c r="A163" s="106"/>
      <c r="B163" s="114"/>
      <c r="C163" s="114"/>
      <c r="D163" s="96"/>
      <c r="E163" s="96"/>
      <c r="F163" s="96"/>
      <c r="G163" s="96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</row>
    <row r="164" spans="1:25" ht="15.75" customHeight="1" x14ac:dyDescent="0.2">
      <c r="A164" s="106"/>
      <c r="B164" s="114"/>
      <c r="C164" s="114"/>
      <c r="D164" s="96"/>
      <c r="E164" s="96"/>
      <c r="F164" s="96"/>
      <c r="G164" s="96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</row>
    <row r="165" spans="1:25" ht="15.75" customHeight="1" x14ac:dyDescent="0.15">
      <c r="A165" s="96"/>
      <c r="B165" s="96"/>
      <c r="C165" s="96"/>
      <c r="D165" s="96"/>
      <c r="E165" s="96"/>
      <c r="F165" s="96"/>
      <c r="G165" s="96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</row>
    <row r="166" spans="1:25" ht="15.75" customHeight="1" x14ac:dyDescent="0.2">
      <c r="A166" s="106"/>
      <c r="B166" s="112"/>
      <c r="C166" s="112"/>
      <c r="D166" s="96"/>
      <c r="E166" s="96"/>
      <c r="F166" s="96"/>
      <c r="G166" s="96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</row>
    <row r="167" spans="1:25" ht="15.75" customHeight="1" x14ac:dyDescent="0.2">
      <c r="A167" s="106"/>
      <c r="B167" s="112"/>
      <c r="C167" s="112"/>
      <c r="D167" s="96"/>
      <c r="E167" s="96"/>
      <c r="F167" s="96"/>
      <c r="G167" s="96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</row>
    <row r="168" spans="1:25" ht="15.75" customHeight="1" x14ac:dyDescent="0.2">
      <c r="A168" s="106"/>
      <c r="B168" s="114"/>
      <c r="C168" s="114"/>
      <c r="D168" s="96"/>
      <c r="E168" s="96"/>
      <c r="F168" s="96"/>
      <c r="G168" s="96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</row>
    <row r="169" spans="1:25" ht="15.75" customHeight="1" x14ac:dyDescent="0.2">
      <c r="A169" s="106"/>
      <c r="B169" s="114"/>
      <c r="C169" s="114"/>
      <c r="D169" s="96"/>
      <c r="E169" s="96"/>
      <c r="F169" s="96"/>
      <c r="G169" s="96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</row>
    <row r="170" spans="1:25" ht="15.75" customHeight="1" x14ac:dyDescent="0.15">
      <c r="A170" s="96"/>
      <c r="B170" s="121"/>
      <c r="C170" s="121"/>
      <c r="D170" s="96"/>
      <c r="E170" s="96"/>
      <c r="F170" s="96"/>
      <c r="G170" s="96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</row>
    <row r="171" spans="1:25" ht="15.75" customHeight="1" x14ac:dyDescent="0.2">
      <c r="A171" s="106"/>
      <c r="B171" s="112"/>
      <c r="C171" s="112"/>
      <c r="D171" s="96"/>
      <c r="E171" s="96"/>
      <c r="F171" s="96"/>
      <c r="G171" s="96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</row>
    <row r="172" spans="1:25" ht="15.75" customHeight="1" x14ac:dyDescent="0.2">
      <c r="A172" s="106"/>
      <c r="B172" s="112"/>
      <c r="C172" s="112"/>
      <c r="D172" s="96"/>
      <c r="E172" s="96"/>
      <c r="F172" s="96"/>
      <c r="G172" s="96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</row>
    <row r="173" spans="1:25" ht="15.75" customHeight="1" x14ac:dyDescent="0.2">
      <c r="A173" s="106"/>
      <c r="B173" s="114"/>
      <c r="C173" s="114"/>
      <c r="D173" s="96"/>
      <c r="E173" s="96"/>
      <c r="F173" s="96"/>
      <c r="G173" s="96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</row>
    <row r="174" spans="1:25" ht="15.75" customHeight="1" x14ac:dyDescent="0.2">
      <c r="A174" s="106"/>
      <c r="B174" s="114"/>
      <c r="C174" s="114"/>
      <c r="D174" s="96"/>
      <c r="E174" s="96"/>
      <c r="F174" s="96"/>
      <c r="G174" s="96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</row>
    <row r="175" spans="1:25" ht="15.75" customHeight="1" x14ac:dyDescent="0.15">
      <c r="A175" s="96"/>
      <c r="B175" s="121"/>
      <c r="C175" s="121"/>
      <c r="D175" s="96"/>
      <c r="E175" s="96"/>
      <c r="F175" s="96"/>
      <c r="G175" s="96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</row>
    <row r="176" spans="1:25" ht="15.75" customHeight="1" x14ac:dyDescent="0.2">
      <c r="A176" s="106"/>
      <c r="B176" s="112"/>
      <c r="C176" s="112"/>
      <c r="D176" s="96"/>
      <c r="E176" s="96"/>
      <c r="F176" s="96"/>
      <c r="G176" s="96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</row>
    <row r="177" spans="1:25" ht="15.75" customHeight="1" x14ac:dyDescent="0.15">
      <c r="A177" s="96"/>
      <c r="B177" s="96"/>
      <c r="C177" s="96"/>
      <c r="D177" s="96"/>
      <c r="E177" s="96"/>
      <c r="F177" s="96"/>
      <c r="G177" s="96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</row>
    <row r="178" spans="1:25" ht="15.75" customHeight="1" x14ac:dyDescent="0.15">
      <c r="A178" s="96"/>
      <c r="B178" s="100"/>
      <c r="C178" s="100"/>
      <c r="D178" s="96"/>
      <c r="E178" s="96"/>
      <c r="F178" s="96"/>
      <c r="G178" s="96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</row>
    <row r="179" spans="1:25" ht="15.75" customHeight="1" x14ac:dyDescent="0.15">
      <c r="A179" s="96"/>
      <c r="B179" s="100"/>
      <c r="C179" s="100"/>
      <c r="D179" s="96"/>
      <c r="E179" s="96"/>
      <c r="F179" s="96"/>
      <c r="G179" s="96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</row>
    <row r="180" spans="1:25" ht="15.75" customHeight="1" x14ac:dyDescent="0.15">
      <c r="A180" s="96"/>
      <c r="B180" s="121"/>
      <c r="C180" s="121"/>
      <c r="D180" s="96"/>
      <c r="E180" s="96"/>
      <c r="F180" s="96"/>
      <c r="G180" s="96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</row>
    <row r="181" spans="1:25" ht="15.75" customHeight="1" x14ac:dyDescent="0.15">
      <c r="A181" s="96"/>
      <c r="B181" s="121"/>
      <c r="C181" s="121"/>
      <c r="D181" s="96"/>
      <c r="E181" s="96"/>
      <c r="F181" s="96"/>
      <c r="G181" s="96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</row>
    <row r="182" spans="1:25" ht="15.75" customHeight="1" x14ac:dyDescent="0.15">
      <c r="A182" s="96"/>
      <c r="B182" s="96"/>
      <c r="C182" s="96"/>
      <c r="D182" s="96"/>
      <c r="E182" s="96"/>
      <c r="F182" s="96"/>
      <c r="G182" s="96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</row>
    <row r="183" spans="1:25" ht="15.75" customHeight="1" x14ac:dyDescent="0.15">
      <c r="A183" s="96"/>
      <c r="B183" s="100"/>
      <c r="C183" s="100"/>
      <c r="D183" s="96"/>
      <c r="E183" s="96"/>
      <c r="F183" s="96"/>
      <c r="G183" s="96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</row>
    <row r="184" spans="1:25" ht="15.75" customHeight="1" x14ac:dyDescent="0.2">
      <c r="A184" s="106"/>
      <c r="B184" s="112"/>
      <c r="C184" s="112"/>
      <c r="D184" s="96"/>
      <c r="E184" s="96"/>
      <c r="F184" s="96"/>
      <c r="G184" s="96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</row>
    <row r="185" spans="1:25" ht="15.75" customHeight="1" x14ac:dyDescent="0.2">
      <c r="A185" s="106"/>
      <c r="B185" s="112"/>
      <c r="C185" s="112"/>
      <c r="D185" s="96"/>
      <c r="E185" s="96"/>
      <c r="F185" s="96"/>
      <c r="G185" s="96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</row>
    <row r="186" spans="1:25" ht="15.75" customHeight="1" x14ac:dyDescent="0.2">
      <c r="A186" s="106"/>
      <c r="B186" s="114"/>
      <c r="C186" s="114"/>
      <c r="D186" s="96"/>
      <c r="E186" s="96"/>
      <c r="F186" s="96"/>
      <c r="G186" s="96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</row>
    <row r="187" spans="1:25" ht="15.75" customHeight="1" x14ac:dyDescent="0.2">
      <c r="A187" s="106"/>
      <c r="B187" s="114"/>
      <c r="C187" s="114"/>
      <c r="D187" s="96"/>
      <c r="E187" s="96"/>
      <c r="F187" s="96"/>
      <c r="G187" s="96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</row>
    <row r="188" spans="1:25" ht="15.75" customHeight="1" x14ac:dyDescent="0.15">
      <c r="A188" s="96"/>
      <c r="B188" s="100"/>
      <c r="C188" s="100"/>
      <c r="D188" s="96"/>
      <c r="E188" s="96"/>
      <c r="F188" s="96"/>
      <c r="G188" s="96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</row>
    <row r="189" spans="1:25" ht="15.75" customHeight="1" x14ac:dyDescent="0.2">
      <c r="A189" s="96"/>
      <c r="B189" s="112"/>
      <c r="C189" s="112"/>
      <c r="D189" s="96"/>
      <c r="E189" s="96"/>
      <c r="F189" s="96"/>
      <c r="G189" s="96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</row>
    <row r="190" spans="1:25" ht="15.75" customHeight="1" x14ac:dyDescent="0.2">
      <c r="A190" s="96"/>
      <c r="B190" s="112"/>
      <c r="C190" s="112"/>
      <c r="D190" s="96"/>
      <c r="E190" s="96"/>
      <c r="F190" s="96"/>
      <c r="G190" s="96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</row>
    <row r="191" spans="1:25" ht="15.75" customHeight="1" x14ac:dyDescent="0.2">
      <c r="A191" s="96"/>
      <c r="B191" s="112"/>
      <c r="C191" s="112"/>
      <c r="D191" s="96"/>
      <c r="E191" s="96"/>
      <c r="F191" s="96"/>
      <c r="G191" s="96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</row>
    <row r="192" spans="1:25" ht="15.75" customHeight="1" x14ac:dyDescent="0.2">
      <c r="A192" s="96"/>
      <c r="B192" s="114"/>
      <c r="C192" s="114"/>
      <c r="D192" s="96"/>
      <c r="E192" s="96"/>
      <c r="F192" s="96"/>
      <c r="G192" s="96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</row>
    <row r="193" spans="1:25" ht="15.75" customHeight="1" x14ac:dyDescent="0.2">
      <c r="A193" s="96"/>
      <c r="B193" s="114"/>
      <c r="C193" s="114"/>
      <c r="D193" s="96"/>
      <c r="E193" s="96"/>
      <c r="F193" s="96"/>
      <c r="G193" s="96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</row>
    <row r="194" spans="1:25" ht="15.75" customHeight="1" x14ac:dyDescent="0.15">
      <c r="A194" s="96"/>
      <c r="B194" s="100"/>
      <c r="C194" s="100"/>
      <c r="D194" s="96"/>
      <c r="E194" s="96"/>
      <c r="F194" s="96"/>
      <c r="G194" s="96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</row>
    <row r="195" spans="1:25" ht="15.75" customHeight="1" x14ac:dyDescent="0.2">
      <c r="A195" s="127"/>
      <c r="B195" s="112"/>
      <c r="C195" s="112"/>
      <c r="D195" s="113"/>
      <c r="E195" s="113"/>
      <c r="F195" s="113"/>
      <c r="G195" s="113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</row>
    <row r="196" spans="1:25" ht="15.75" customHeight="1" x14ac:dyDescent="0.2">
      <c r="A196" s="127"/>
      <c r="B196" s="112"/>
      <c r="C196" s="112"/>
      <c r="D196" s="108"/>
      <c r="E196" s="108"/>
      <c r="F196" s="108"/>
      <c r="G196" s="108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</row>
    <row r="197" spans="1:25" ht="15.75" customHeight="1" x14ac:dyDescent="0.2">
      <c r="A197" s="127"/>
      <c r="B197" s="114"/>
      <c r="C197" s="114"/>
      <c r="D197" s="108"/>
      <c r="E197" s="108"/>
      <c r="F197" s="108"/>
      <c r="G197" s="108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</row>
    <row r="198" spans="1:25" ht="15.75" customHeight="1" x14ac:dyDescent="0.2">
      <c r="A198" s="127"/>
      <c r="B198" s="114"/>
      <c r="C198" s="114"/>
      <c r="D198" s="108"/>
      <c r="E198" s="108"/>
      <c r="F198" s="108"/>
      <c r="G198" s="108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</row>
    <row r="199" spans="1:25" ht="15.75" customHeight="1" x14ac:dyDescent="0.15">
      <c r="A199" s="96"/>
      <c r="B199" s="100"/>
      <c r="C199" s="100"/>
      <c r="D199" s="96"/>
      <c r="E199" s="96"/>
      <c r="F199" s="96"/>
      <c r="G199" s="96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</row>
    <row r="200" spans="1:25" ht="15.75" customHeight="1" x14ac:dyDescent="0.2">
      <c r="A200" s="127"/>
      <c r="B200" s="112"/>
      <c r="C200" s="112"/>
      <c r="D200" s="113"/>
      <c r="E200" s="113"/>
      <c r="F200" s="113"/>
      <c r="G200" s="113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25" ht="15.75" customHeight="1" x14ac:dyDescent="0.2">
      <c r="A201" s="127"/>
      <c r="B201" s="112"/>
      <c r="C201" s="112"/>
      <c r="D201" s="113"/>
      <c r="E201" s="113"/>
      <c r="F201" s="113"/>
      <c r="G201" s="113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25" ht="15.75" customHeight="1" x14ac:dyDescent="0.2">
      <c r="A202" s="127"/>
      <c r="B202" s="112"/>
      <c r="C202" s="112"/>
      <c r="D202" s="108"/>
      <c r="E202" s="108"/>
      <c r="F202" s="108"/>
      <c r="G202" s="108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25" ht="15.75" customHeight="1" x14ac:dyDescent="0.2">
      <c r="A203" s="127"/>
      <c r="B203" s="114"/>
      <c r="C203" s="114"/>
      <c r="D203" s="108"/>
      <c r="E203" s="108"/>
      <c r="F203" s="108"/>
      <c r="G203" s="108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25" ht="15.75" customHeight="1" x14ac:dyDescent="0.2">
      <c r="A204" s="127"/>
      <c r="B204" s="114"/>
      <c r="C204" s="114"/>
      <c r="D204" s="108"/>
      <c r="E204" s="108"/>
      <c r="F204" s="108"/>
      <c r="G204" s="108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25" ht="15.75" customHeight="1" x14ac:dyDescent="0.15">
      <c r="A205" s="96"/>
      <c r="B205" s="121"/>
      <c r="C205" s="121"/>
      <c r="D205" s="96"/>
      <c r="E205" s="96"/>
      <c r="F205" s="96"/>
      <c r="G205" s="96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25" ht="15.75" customHeight="1" x14ac:dyDescent="0.2">
      <c r="A206" s="127"/>
      <c r="B206" s="112"/>
      <c r="C206" s="112"/>
      <c r="D206" s="113"/>
      <c r="E206" s="113"/>
      <c r="F206" s="113"/>
      <c r="G206" s="113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25" ht="15.75" customHeight="1" x14ac:dyDescent="0.2">
      <c r="A207" s="127"/>
      <c r="B207" s="112"/>
      <c r="C207" s="112"/>
      <c r="D207" s="108"/>
      <c r="E207" s="108"/>
      <c r="F207" s="108"/>
      <c r="G207" s="108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25" ht="15.75" customHeight="1" x14ac:dyDescent="0.2">
      <c r="A208" s="127"/>
      <c r="B208" s="114"/>
      <c r="C208" s="114"/>
      <c r="D208" s="108"/>
      <c r="E208" s="108"/>
      <c r="F208" s="108"/>
      <c r="G208" s="108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1:25" ht="15.75" customHeight="1" x14ac:dyDescent="0.2">
      <c r="A209" s="127"/>
      <c r="B209" s="114"/>
      <c r="C209" s="114"/>
      <c r="D209" s="108"/>
      <c r="E209" s="108"/>
      <c r="F209" s="108"/>
      <c r="G209" s="108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</row>
    <row r="210" spans="1:25" ht="15.75" customHeight="1" x14ac:dyDescent="0.15">
      <c r="A210" s="96"/>
      <c r="B210" s="121"/>
      <c r="C210" s="121"/>
      <c r="D210" s="96"/>
      <c r="E210" s="96"/>
      <c r="F210" s="96"/>
      <c r="G210" s="96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1:25" ht="15.75" customHeight="1" x14ac:dyDescent="0.2">
      <c r="A211" s="106"/>
      <c r="B211" s="112"/>
      <c r="C211" s="112"/>
      <c r="D211" s="96"/>
      <c r="E211" s="96"/>
      <c r="F211" s="96"/>
      <c r="G211" s="96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1:25" ht="15.75" customHeight="1" x14ac:dyDescent="0.2">
      <c r="A212" s="106"/>
      <c r="B212" s="112"/>
      <c r="C212" s="112"/>
      <c r="D212" s="96"/>
      <c r="E212" s="96"/>
      <c r="F212" s="96"/>
      <c r="G212" s="96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1:25" ht="15.75" customHeight="1" x14ac:dyDescent="0.2">
      <c r="A213" s="106"/>
      <c r="B213" s="114"/>
      <c r="C213" s="114"/>
      <c r="D213" s="96"/>
      <c r="E213" s="96"/>
      <c r="F213" s="96"/>
      <c r="G213" s="96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1:25" ht="15.75" customHeight="1" x14ac:dyDescent="0.2">
      <c r="A214" s="106"/>
      <c r="B214" s="114"/>
      <c r="C214" s="114"/>
      <c r="D214" s="96"/>
      <c r="E214" s="96"/>
      <c r="F214" s="96"/>
      <c r="G214" s="96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1:25" ht="15.75" customHeight="1" x14ac:dyDescent="0.15">
      <c r="A215" s="96"/>
      <c r="B215" s="121"/>
      <c r="C215" s="121"/>
      <c r="D215" s="96"/>
      <c r="E215" s="96"/>
      <c r="F215" s="96"/>
      <c r="G215" s="96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1:25" ht="15.75" customHeight="1" x14ac:dyDescent="0.2">
      <c r="A216" s="106"/>
      <c r="B216" s="112"/>
      <c r="C216" s="112"/>
      <c r="D216" s="96"/>
      <c r="E216" s="96"/>
      <c r="F216" s="96"/>
      <c r="G216" s="96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1:25" ht="15.75" customHeight="1" x14ac:dyDescent="0.2">
      <c r="A217" s="106"/>
      <c r="B217" s="112"/>
      <c r="C217" s="112"/>
      <c r="D217" s="96"/>
      <c r="E217" s="96"/>
      <c r="F217" s="96"/>
      <c r="G217" s="96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1:25" ht="15.75" customHeight="1" x14ac:dyDescent="0.2">
      <c r="A218" s="106"/>
      <c r="B218" s="112"/>
      <c r="C218" s="112"/>
      <c r="D218" s="96"/>
      <c r="E218" s="96"/>
      <c r="F218" s="96"/>
      <c r="G218" s="96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</row>
    <row r="219" spans="1:25" ht="15.75" customHeight="1" x14ac:dyDescent="0.2">
      <c r="A219" s="106"/>
      <c r="B219" s="114"/>
      <c r="C219" s="114"/>
      <c r="D219" s="96"/>
      <c r="E219" s="96"/>
      <c r="F219" s="96"/>
      <c r="G219" s="96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</row>
    <row r="220" spans="1:25" ht="15.75" customHeight="1" x14ac:dyDescent="0.2">
      <c r="A220" s="96"/>
      <c r="B220" s="114"/>
      <c r="C220" s="114"/>
      <c r="D220" s="96"/>
      <c r="E220" s="96"/>
      <c r="F220" s="96"/>
      <c r="G220" s="96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</row>
    <row r="221" spans="1:25" ht="15.75" customHeight="1" x14ac:dyDescent="0.15">
      <c r="A221" s="96"/>
      <c r="B221" s="121"/>
      <c r="C221" s="121"/>
      <c r="D221" s="96"/>
      <c r="E221" s="96"/>
      <c r="F221" s="96"/>
      <c r="G221" s="96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</row>
    <row r="222" spans="1:25" ht="15.75" customHeight="1" x14ac:dyDescent="0.15">
      <c r="A222" s="96"/>
      <c r="B222" s="96"/>
      <c r="C222" s="96"/>
      <c r="D222" s="96"/>
      <c r="E222" s="96"/>
      <c r="F222" s="96"/>
      <c r="G222" s="96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</row>
    <row r="223" spans="1:25" ht="15.75" customHeight="1" x14ac:dyDescent="0.15">
      <c r="A223" s="96"/>
      <c r="B223" s="96"/>
      <c r="C223" s="96"/>
      <c r="D223" s="96"/>
      <c r="E223" s="96"/>
      <c r="F223" s="96"/>
      <c r="G223" s="96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</row>
    <row r="224" spans="1:25" ht="15.75" customHeight="1" x14ac:dyDescent="0.15">
      <c r="A224" s="96"/>
      <c r="B224" s="96"/>
      <c r="C224" s="96"/>
      <c r="D224" s="96"/>
      <c r="E224" s="96"/>
      <c r="F224" s="96"/>
      <c r="G224" s="96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</row>
    <row r="225" spans="1:25" ht="15.75" customHeight="1" x14ac:dyDescent="0.15">
      <c r="A225" s="96"/>
      <c r="B225" s="96"/>
      <c r="C225" s="96"/>
      <c r="D225" s="96"/>
      <c r="E225" s="96"/>
      <c r="F225" s="96"/>
      <c r="G225" s="96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</row>
    <row r="226" spans="1:25" ht="15.75" customHeight="1" x14ac:dyDescent="0.15">
      <c r="A226" s="96"/>
      <c r="B226" s="96"/>
      <c r="C226" s="96"/>
      <c r="D226" s="96"/>
      <c r="E226" s="96"/>
      <c r="F226" s="96"/>
      <c r="G226" s="96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</row>
    <row r="227" spans="1:25" ht="15.75" customHeight="1" x14ac:dyDescent="0.15">
      <c r="A227" s="96"/>
      <c r="B227" s="96"/>
      <c r="C227" s="96"/>
      <c r="D227" s="96"/>
      <c r="E227" s="96"/>
      <c r="F227" s="96"/>
      <c r="G227" s="96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</row>
    <row r="228" spans="1:25" ht="15.75" customHeight="1" x14ac:dyDescent="0.15">
      <c r="A228" s="96"/>
      <c r="B228" s="96"/>
      <c r="C228" s="96"/>
      <c r="D228" s="96"/>
      <c r="E228" s="96"/>
      <c r="F228" s="96"/>
      <c r="G228" s="96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</row>
    <row r="229" spans="1:25" ht="15.75" customHeight="1" x14ac:dyDescent="0.15">
      <c r="A229" s="96"/>
      <c r="B229" s="96"/>
      <c r="C229" s="96"/>
      <c r="D229" s="96"/>
      <c r="E229" s="96"/>
      <c r="F229" s="96"/>
      <c r="G229" s="96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</row>
    <row r="230" spans="1:25" ht="15.75" customHeight="1" x14ac:dyDescent="0.15">
      <c r="A230" s="96"/>
      <c r="B230" s="96"/>
      <c r="C230" s="96"/>
      <c r="D230" s="96"/>
      <c r="E230" s="96"/>
      <c r="F230" s="96"/>
      <c r="G230" s="96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</row>
    <row r="231" spans="1:25" ht="15.75" customHeight="1" x14ac:dyDescent="0.15">
      <c r="A231" s="96"/>
      <c r="B231" s="96"/>
      <c r="C231" s="96"/>
      <c r="D231" s="96"/>
      <c r="E231" s="96"/>
      <c r="F231" s="96"/>
      <c r="G231" s="96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</row>
    <row r="232" spans="1:25" ht="15.75" customHeight="1" x14ac:dyDescent="0.15">
      <c r="A232" s="96"/>
      <c r="B232" s="96"/>
      <c r="C232" s="96"/>
      <c r="D232" s="96"/>
      <c r="E232" s="96"/>
      <c r="F232" s="96"/>
      <c r="G232" s="96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</row>
    <row r="233" spans="1:25" ht="15.75" customHeight="1" x14ac:dyDescent="0.15">
      <c r="A233" s="96"/>
      <c r="B233" s="96"/>
      <c r="C233" s="96"/>
      <c r="D233" s="96"/>
      <c r="E233" s="96"/>
      <c r="F233" s="96"/>
      <c r="G233" s="96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</row>
    <row r="234" spans="1:25" ht="15.75" customHeight="1" x14ac:dyDescent="0.15">
      <c r="A234" s="96"/>
      <c r="B234" s="96"/>
      <c r="C234" s="96"/>
      <c r="D234" s="96"/>
      <c r="E234" s="96"/>
      <c r="F234" s="96"/>
      <c r="G234" s="96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</row>
    <row r="235" spans="1:25" ht="15.75" customHeight="1" x14ac:dyDescent="0.15">
      <c r="A235" s="96"/>
      <c r="B235" s="96"/>
      <c r="C235" s="96"/>
      <c r="D235" s="96"/>
      <c r="E235" s="96"/>
      <c r="F235" s="96"/>
      <c r="G235" s="96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</row>
    <row r="236" spans="1:25" ht="15.75" customHeight="1" x14ac:dyDescent="0.15">
      <c r="A236" s="96"/>
      <c r="B236" s="96"/>
      <c r="C236" s="96"/>
      <c r="D236" s="96"/>
      <c r="E236" s="96"/>
      <c r="F236" s="96"/>
      <c r="G236" s="96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</row>
    <row r="237" spans="1:25" ht="15.75" customHeight="1" x14ac:dyDescent="0.15">
      <c r="A237" s="96"/>
      <c r="B237" s="96"/>
      <c r="C237" s="96"/>
      <c r="D237" s="96"/>
      <c r="E237" s="96"/>
      <c r="F237" s="96"/>
      <c r="G237" s="96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</row>
    <row r="238" spans="1:25" ht="15.75" customHeight="1" x14ac:dyDescent="0.15">
      <c r="A238" s="96"/>
      <c r="B238" s="96"/>
      <c r="C238" s="96"/>
      <c r="D238" s="96"/>
      <c r="E238" s="96"/>
      <c r="F238" s="96"/>
      <c r="G238" s="96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</row>
    <row r="239" spans="1:25" ht="15.75" customHeight="1" x14ac:dyDescent="0.15">
      <c r="A239" s="96"/>
      <c r="B239" s="96"/>
      <c r="C239" s="96"/>
      <c r="D239" s="96"/>
      <c r="E239" s="96"/>
      <c r="F239" s="96"/>
      <c r="G239" s="96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</row>
    <row r="240" spans="1:25" ht="15.75" customHeight="1" x14ac:dyDescent="0.15">
      <c r="A240" s="96"/>
      <c r="B240" s="96"/>
      <c r="C240" s="96"/>
      <c r="D240" s="96"/>
      <c r="E240" s="96"/>
      <c r="F240" s="96"/>
      <c r="G240" s="96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</row>
    <row r="241" spans="1:25" ht="15.75" customHeight="1" x14ac:dyDescent="0.15">
      <c r="A241" s="96"/>
      <c r="B241" s="96"/>
      <c r="C241" s="96"/>
      <c r="D241" s="96"/>
      <c r="E241" s="96"/>
      <c r="F241" s="96"/>
      <c r="G241" s="96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</row>
    <row r="242" spans="1:25" ht="15.75" customHeight="1" x14ac:dyDescent="0.15">
      <c r="A242" s="96"/>
      <c r="B242" s="96"/>
      <c r="C242" s="96"/>
      <c r="D242" s="96"/>
      <c r="E242" s="96"/>
      <c r="F242" s="96"/>
      <c r="G242" s="96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</row>
    <row r="243" spans="1:25" ht="15.75" customHeight="1" x14ac:dyDescent="0.15">
      <c r="A243" s="96"/>
      <c r="B243" s="96"/>
      <c r="C243" s="96"/>
      <c r="D243" s="96"/>
      <c r="E243" s="96"/>
      <c r="F243" s="96"/>
      <c r="G243" s="96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</row>
    <row r="244" spans="1:25" ht="15.75" customHeight="1" x14ac:dyDescent="0.15">
      <c r="A244" s="96"/>
      <c r="B244" s="96"/>
      <c r="C244" s="96"/>
      <c r="D244" s="96"/>
      <c r="E244" s="96"/>
      <c r="F244" s="96"/>
      <c r="G244" s="96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</row>
    <row r="245" spans="1:25" ht="15.75" customHeight="1" x14ac:dyDescent="0.15">
      <c r="A245" s="96"/>
      <c r="B245" s="96"/>
      <c r="C245" s="96"/>
      <c r="D245" s="96"/>
      <c r="E245" s="96"/>
      <c r="F245" s="96"/>
      <c r="G245" s="96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</row>
    <row r="246" spans="1:25" ht="15.75" customHeight="1" x14ac:dyDescent="0.15">
      <c r="A246" s="96"/>
      <c r="B246" s="96"/>
      <c r="C246" s="96"/>
      <c r="D246" s="96"/>
      <c r="E246" s="96"/>
      <c r="F246" s="96"/>
      <c r="G246" s="96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</row>
    <row r="247" spans="1:25" ht="15.75" customHeight="1" x14ac:dyDescent="0.15">
      <c r="A247" s="96"/>
      <c r="B247" s="96"/>
      <c r="C247" s="96"/>
      <c r="D247" s="96"/>
      <c r="E247" s="96"/>
      <c r="F247" s="96"/>
      <c r="G247" s="96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</row>
    <row r="248" spans="1:25" ht="15.75" customHeight="1" x14ac:dyDescent="0.15">
      <c r="A248" s="96"/>
      <c r="B248" s="96"/>
      <c r="C248" s="96"/>
      <c r="D248" s="96"/>
      <c r="E248" s="96"/>
      <c r="F248" s="96"/>
      <c r="G248" s="96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</row>
    <row r="249" spans="1:25" ht="15.75" customHeight="1" x14ac:dyDescent="0.15">
      <c r="A249" s="96"/>
      <c r="B249" s="96"/>
      <c r="C249" s="96"/>
      <c r="D249" s="96"/>
      <c r="E249" s="96"/>
      <c r="F249" s="96"/>
      <c r="G249" s="96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</row>
    <row r="250" spans="1:25" ht="15.75" customHeight="1" x14ac:dyDescent="0.15">
      <c r="A250" s="96"/>
      <c r="B250" s="96"/>
      <c r="C250" s="96"/>
      <c r="D250" s="96"/>
      <c r="E250" s="96"/>
      <c r="F250" s="96"/>
      <c r="G250" s="96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</row>
    <row r="251" spans="1:25" ht="15.75" customHeight="1" x14ac:dyDescent="0.15">
      <c r="A251" s="96"/>
      <c r="B251" s="96"/>
      <c r="C251" s="96"/>
      <c r="D251" s="96"/>
      <c r="E251" s="96"/>
      <c r="F251" s="96"/>
      <c r="G251" s="96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</row>
    <row r="252" spans="1:25" ht="15.75" customHeight="1" x14ac:dyDescent="0.15">
      <c r="A252" s="96"/>
      <c r="B252" s="96"/>
      <c r="C252" s="96"/>
      <c r="D252" s="96"/>
      <c r="E252" s="96"/>
      <c r="F252" s="96"/>
      <c r="G252" s="96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</row>
    <row r="253" spans="1:25" ht="15.75" customHeight="1" x14ac:dyDescent="0.15">
      <c r="A253" s="96"/>
      <c r="B253" s="96"/>
      <c r="C253" s="96"/>
      <c r="D253" s="96"/>
      <c r="E253" s="96"/>
      <c r="F253" s="96"/>
      <c r="G253" s="96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</row>
    <row r="254" spans="1:25" ht="15.75" customHeight="1" x14ac:dyDescent="0.15">
      <c r="A254" s="96"/>
      <c r="B254" s="96"/>
      <c r="C254" s="96"/>
      <c r="D254" s="96"/>
      <c r="E254" s="96"/>
      <c r="F254" s="96"/>
      <c r="G254" s="96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</row>
    <row r="255" spans="1:25" ht="15.75" customHeight="1" x14ac:dyDescent="0.15">
      <c r="A255" s="96"/>
      <c r="B255" s="96"/>
      <c r="C255" s="96"/>
      <c r="D255" s="96"/>
      <c r="E255" s="96"/>
      <c r="F255" s="96"/>
      <c r="G255" s="96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</row>
    <row r="256" spans="1:25" ht="15.75" customHeight="1" x14ac:dyDescent="0.15">
      <c r="A256" s="96"/>
      <c r="B256" s="96"/>
      <c r="C256" s="96"/>
      <c r="D256" s="96"/>
      <c r="E256" s="96"/>
      <c r="F256" s="96"/>
      <c r="G256" s="96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</row>
    <row r="257" spans="1:25" ht="15.75" customHeight="1" x14ac:dyDescent="0.15">
      <c r="A257" s="96"/>
      <c r="B257" s="96"/>
      <c r="C257" s="96"/>
      <c r="D257" s="96"/>
      <c r="E257" s="96"/>
      <c r="F257" s="96"/>
      <c r="G257" s="96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</row>
    <row r="258" spans="1:25" ht="15.75" customHeight="1" x14ac:dyDescent="0.15">
      <c r="A258" s="96"/>
      <c r="B258" s="96"/>
      <c r="C258" s="96"/>
      <c r="D258" s="96"/>
      <c r="E258" s="96"/>
      <c r="F258" s="96"/>
      <c r="G258" s="96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</row>
    <row r="259" spans="1:25" ht="15.75" customHeight="1" x14ac:dyDescent="0.15">
      <c r="A259" s="96"/>
      <c r="B259" s="96"/>
      <c r="C259" s="96"/>
      <c r="D259" s="96"/>
      <c r="E259" s="96"/>
      <c r="F259" s="96"/>
      <c r="G259" s="96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</row>
    <row r="260" spans="1:25" ht="15.75" customHeight="1" x14ac:dyDescent="0.15">
      <c r="A260" s="96"/>
      <c r="B260" s="96"/>
      <c r="C260" s="96"/>
      <c r="D260" s="96"/>
      <c r="E260" s="96"/>
      <c r="F260" s="96"/>
      <c r="G260" s="96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</row>
    <row r="261" spans="1:25" ht="15.75" customHeight="1" x14ac:dyDescent="0.15">
      <c r="A261" s="96"/>
      <c r="B261" s="96"/>
      <c r="C261" s="96"/>
      <c r="D261" s="96"/>
      <c r="E261" s="96"/>
      <c r="F261" s="96"/>
      <c r="G261" s="96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</row>
    <row r="262" spans="1:25" ht="15.75" customHeight="1" x14ac:dyDescent="0.15">
      <c r="A262" s="96"/>
      <c r="B262" s="96"/>
      <c r="C262" s="96"/>
      <c r="D262" s="96"/>
      <c r="E262" s="96"/>
      <c r="F262" s="96"/>
      <c r="G262" s="96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</row>
    <row r="263" spans="1:25" ht="15.75" customHeight="1" x14ac:dyDescent="0.15">
      <c r="A263" s="96"/>
      <c r="B263" s="96"/>
      <c r="C263" s="96"/>
      <c r="D263" s="96"/>
      <c r="E263" s="96"/>
      <c r="F263" s="96"/>
      <c r="G263" s="96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</row>
    <row r="264" spans="1:25" ht="15.75" customHeight="1" x14ac:dyDescent="0.15">
      <c r="A264" s="96"/>
      <c r="B264" s="96"/>
      <c r="C264" s="96"/>
      <c r="D264" s="96"/>
      <c r="E264" s="96"/>
      <c r="F264" s="96"/>
      <c r="G264" s="96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</row>
    <row r="265" spans="1:25" ht="15.75" customHeight="1" x14ac:dyDescent="0.15">
      <c r="A265" s="96"/>
      <c r="B265" s="96"/>
      <c r="C265" s="96"/>
      <c r="D265" s="96"/>
      <c r="E265" s="96"/>
      <c r="F265" s="96"/>
      <c r="G265" s="96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</row>
    <row r="266" spans="1:25" ht="15.75" customHeight="1" x14ac:dyDescent="0.15">
      <c r="A266" s="96"/>
      <c r="B266" s="96"/>
      <c r="C266" s="96"/>
      <c r="D266" s="96"/>
      <c r="E266" s="96"/>
      <c r="F266" s="96"/>
      <c r="G266" s="96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</row>
    <row r="267" spans="1:25" ht="15.75" customHeight="1" x14ac:dyDescent="0.15">
      <c r="A267" s="96"/>
      <c r="B267" s="96"/>
      <c r="C267" s="96"/>
      <c r="D267" s="96"/>
      <c r="E267" s="96"/>
      <c r="F267" s="96"/>
      <c r="G267" s="96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</row>
    <row r="268" spans="1:25" ht="15.75" customHeight="1" x14ac:dyDescent="0.15">
      <c r="A268" s="96"/>
      <c r="B268" s="96"/>
      <c r="C268" s="96"/>
      <c r="D268" s="96"/>
      <c r="E268" s="96"/>
      <c r="F268" s="96"/>
      <c r="G268" s="96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</row>
    <row r="269" spans="1:25" ht="15.75" customHeight="1" x14ac:dyDescent="0.15">
      <c r="A269" s="96"/>
      <c r="B269" s="96"/>
      <c r="C269" s="96"/>
      <c r="D269" s="96"/>
      <c r="E269" s="96"/>
      <c r="F269" s="96"/>
      <c r="G269" s="96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</row>
    <row r="270" spans="1:25" ht="15.75" customHeight="1" x14ac:dyDescent="0.15">
      <c r="A270" s="96"/>
      <c r="B270" s="96"/>
      <c r="C270" s="96"/>
      <c r="D270" s="96"/>
      <c r="E270" s="96"/>
      <c r="F270" s="96"/>
      <c r="G270" s="96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</row>
    <row r="271" spans="1:25" ht="15.75" customHeight="1" x14ac:dyDescent="0.15">
      <c r="A271" s="96"/>
      <c r="B271" s="96"/>
      <c r="C271" s="96"/>
      <c r="D271" s="96"/>
      <c r="E271" s="96"/>
      <c r="F271" s="96"/>
      <c r="G271" s="96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</row>
    <row r="272" spans="1:25" ht="15.75" customHeight="1" x14ac:dyDescent="0.15">
      <c r="A272" s="96"/>
      <c r="B272" s="96"/>
      <c r="C272" s="96"/>
      <c r="D272" s="96"/>
      <c r="E272" s="96"/>
      <c r="F272" s="96"/>
      <c r="G272" s="96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</row>
    <row r="273" spans="1:25" ht="15.75" customHeight="1" x14ac:dyDescent="0.15">
      <c r="A273" s="96"/>
      <c r="B273" s="96"/>
      <c r="C273" s="96"/>
      <c r="D273" s="96"/>
      <c r="E273" s="96"/>
      <c r="F273" s="96"/>
      <c r="G273" s="96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</row>
    <row r="274" spans="1:25" ht="15.75" customHeight="1" x14ac:dyDescent="0.15">
      <c r="A274" s="96"/>
      <c r="B274" s="96"/>
      <c r="C274" s="96"/>
      <c r="D274" s="96"/>
      <c r="E274" s="96"/>
      <c r="F274" s="96"/>
      <c r="G274" s="96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</row>
    <row r="275" spans="1:25" ht="15.75" customHeight="1" x14ac:dyDescent="0.15">
      <c r="A275" s="96"/>
      <c r="B275" s="96"/>
      <c r="C275" s="96"/>
      <c r="D275" s="96"/>
      <c r="E275" s="96"/>
      <c r="F275" s="96"/>
      <c r="G275" s="96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</row>
    <row r="276" spans="1:25" ht="15.75" customHeight="1" x14ac:dyDescent="0.15">
      <c r="A276" s="96"/>
      <c r="B276" s="96"/>
      <c r="C276" s="96"/>
      <c r="D276" s="96"/>
      <c r="E276" s="96"/>
      <c r="F276" s="96"/>
      <c r="G276" s="96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</row>
    <row r="277" spans="1:25" ht="15.75" customHeight="1" x14ac:dyDescent="0.15">
      <c r="A277" s="96"/>
      <c r="B277" s="96"/>
      <c r="C277" s="96"/>
      <c r="D277" s="96"/>
      <c r="E277" s="96"/>
      <c r="F277" s="96"/>
      <c r="G277" s="96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</row>
    <row r="278" spans="1:25" ht="15.75" customHeight="1" x14ac:dyDescent="0.15">
      <c r="A278" s="96"/>
      <c r="B278" s="96"/>
      <c r="C278" s="96"/>
      <c r="D278" s="96"/>
      <c r="E278" s="96"/>
      <c r="F278" s="96"/>
      <c r="G278" s="96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</row>
    <row r="279" spans="1:25" ht="15.75" customHeight="1" x14ac:dyDescent="0.15">
      <c r="A279" s="96"/>
      <c r="B279" s="96"/>
      <c r="C279" s="96"/>
      <c r="D279" s="96"/>
      <c r="E279" s="96"/>
      <c r="F279" s="96"/>
      <c r="G279" s="96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</row>
    <row r="280" spans="1:25" ht="15.75" customHeight="1" x14ac:dyDescent="0.15">
      <c r="A280" s="96"/>
      <c r="B280" s="96"/>
      <c r="C280" s="96"/>
      <c r="D280" s="96"/>
      <c r="E280" s="96"/>
      <c r="F280" s="96"/>
      <c r="G280" s="96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</row>
    <row r="281" spans="1:25" ht="15.75" customHeight="1" x14ac:dyDescent="0.15">
      <c r="A281" s="96"/>
      <c r="B281" s="96"/>
      <c r="C281" s="96"/>
      <c r="D281" s="96"/>
      <c r="E281" s="96"/>
      <c r="F281" s="96"/>
      <c r="G281" s="96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</row>
    <row r="282" spans="1:25" ht="15.75" customHeight="1" x14ac:dyDescent="0.15">
      <c r="A282" s="96"/>
      <c r="B282" s="96"/>
      <c r="C282" s="96"/>
      <c r="D282" s="96"/>
      <c r="E282" s="96"/>
      <c r="F282" s="96"/>
      <c r="G282" s="96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</row>
    <row r="283" spans="1:25" ht="15.75" customHeight="1" x14ac:dyDescent="0.15">
      <c r="A283" s="96"/>
      <c r="B283" s="96"/>
      <c r="C283" s="96"/>
      <c r="D283" s="96"/>
      <c r="E283" s="96"/>
      <c r="F283" s="96"/>
      <c r="G283" s="96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</row>
    <row r="284" spans="1:25" ht="15.75" customHeight="1" x14ac:dyDescent="0.15">
      <c r="A284" s="96"/>
      <c r="B284" s="96"/>
      <c r="C284" s="96"/>
      <c r="D284" s="96"/>
      <c r="E284" s="96"/>
      <c r="F284" s="96"/>
      <c r="G284" s="96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</row>
    <row r="285" spans="1:25" ht="15.75" customHeight="1" x14ac:dyDescent="0.15">
      <c r="A285" s="96"/>
      <c r="B285" s="96"/>
      <c r="C285" s="96"/>
      <c r="D285" s="96"/>
      <c r="E285" s="96"/>
      <c r="F285" s="96"/>
      <c r="G285" s="96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</row>
    <row r="286" spans="1:25" ht="15.75" customHeight="1" x14ac:dyDescent="0.15">
      <c r="A286" s="96"/>
      <c r="B286" s="96"/>
      <c r="C286" s="96"/>
      <c r="D286" s="96"/>
      <c r="E286" s="96"/>
      <c r="F286" s="96"/>
      <c r="G286" s="96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</row>
    <row r="287" spans="1:25" ht="15.75" customHeight="1" x14ac:dyDescent="0.15">
      <c r="A287" s="96"/>
      <c r="B287" s="96"/>
      <c r="C287" s="96"/>
      <c r="D287" s="96"/>
      <c r="E287" s="96"/>
      <c r="F287" s="96"/>
      <c r="G287" s="96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</row>
    <row r="288" spans="1:25" ht="15.75" customHeight="1" x14ac:dyDescent="0.15">
      <c r="A288" s="96"/>
      <c r="B288" s="96"/>
      <c r="C288" s="96"/>
      <c r="D288" s="96"/>
      <c r="E288" s="96"/>
      <c r="F288" s="96"/>
      <c r="G288" s="96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</row>
    <row r="289" spans="1:25" ht="15.75" customHeight="1" x14ac:dyDescent="0.15">
      <c r="A289" s="96"/>
      <c r="B289" s="96"/>
      <c r="C289" s="96"/>
      <c r="D289" s="96"/>
      <c r="E289" s="96"/>
      <c r="F289" s="96"/>
      <c r="G289" s="96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</row>
    <row r="290" spans="1:25" ht="15.75" customHeight="1" x14ac:dyDescent="0.15">
      <c r="A290" s="96"/>
      <c r="B290" s="96"/>
      <c r="C290" s="96"/>
      <c r="D290" s="96"/>
      <c r="E290" s="96"/>
      <c r="F290" s="96"/>
      <c r="G290" s="96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</row>
    <row r="291" spans="1:25" ht="15.75" customHeight="1" x14ac:dyDescent="0.15">
      <c r="A291" s="96"/>
      <c r="B291" s="96"/>
      <c r="C291" s="96"/>
      <c r="D291" s="96"/>
      <c r="E291" s="96"/>
      <c r="F291" s="96"/>
      <c r="G291" s="96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</row>
    <row r="292" spans="1:25" ht="15.75" customHeight="1" x14ac:dyDescent="0.15">
      <c r="A292" s="96"/>
      <c r="B292" s="96"/>
      <c r="C292" s="96"/>
      <c r="D292" s="96"/>
      <c r="E292" s="96"/>
      <c r="F292" s="96"/>
      <c r="G292" s="96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</row>
    <row r="293" spans="1:25" ht="15.75" customHeight="1" x14ac:dyDescent="0.15">
      <c r="A293" s="96"/>
      <c r="B293" s="96"/>
      <c r="C293" s="96"/>
      <c r="D293" s="96"/>
      <c r="E293" s="96"/>
      <c r="F293" s="96"/>
      <c r="G293" s="96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</row>
    <row r="294" spans="1:25" ht="15.75" customHeight="1" x14ac:dyDescent="0.15">
      <c r="A294" s="96"/>
      <c r="B294" s="96"/>
      <c r="C294" s="96"/>
      <c r="D294" s="96"/>
      <c r="E294" s="96"/>
      <c r="F294" s="96"/>
      <c r="G294" s="96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</row>
    <row r="295" spans="1:25" ht="15.75" customHeight="1" x14ac:dyDescent="0.15">
      <c r="A295" s="96"/>
      <c r="B295" s="96"/>
      <c r="C295" s="96"/>
      <c r="D295" s="96"/>
      <c r="E295" s="96"/>
      <c r="F295" s="96"/>
      <c r="G295" s="96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</row>
    <row r="296" spans="1:25" ht="15.75" customHeight="1" x14ac:dyDescent="0.15">
      <c r="A296" s="96"/>
      <c r="B296" s="96"/>
      <c r="C296" s="96"/>
      <c r="D296" s="96"/>
      <c r="E296" s="96"/>
      <c r="F296" s="96"/>
      <c r="G296" s="96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</row>
    <row r="297" spans="1:25" ht="15.75" customHeight="1" x14ac:dyDescent="0.15">
      <c r="A297" s="96"/>
      <c r="B297" s="96"/>
      <c r="C297" s="96"/>
      <c r="D297" s="96"/>
      <c r="E297" s="96"/>
      <c r="F297" s="96"/>
      <c r="G297" s="96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</row>
    <row r="298" spans="1:25" ht="15.75" customHeight="1" x14ac:dyDescent="0.15">
      <c r="A298" s="96"/>
      <c r="B298" s="96"/>
      <c r="C298" s="96"/>
      <c r="D298" s="96"/>
      <c r="E298" s="96"/>
      <c r="F298" s="96"/>
      <c r="G298" s="96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</row>
    <row r="299" spans="1:25" ht="15.75" customHeight="1" x14ac:dyDescent="0.15">
      <c r="A299" s="96"/>
      <c r="B299" s="96"/>
      <c r="C299" s="96"/>
      <c r="D299" s="96"/>
      <c r="E299" s="96"/>
      <c r="F299" s="96"/>
      <c r="G299" s="96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</row>
    <row r="300" spans="1:25" ht="15.75" customHeight="1" x14ac:dyDescent="0.15">
      <c r="A300" s="96"/>
      <c r="B300" s="96"/>
      <c r="C300" s="96"/>
      <c r="D300" s="96"/>
      <c r="E300" s="96"/>
      <c r="F300" s="96"/>
      <c r="G300" s="96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</row>
    <row r="301" spans="1:25" ht="15.75" customHeight="1" x14ac:dyDescent="0.15">
      <c r="A301" s="96"/>
      <c r="B301" s="96"/>
      <c r="C301" s="96"/>
      <c r="D301" s="96"/>
      <c r="E301" s="96"/>
      <c r="F301" s="96"/>
      <c r="G301" s="96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</row>
    <row r="302" spans="1:25" ht="15.75" customHeight="1" x14ac:dyDescent="0.15">
      <c r="A302" s="96"/>
      <c r="B302" s="96"/>
      <c r="C302" s="96"/>
      <c r="D302" s="96"/>
      <c r="E302" s="96"/>
      <c r="F302" s="96"/>
      <c r="G302" s="96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</row>
    <row r="303" spans="1:25" ht="15.75" customHeight="1" x14ac:dyDescent="0.15">
      <c r="A303" s="96"/>
      <c r="B303" s="96"/>
      <c r="C303" s="96"/>
      <c r="D303" s="96"/>
      <c r="E303" s="96"/>
      <c r="F303" s="96"/>
      <c r="G303" s="96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</row>
    <row r="304" spans="1:25" ht="15.75" customHeight="1" x14ac:dyDescent="0.15">
      <c r="A304" s="96"/>
      <c r="B304" s="96"/>
      <c r="C304" s="96"/>
      <c r="D304" s="96"/>
      <c r="E304" s="96"/>
      <c r="F304" s="96"/>
      <c r="G304" s="96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</row>
    <row r="305" spans="1:25" ht="15.75" customHeight="1" x14ac:dyDescent="0.15">
      <c r="A305" s="96"/>
      <c r="B305" s="96"/>
      <c r="C305" s="96"/>
      <c r="D305" s="96"/>
      <c r="E305" s="96"/>
      <c r="F305" s="96"/>
      <c r="G305" s="96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</row>
    <row r="306" spans="1:25" ht="15.75" customHeight="1" x14ac:dyDescent="0.15">
      <c r="A306" s="96"/>
      <c r="B306" s="96"/>
      <c r="C306" s="96"/>
      <c r="D306" s="96"/>
      <c r="E306" s="96"/>
      <c r="F306" s="96"/>
      <c r="G306" s="96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</row>
    <row r="307" spans="1:25" ht="15.75" customHeight="1" x14ac:dyDescent="0.15">
      <c r="A307" s="96"/>
      <c r="B307" s="96"/>
      <c r="C307" s="96"/>
      <c r="D307" s="96"/>
      <c r="E307" s="96"/>
      <c r="F307" s="96"/>
      <c r="G307" s="96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</row>
    <row r="308" spans="1:25" ht="15.75" customHeight="1" x14ac:dyDescent="0.15">
      <c r="A308" s="96"/>
      <c r="B308" s="96"/>
      <c r="C308" s="96"/>
      <c r="D308" s="96"/>
      <c r="E308" s="96"/>
      <c r="F308" s="96"/>
      <c r="G308" s="96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</row>
    <row r="309" spans="1:25" ht="15.75" customHeight="1" x14ac:dyDescent="0.15">
      <c r="A309" s="96"/>
      <c r="B309" s="96"/>
      <c r="C309" s="96"/>
      <c r="D309" s="96"/>
      <c r="E309" s="96"/>
      <c r="F309" s="96"/>
      <c r="G309" s="96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</row>
    <row r="310" spans="1:25" ht="15.75" customHeight="1" x14ac:dyDescent="0.15">
      <c r="A310" s="96"/>
      <c r="B310" s="96"/>
      <c r="C310" s="96"/>
      <c r="D310" s="96"/>
      <c r="E310" s="96"/>
      <c r="F310" s="96"/>
      <c r="G310" s="96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</row>
    <row r="311" spans="1:25" ht="15.75" customHeight="1" x14ac:dyDescent="0.15">
      <c r="A311" s="96"/>
      <c r="B311" s="96"/>
      <c r="C311" s="96"/>
      <c r="D311" s="96"/>
      <c r="E311" s="96"/>
      <c r="F311" s="96"/>
      <c r="G311" s="96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</row>
    <row r="312" spans="1:25" ht="15.75" customHeight="1" x14ac:dyDescent="0.15">
      <c r="A312" s="96"/>
      <c r="B312" s="96"/>
      <c r="C312" s="96"/>
      <c r="D312" s="96"/>
      <c r="E312" s="96"/>
      <c r="F312" s="96"/>
      <c r="G312" s="96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</row>
    <row r="313" spans="1:25" ht="15.75" customHeight="1" x14ac:dyDescent="0.15">
      <c r="A313" s="96"/>
      <c r="B313" s="96"/>
      <c r="C313" s="96"/>
      <c r="D313" s="96"/>
      <c r="E313" s="96"/>
      <c r="F313" s="96"/>
      <c r="G313" s="96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</row>
    <row r="314" spans="1:25" ht="15.75" customHeight="1" x14ac:dyDescent="0.15">
      <c r="A314" s="96"/>
      <c r="B314" s="96"/>
      <c r="C314" s="96"/>
      <c r="D314" s="96"/>
      <c r="E314" s="96"/>
      <c r="F314" s="96"/>
      <c r="G314" s="96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</row>
    <row r="315" spans="1:25" ht="15.75" customHeight="1" x14ac:dyDescent="0.15">
      <c r="A315" s="96"/>
      <c r="B315" s="96"/>
      <c r="C315" s="96"/>
      <c r="D315" s="96"/>
      <c r="E315" s="96"/>
      <c r="F315" s="96"/>
      <c r="G315" s="96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</row>
    <row r="316" spans="1:25" ht="15.75" customHeight="1" x14ac:dyDescent="0.15">
      <c r="A316" s="96"/>
      <c r="B316" s="96"/>
      <c r="C316" s="96"/>
      <c r="D316" s="96"/>
      <c r="E316" s="96"/>
      <c r="F316" s="96"/>
      <c r="G316" s="96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</row>
    <row r="317" spans="1:25" ht="15.75" customHeight="1" x14ac:dyDescent="0.15">
      <c r="A317" s="96"/>
      <c r="B317" s="96"/>
      <c r="C317" s="96"/>
      <c r="D317" s="96"/>
      <c r="E317" s="96"/>
      <c r="F317" s="96"/>
      <c r="G317" s="96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</row>
    <row r="318" spans="1:25" ht="15.75" customHeight="1" x14ac:dyDescent="0.15">
      <c r="A318" s="96"/>
      <c r="B318" s="96"/>
      <c r="C318" s="96"/>
      <c r="D318" s="96"/>
      <c r="E318" s="96"/>
      <c r="F318" s="96"/>
      <c r="G318" s="96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</row>
    <row r="319" spans="1:25" ht="15.75" customHeight="1" x14ac:dyDescent="0.15">
      <c r="A319" s="96"/>
      <c r="B319" s="96"/>
      <c r="C319" s="96"/>
      <c r="D319" s="96"/>
      <c r="E319" s="96"/>
      <c r="F319" s="96"/>
      <c r="G319" s="96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</row>
    <row r="320" spans="1:25" ht="15.75" customHeight="1" x14ac:dyDescent="0.15">
      <c r="A320" s="96"/>
      <c r="B320" s="96"/>
      <c r="C320" s="96"/>
      <c r="D320" s="96"/>
      <c r="E320" s="96"/>
      <c r="F320" s="96"/>
      <c r="G320" s="96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</row>
    <row r="321" spans="1:25" ht="15.75" customHeight="1" x14ac:dyDescent="0.15">
      <c r="A321" s="96"/>
      <c r="B321" s="96"/>
      <c r="C321" s="96"/>
      <c r="D321" s="96"/>
      <c r="E321" s="96"/>
      <c r="F321" s="96"/>
      <c r="G321" s="96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</row>
    <row r="322" spans="1:25" ht="15.75" customHeight="1" x14ac:dyDescent="0.15">
      <c r="A322" s="96"/>
      <c r="B322" s="96"/>
      <c r="C322" s="96"/>
      <c r="D322" s="96"/>
      <c r="E322" s="96"/>
      <c r="F322" s="96"/>
      <c r="G322" s="96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</row>
    <row r="323" spans="1:25" ht="15.75" customHeight="1" x14ac:dyDescent="0.15">
      <c r="A323" s="96"/>
      <c r="B323" s="96"/>
      <c r="C323" s="96"/>
      <c r="D323" s="96"/>
      <c r="E323" s="96"/>
      <c r="F323" s="96"/>
      <c r="G323" s="96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</row>
    <row r="324" spans="1:25" ht="15.75" customHeight="1" x14ac:dyDescent="0.15">
      <c r="A324" s="96"/>
      <c r="B324" s="96"/>
      <c r="C324" s="96"/>
      <c r="D324" s="96"/>
      <c r="E324" s="96"/>
      <c r="F324" s="96"/>
      <c r="G324" s="96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</row>
    <row r="325" spans="1:25" ht="15.75" customHeight="1" x14ac:dyDescent="0.15">
      <c r="A325" s="96"/>
      <c r="B325" s="96"/>
      <c r="C325" s="96"/>
      <c r="D325" s="96"/>
      <c r="E325" s="96"/>
      <c r="F325" s="96"/>
      <c r="G325" s="96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</row>
    <row r="326" spans="1:25" ht="15.75" customHeight="1" x14ac:dyDescent="0.15">
      <c r="A326" s="96"/>
      <c r="B326" s="96"/>
      <c r="C326" s="96"/>
      <c r="D326" s="96"/>
      <c r="E326" s="96"/>
      <c r="F326" s="96"/>
      <c r="G326" s="96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</row>
    <row r="327" spans="1:25" ht="15.75" customHeight="1" x14ac:dyDescent="0.15">
      <c r="A327" s="96"/>
      <c r="B327" s="96"/>
      <c r="C327" s="96"/>
      <c r="D327" s="96"/>
      <c r="E327" s="96"/>
      <c r="F327" s="96"/>
      <c r="G327" s="96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</row>
    <row r="328" spans="1:25" ht="15.75" customHeight="1" x14ac:dyDescent="0.15">
      <c r="A328" s="96"/>
      <c r="B328" s="96"/>
      <c r="C328" s="96"/>
      <c r="D328" s="96"/>
      <c r="E328" s="96"/>
      <c r="F328" s="96"/>
      <c r="G328" s="96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</row>
    <row r="329" spans="1:25" ht="15.75" customHeight="1" x14ac:dyDescent="0.15">
      <c r="A329" s="96"/>
      <c r="B329" s="96"/>
      <c r="C329" s="96"/>
      <c r="D329" s="96"/>
      <c r="E329" s="96"/>
      <c r="F329" s="96"/>
      <c r="G329" s="96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</row>
    <row r="330" spans="1:25" ht="15.75" customHeight="1" x14ac:dyDescent="0.15">
      <c r="A330" s="96"/>
      <c r="B330" s="96"/>
      <c r="C330" s="96"/>
      <c r="D330" s="96"/>
      <c r="E330" s="96"/>
      <c r="F330" s="96"/>
      <c r="G330" s="96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</row>
    <row r="331" spans="1:25" ht="15.75" customHeight="1" x14ac:dyDescent="0.15">
      <c r="A331" s="96"/>
      <c r="B331" s="96"/>
      <c r="C331" s="96"/>
      <c r="D331" s="96"/>
      <c r="E331" s="96"/>
      <c r="F331" s="96"/>
      <c r="G331" s="96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</row>
    <row r="332" spans="1:25" ht="15.75" customHeight="1" x14ac:dyDescent="0.15">
      <c r="A332" s="96"/>
      <c r="B332" s="96"/>
      <c r="C332" s="96"/>
      <c r="D332" s="96"/>
      <c r="E332" s="96"/>
      <c r="F332" s="96"/>
      <c r="G332" s="96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</row>
    <row r="333" spans="1:25" ht="15.75" customHeight="1" x14ac:dyDescent="0.15">
      <c r="A333" s="96"/>
      <c r="B333" s="96"/>
      <c r="C333" s="96"/>
      <c r="D333" s="96"/>
      <c r="E333" s="96"/>
      <c r="F333" s="96"/>
      <c r="G333" s="96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</row>
    <row r="334" spans="1:25" ht="15.75" customHeight="1" x14ac:dyDescent="0.15">
      <c r="A334" s="96"/>
      <c r="B334" s="96"/>
      <c r="C334" s="96"/>
      <c r="D334" s="96"/>
      <c r="E334" s="96"/>
      <c r="F334" s="96"/>
      <c r="G334" s="96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</row>
    <row r="335" spans="1:25" ht="15.75" customHeight="1" x14ac:dyDescent="0.15">
      <c r="A335" s="96"/>
      <c r="B335" s="96"/>
      <c r="C335" s="96"/>
      <c r="D335" s="96"/>
      <c r="E335" s="96"/>
      <c r="F335" s="96"/>
      <c r="G335" s="96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</row>
    <row r="336" spans="1:25" ht="15.75" customHeight="1" x14ac:dyDescent="0.15">
      <c r="A336" s="96"/>
      <c r="B336" s="96"/>
      <c r="C336" s="96"/>
      <c r="D336" s="96"/>
      <c r="E336" s="96"/>
      <c r="F336" s="96"/>
      <c r="G336" s="96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</row>
    <row r="337" spans="1:25" ht="15.75" customHeight="1" x14ac:dyDescent="0.15">
      <c r="A337" s="96"/>
      <c r="B337" s="96"/>
      <c r="C337" s="96"/>
      <c r="D337" s="96"/>
      <c r="E337" s="96"/>
      <c r="F337" s="96"/>
      <c r="G337" s="96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</row>
    <row r="338" spans="1:25" ht="15.75" customHeight="1" x14ac:dyDescent="0.15">
      <c r="A338" s="96"/>
      <c r="B338" s="96"/>
      <c r="C338" s="96"/>
      <c r="D338" s="96"/>
      <c r="E338" s="96"/>
      <c r="F338" s="96"/>
      <c r="G338" s="96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</row>
    <row r="339" spans="1:25" ht="15.75" customHeight="1" x14ac:dyDescent="0.15">
      <c r="A339" s="96"/>
      <c r="B339" s="96"/>
      <c r="C339" s="96"/>
      <c r="D339" s="96"/>
      <c r="E339" s="96"/>
      <c r="F339" s="96"/>
      <c r="G339" s="96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</row>
    <row r="340" spans="1:25" ht="15.75" customHeight="1" x14ac:dyDescent="0.15">
      <c r="A340" s="96"/>
      <c r="B340" s="96"/>
      <c r="C340" s="96"/>
      <c r="D340" s="96"/>
      <c r="E340" s="96"/>
      <c r="F340" s="96"/>
      <c r="G340" s="96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</row>
    <row r="341" spans="1:25" ht="15.75" customHeight="1" x14ac:dyDescent="0.15">
      <c r="A341" s="96"/>
      <c r="B341" s="96"/>
      <c r="C341" s="96"/>
      <c r="D341" s="96"/>
      <c r="E341" s="96"/>
      <c r="F341" s="96"/>
      <c r="G341" s="96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</row>
    <row r="342" spans="1:25" ht="15.75" customHeight="1" x14ac:dyDescent="0.15">
      <c r="A342" s="96"/>
      <c r="B342" s="96"/>
      <c r="C342" s="96"/>
      <c r="D342" s="96"/>
      <c r="E342" s="96"/>
      <c r="F342" s="96"/>
      <c r="G342" s="96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</row>
    <row r="343" spans="1:25" ht="15.75" customHeight="1" x14ac:dyDescent="0.15">
      <c r="A343" s="96"/>
      <c r="B343" s="96"/>
      <c r="C343" s="96"/>
      <c r="D343" s="96"/>
      <c r="E343" s="96"/>
      <c r="F343" s="96"/>
      <c r="G343" s="96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</row>
    <row r="344" spans="1:25" ht="15.75" customHeight="1" x14ac:dyDescent="0.15">
      <c r="A344" s="96"/>
      <c r="B344" s="96"/>
      <c r="C344" s="96"/>
      <c r="D344" s="96"/>
      <c r="E344" s="96"/>
      <c r="F344" s="96"/>
      <c r="G344" s="96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</row>
    <row r="345" spans="1:25" ht="15.75" customHeight="1" x14ac:dyDescent="0.15">
      <c r="A345" s="96"/>
      <c r="B345" s="96"/>
      <c r="C345" s="96"/>
      <c r="D345" s="96"/>
      <c r="E345" s="96"/>
      <c r="F345" s="96"/>
      <c r="G345" s="96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</row>
    <row r="346" spans="1:25" ht="15.75" customHeight="1" x14ac:dyDescent="0.15">
      <c r="A346" s="96"/>
      <c r="B346" s="96"/>
      <c r="C346" s="96"/>
      <c r="D346" s="96"/>
      <c r="E346" s="96"/>
      <c r="F346" s="96"/>
      <c r="G346" s="96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</row>
    <row r="347" spans="1:25" ht="15.75" customHeight="1" x14ac:dyDescent="0.15">
      <c r="A347" s="96"/>
      <c r="B347" s="96"/>
      <c r="C347" s="96"/>
      <c r="D347" s="96"/>
      <c r="E347" s="96"/>
      <c r="F347" s="96"/>
      <c r="G347" s="96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</row>
    <row r="348" spans="1:25" ht="15.75" customHeight="1" x14ac:dyDescent="0.15">
      <c r="A348" s="96"/>
      <c r="B348" s="96"/>
      <c r="C348" s="96"/>
      <c r="D348" s="96"/>
      <c r="E348" s="96"/>
      <c r="F348" s="96"/>
      <c r="G348" s="96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</row>
    <row r="349" spans="1:25" ht="15.75" customHeight="1" x14ac:dyDescent="0.15">
      <c r="A349" s="96"/>
      <c r="B349" s="96"/>
      <c r="C349" s="96"/>
      <c r="D349" s="96"/>
      <c r="E349" s="96"/>
      <c r="F349" s="96"/>
      <c r="G349" s="96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</row>
    <row r="350" spans="1:25" ht="15.75" customHeight="1" x14ac:dyDescent="0.15">
      <c r="A350" s="96"/>
      <c r="B350" s="96"/>
      <c r="C350" s="96"/>
      <c r="D350" s="96"/>
      <c r="E350" s="96"/>
      <c r="F350" s="96"/>
      <c r="G350" s="96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</row>
    <row r="351" spans="1:25" ht="15.75" customHeight="1" x14ac:dyDescent="0.15">
      <c r="A351" s="96"/>
      <c r="B351" s="96"/>
      <c r="C351" s="96"/>
      <c r="D351" s="96"/>
      <c r="E351" s="96"/>
      <c r="F351" s="96"/>
      <c r="G351" s="96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</row>
    <row r="352" spans="1:25" ht="15.75" customHeight="1" x14ac:dyDescent="0.15">
      <c r="A352" s="96"/>
      <c r="B352" s="96"/>
      <c r="C352" s="96"/>
      <c r="D352" s="96"/>
      <c r="E352" s="96"/>
      <c r="F352" s="96"/>
      <c r="G352" s="96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</row>
    <row r="353" spans="1:25" ht="15.75" customHeight="1" x14ac:dyDescent="0.15">
      <c r="A353" s="96"/>
      <c r="B353" s="96"/>
      <c r="C353" s="96"/>
      <c r="D353" s="96"/>
      <c r="E353" s="96"/>
      <c r="F353" s="96"/>
      <c r="G353" s="96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</row>
    <row r="354" spans="1:25" ht="15.75" customHeight="1" x14ac:dyDescent="0.15">
      <c r="A354" s="96"/>
      <c r="B354" s="96"/>
      <c r="C354" s="96"/>
      <c r="D354" s="96"/>
      <c r="E354" s="96"/>
      <c r="F354" s="96"/>
      <c r="G354" s="96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</row>
    <row r="355" spans="1:25" ht="15.75" customHeight="1" x14ac:dyDescent="0.15">
      <c r="A355" s="96"/>
      <c r="B355" s="96"/>
      <c r="C355" s="96"/>
      <c r="D355" s="96"/>
      <c r="E355" s="96"/>
      <c r="F355" s="96"/>
      <c r="G355" s="96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</row>
    <row r="356" spans="1:25" ht="15.75" customHeight="1" x14ac:dyDescent="0.15">
      <c r="A356" s="96"/>
      <c r="B356" s="96"/>
      <c r="C356" s="96"/>
      <c r="D356" s="96"/>
      <c r="E356" s="96"/>
      <c r="F356" s="96"/>
      <c r="G356" s="96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</row>
    <row r="357" spans="1:25" ht="15.75" customHeight="1" x14ac:dyDescent="0.15">
      <c r="A357" s="96"/>
      <c r="B357" s="96"/>
      <c r="C357" s="96"/>
      <c r="D357" s="96"/>
      <c r="E357" s="96"/>
      <c r="F357" s="96"/>
      <c r="G357" s="96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</row>
    <row r="358" spans="1:25" ht="15.75" customHeight="1" x14ac:dyDescent="0.15">
      <c r="A358" s="96"/>
      <c r="B358" s="96"/>
      <c r="C358" s="96"/>
      <c r="D358" s="96"/>
      <c r="E358" s="96"/>
      <c r="F358" s="96"/>
      <c r="G358" s="96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</row>
    <row r="359" spans="1:25" ht="15.75" customHeight="1" x14ac:dyDescent="0.15">
      <c r="A359" s="96"/>
      <c r="B359" s="96"/>
      <c r="C359" s="96"/>
      <c r="D359" s="96"/>
      <c r="E359" s="96"/>
      <c r="F359" s="96"/>
      <c r="G359" s="96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</row>
    <row r="360" spans="1:25" ht="15.75" customHeight="1" x14ac:dyDescent="0.15">
      <c r="A360" s="96"/>
      <c r="B360" s="96"/>
      <c r="C360" s="96"/>
      <c r="D360" s="96"/>
      <c r="E360" s="96"/>
      <c r="F360" s="96"/>
      <c r="G360" s="96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</row>
    <row r="361" spans="1:25" ht="15.75" customHeight="1" x14ac:dyDescent="0.15">
      <c r="A361" s="96"/>
      <c r="B361" s="96"/>
      <c r="C361" s="96"/>
      <c r="D361" s="96"/>
      <c r="E361" s="96"/>
      <c r="F361" s="96"/>
      <c r="G361" s="96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</row>
    <row r="362" spans="1:25" ht="15.75" customHeight="1" x14ac:dyDescent="0.15">
      <c r="A362" s="96"/>
      <c r="B362" s="96"/>
      <c r="C362" s="96"/>
      <c r="D362" s="96"/>
      <c r="E362" s="96"/>
      <c r="F362" s="96"/>
      <c r="G362" s="96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</row>
    <row r="363" spans="1:25" ht="15.75" customHeight="1" x14ac:dyDescent="0.15">
      <c r="A363" s="96"/>
      <c r="B363" s="96"/>
      <c r="C363" s="96"/>
      <c r="D363" s="96"/>
      <c r="E363" s="96"/>
      <c r="F363" s="96"/>
      <c r="G363" s="96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</row>
    <row r="364" spans="1:25" ht="15.75" customHeight="1" x14ac:dyDescent="0.15">
      <c r="A364" s="96"/>
      <c r="B364" s="96"/>
      <c r="C364" s="96"/>
      <c r="D364" s="96"/>
      <c r="E364" s="96"/>
      <c r="F364" s="96"/>
      <c r="G364" s="96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</row>
    <row r="365" spans="1:25" ht="15.75" customHeight="1" x14ac:dyDescent="0.15">
      <c r="A365" s="96"/>
      <c r="B365" s="96"/>
      <c r="C365" s="96"/>
      <c r="D365" s="96"/>
      <c r="E365" s="96"/>
      <c r="F365" s="96"/>
      <c r="G365" s="96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</row>
    <row r="366" spans="1:25" ht="15.75" customHeight="1" x14ac:dyDescent="0.15">
      <c r="A366" s="96"/>
      <c r="B366" s="96"/>
      <c r="C366" s="96"/>
      <c r="D366" s="96"/>
      <c r="E366" s="96"/>
      <c r="F366" s="96"/>
      <c r="G366" s="96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</row>
    <row r="367" spans="1:25" ht="15.75" customHeight="1" x14ac:dyDescent="0.15">
      <c r="A367" s="96"/>
      <c r="B367" s="96"/>
      <c r="C367" s="96"/>
      <c r="D367" s="96"/>
      <c r="E367" s="96"/>
      <c r="F367" s="96"/>
      <c r="G367" s="96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</row>
    <row r="368" spans="1:25" ht="15.75" customHeight="1" x14ac:dyDescent="0.15">
      <c r="A368" s="96"/>
      <c r="B368" s="96"/>
      <c r="C368" s="96"/>
      <c r="D368" s="96"/>
      <c r="E368" s="96"/>
      <c r="F368" s="96"/>
      <c r="G368" s="96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</row>
    <row r="369" spans="1:25" ht="15.75" customHeight="1" x14ac:dyDescent="0.15">
      <c r="A369" s="96"/>
      <c r="B369" s="96"/>
      <c r="C369" s="96"/>
      <c r="D369" s="96"/>
      <c r="E369" s="96"/>
      <c r="F369" s="96"/>
      <c r="G369" s="96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</row>
    <row r="370" spans="1:25" ht="15.75" customHeight="1" x14ac:dyDescent="0.15">
      <c r="A370" s="96"/>
      <c r="B370" s="96"/>
      <c r="C370" s="96"/>
      <c r="D370" s="96"/>
      <c r="E370" s="96"/>
      <c r="F370" s="96"/>
      <c r="G370" s="96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</row>
    <row r="371" spans="1:25" ht="15.75" customHeight="1" x14ac:dyDescent="0.15">
      <c r="A371" s="96"/>
      <c r="B371" s="96"/>
      <c r="C371" s="96"/>
      <c r="D371" s="96"/>
      <c r="E371" s="96"/>
      <c r="F371" s="96"/>
      <c r="G371" s="96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</row>
    <row r="372" spans="1:25" ht="15.75" customHeight="1" x14ac:dyDescent="0.15">
      <c r="A372" s="96"/>
      <c r="B372" s="96"/>
      <c r="C372" s="96"/>
      <c r="D372" s="96"/>
      <c r="E372" s="96"/>
      <c r="F372" s="96"/>
      <c r="G372" s="96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</row>
    <row r="373" spans="1:25" ht="15.75" customHeight="1" x14ac:dyDescent="0.15">
      <c r="A373" s="96"/>
      <c r="B373" s="96"/>
      <c r="C373" s="96"/>
      <c r="D373" s="96"/>
      <c r="E373" s="96"/>
      <c r="F373" s="96"/>
      <c r="G373" s="96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</row>
    <row r="374" spans="1:25" ht="15.75" customHeight="1" x14ac:dyDescent="0.15">
      <c r="A374" s="96"/>
      <c r="B374" s="96"/>
      <c r="C374" s="96"/>
      <c r="D374" s="96"/>
      <c r="E374" s="96"/>
      <c r="F374" s="96"/>
      <c r="G374" s="96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</row>
    <row r="375" spans="1:25" ht="15.75" customHeight="1" x14ac:dyDescent="0.15">
      <c r="A375" s="96"/>
      <c r="B375" s="96"/>
      <c r="C375" s="96"/>
      <c r="D375" s="96"/>
      <c r="E375" s="96"/>
      <c r="F375" s="96"/>
      <c r="G375" s="96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</row>
    <row r="376" spans="1:25" ht="15.75" customHeight="1" x14ac:dyDescent="0.15">
      <c r="A376" s="96"/>
      <c r="B376" s="96"/>
      <c r="C376" s="96"/>
      <c r="D376" s="96"/>
      <c r="E376" s="96"/>
      <c r="F376" s="96"/>
      <c r="G376" s="96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</row>
    <row r="377" spans="1:25" ht="15.75" customHeight="1" x14ac:dyDescent="0.15">
      <c r="A377" s="96"/>
      <c r="B377" s="96"/>
      <c r="C377" s="96"/>
      <c r="D377" s="96"/>
      <c r="E377" s="96"/>
      <c r="F377" s="96"/>
      <c r="G377" s="96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</row>
    <row r="378" spans="1:25" ht="15.75" customHeight="1" x14ac:dyDescent="0.15">
      <c r="A378" s="96"/>
      <c r="B378" s="96"/>
      <c r="C378" s="96"/>
      <c r="D378" s="96"/>
      <c r="E378" s="96"/>
      <c r="F378" s="96"/>
      <c r="G378" s="96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</row>
    <row r="379" spans="1:25" ht="15.75" customHeight="1" x14ac:dyDescent="0.15">
      <c r="A379" s="96"/>
      <c r="B379" s="96"/>
      <c r="C379" s="96"/>
      <c r="D379" s="96"/>
      <c r="E379" s="96"/>
      <c r="F379" s="96"/>
      <c r="G379" s="96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</row>
    <row r="380" spans="1:25" ht="15.75" customHeight="1" x14ac:dyDescent="0.15">
      <c r="A380" s="96"/>
      <c r="B380" s="96"/>
      <c r="C380" s="96"/>
      <c r="D380" s="96"/>
      <c r="E380" s="96"/>
      <c r="F380" s="96"/>
      <c r="G380" s="96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</row>
    <row r="381" spans="1:25" ht="15.75" customHeight="1" x14ac:dyDescent="0.15">
      <c r="A381" s="96"/>
      <c r="B381" s="96"/>
      <c r="C381" s="96"/>
      <c r="D381" s="96"/>
      <c r="E381" s="96"/>
      <c r="F381" s="96"/>
      <c r="G381" s="96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</row>
    <row r="382" spans="1:25" ht="15.75" customHeight="1" x14ac:dyDescent="0.15">
      <c r="A382" s="96"/>
      <c r="B382" s="96"/>
      <c r="C382" s="96"/>
      <c r="D382" s="96"/>
      <c r="E382" s="96"/>
      <c r="F382" s="96"/>
      <c r="G382" s="96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</row>
    <row r="383" spans="1:25" ht="15.75" customHeight="1" x14ac:dyDescent="0.15">
      <c r="A383" s="96"/>
      <c r="B383" s="96"/>
      <c r="C383" s="96"/>
      <c r="D383" s="96"/>
      <c r="E383" s="96"/>
      <c r="F383" s="96"/>
      <c r="G383" s="96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</row>
    <row r="384" spans="1:25" ht="15.75" customHeight="1" x14ac:dyDescent="0.15">
      <c r="A384" s="96"/>
      <c r="B384" s="96"/>
      <c r="C384" s="96"/>
      <c r="D384" s="96"/>
      <c r="E384" s="96"/>
      <c r="F384" s="96"/>
      <c r="G384" s="96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</row>
    <row r="385" spans="1:25" ht="15.75" customHeight="1" x14ac:dyDescent="0.15">
      <c r="A385" s="96"/>
      <c r="B385" s="96"/>
      <c r="C385" s="96"/>
      <c r="D385" s="96"/>
      <c r="E385" s="96"/>
      <c r="F385" s="96"/>
      <c r="G385" s="96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</row>
    <row r="386" spans="1:25" ht="15.75" customHeight="1" x14ac:dyDescent="0.15">
      <c r="A386" s="96"/>
      <c r="B386" s="96"/>
      <c r="C386" s="96"/>
      <c r="D386" s="96"/>
      <c r="E386" s="96"/>
      <c r="F386" s="96"/>
      <c r="G386" s="96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</row>
    <row r="387" spans="1:25" ht="15.75" customHeight="1" x14ac:dyDescent="0.15">
      <c r="A387" s="96"/>
      <c r="B387" s="96"/>
      <c r="C387" s="96"/>
      <c r="D387" s="96"/>
      <c r="E387" s="96"/>
      <c r="F387" s="96"/>
      <c r="G387" s="96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</row>
    <row r="388" spans="1:25" ht="15.75" customHeight="1" x14ac:dyDescent="0.15">
      <c r="A388" s="96"/>
      <c r="B388" s="96"/>
      <c r="C388" s="96"/>
      <c r="D388" s="96"/>
      <c r="E388" s="96"/>
      <c r="F388" s="96"/>
      <c r="G388" s="96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</row>
    <row r="389" spans="1:25" ht="15.75" customHeight="1" x14ac:dyDescent="0.15">
      <c r="A389" s="96"/>
      <c r="B389" s="96"/>
      <c r="C389" s="96"/>
      <c r="D389" s="96"/>
      <c r="E389" s="96"/>
      <c r="F389" s="96"/>
      <c r="G389" s="96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</row>
    <row r="390" spans="1:25" ht="15.75" customHeight="1" x14ac:dyDescent="0.15">
      <c r="A390" s="96"/>
      <c r="B390" s="96"/>
      <c r="C390" s="96"/>
      <c r="D390" s="96"/>
      <c r="E390" s="96"/>
      <c r="F390" s="96"/>
      <c r="G390" s="96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</row>
    <row r="391" spans="1:25" ht="15.75" customHeight="1" x14ac:dyDescent="0.15">
      <c r="A391" s="96"/>
      <c r="B391" s="96"/>
      <c r="C391" s="96"/>
      <c r="D391" s="96"/>
      <c r="E391" s="96"/>
      <c r="F391" s="96"/>
      <c r="G391" s="96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</row>
    <row r="392" spans="1:25" ht="15.75" customHeight="1" x14ac:dyDescent="0.15">
      <c r="A392" s="96"/>
      <c r="B392" s="96"/>
      <c r="C392" s="96"/>
      <c r="D392" s="96"/>
      <c r="E392" s="96"/>
      <c r="F392" s="96"/>
      <c r="G392" s="96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</row>
    <row r="393" spans="1:25" ht="15.75" customHeight="1" x14ac:dyDescent="0.15">
      <c r="A393" s="96"/>
      <c r="B393" s="96"/>
      <c r="C393" s="96"/>
      <c r="D393" s="96"/>
      <c r="E393" s="96"/>
      <c r="F393" s="96"/>
      <c r="G393" s="96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</row>
    <row r="394" spans="1:25" ht="15.75" customHeight="1" x14ac:dyDescent="0.15">
      <c r="A394" s="96"/>
      <c r="B394" s="96"/>
      <c r="C394" s="96"/>
      <c r="D394" s="96"/>
      <c r="E394" s="96"/>
      <c r="F394" s="96"/>
      <c r="G394" s="96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</row>
    <row r="395" spans="1:25" ht="15.75" customHeight="1" x14ac:dyDescent="0.15">
      <c r="A395" s="96"/>
      <c r="B395" s="96"/>
      <c r="C395" s="96"/>
      <c r="D395" s="96"/>
      <c r="E395" s="96"/>
      <c r="F395" s="96"/>
      <c r="G395" s="96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</row>
    <row r="396" spans="1:25" ht="15.75" customHeight="1" x14ac:dyDescent="0.15">
      <c r="A396" s="96"/>
      <c r="B396" s="96"/>
      <c r="C396" s="96"/>
      <c r="D396" s="96"/>
      <c r="E396" s="96"/>
      <c r="F396" s="96"/>
      <c r="G396" s="96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</row>
    <row r="397" spans="1:25" ht="15.75" customHeight="1" x14ac:dyDescent="0.15">
      <c r="A397" s="96"/>
      <c r="B397" s="96"/>
      <c r="C397" s="96"/>
      <c r="D397" s="96"/>
      <c r="E397" s="96"/>
      <c r="F397" s="96"/>
      <c r="G397" s="96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</row>
    <row r="398" spans="1:25" ht="15.75" customHeight="1" x14ac:dyDescent="0.15">
      <c r="A398" s="96"/>
      <c r="B398" s="96"/>
      <c r="C398" s="96"/>
      <c r="D398" s="96"/>
      <c r="E398" s="96"/>
      <c r="F398" s="96"/>
      <c r="G398" s="96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</row>
    <row r="399" spans="1:25" ht="15.75" customHeight="1" x14ac:dyDescent="0.15">
      <c r="A399" s="96"/>
      <c r="B399" s="96"/>
      <c r="C399" s="96"/>
      <c r="D399" s="96"/>
      <c r="E399" s="96"/>
      <c r="F399" s="96"/>
      <c r="G399" s="96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</row>
    <row r="400" spans="1:25" ht="15.75" customHeight="1" x14ac:dyDescent="0.15">
      <c r="A400" s="96"/>
      <c r="B400" s="96"/>
      <c r="C400" s="96"/>
      <c r="D400" s="96"/>
      <c r="E400" s="96"/>
      <c r="F400" s="96"/>
      <c r="G400" s="96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</row>
    <row r="401" spans="1:25" ht="15.75" customHeight="1" x14ac:dyDescent="0.15">
      <c r="A401" s="96"/>
      <c r="B401" s="96"/>
      <c r="C401" s="96"/>
      <c r="D401" s="96"/>
      <c r="E401" s="96"/>
      <c r="F401" s="96"/>
      <c r="G401" s="96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</row>
    <row r="402" spans="1:25" ht="15.75" customHeight="1" x14ac:dyDescent="0.15">
      <c r="A402" s="96"/>
      <c r="B402" s="96"/>
      <c r="C402" s="96"/>
      <c r="D402" s="96"/>
      <c r="E402" s="96"/>
      <c r="F402" s="96"/>
      <c r="G402" s="96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</row>
    <row r="403" spans="1:25" ht="15.75" customHeight="1" x14ac:dyDescent="0.15">
      <c r="A403" s="96"/>
      <c r="B403" s="96"/>
      <c r="C403" s="96"/>
      <c r="D403" s="96"/>
      <c r="E403" s="96"/>
      <c r="F403" s="96"/>
      <c r="G403" s="96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</row>
    <row r="404" spans="1:25" ht="15.75" customHeight="1" x14ac:dyDescent="0.15">
      <c r="A404" s="96"/>
      <c r="B404" s="96"/>
      <c r="C404" s="96"/>
      <c r="D404" s="96"/>
      <c r="E404" s="96"/>
      <c r="F404" s="96"/>
      <c r="G404" s="96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</row>
    <row r="405" spans="1:25" ht="15.75" customHeight="1" x14ac:dyDescent="0.15">
      <c r="A405" s="96"/>
      <c r="B405" s="96"/>
      <c r="C405" s="96"/>
      <c r="D405" s="96"/>
      <c r="E405" s="96"/>
      <c r="F405" s="96"/>
      <c r="G405" s="96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</row>
    <row r="406" spans="1:25" ht="15.75" customHeight="1" x14ac:dyDescent="0.15">
      <c r="A406" s="96"/>
      <c r="B406" s="96"/>
      <c r="C406" s="96"/>
      <c r="D406" s="96"/>
      <c r="E406" s="96"/>
      <c r="F406" s="96"/>
      <c r="G406" s="96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</row>
    <row r="407" spans="1:25" ht="15.75" customHeight="1" x14ac:dyDescent="0.15">
      <c r="A407" s="96"/>
      <c r="B407" s="96"/>
      <c r="C407" s="96"/>
      <c r="D407" s="96"/>
      <c r="E407" s="96"/>
      <c r="F407" s="96"/>
      <c r="G407" s="96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</row>
    <row r="408" spans="1:25" ht="15.75" customHeight="1" x14ac:dyDescent="0.15">
      <c r="A408" s="96"/>
      <c r="B408" s="96"/>
      <c r="C408" s="96"/>
      <c r="D408" s="96"/>
      <c r="E408" s="96"/>
      <c r="F408" s="96"/>
      <c r="G408" s="96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</row>
    <row r="409" spans="1:25" ht="15.75" customHeight="1" x14ac:dyDescent="0.15">
      <c r="A409" s="96"/>
      <c r="B409" s="96"/>
      <c r="C409" s="96"/>
      <c r="D409" s="96"/>
      <c r="E409" s="96"/>
      <c r="F409" s="96"/>
      <c r="G409" s="96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</row>
    <row r="410" spans="1:25" ht="15.75" customHeight="1" x14ac:dyDescent="0.15">
      <c r="A410" s="96"/>
      <c r="B410" s="96"/>
      <c r="C410" s="96"/>
      <c r="D410" s="96"/>
      <c r="E410" s="96"/>
      <c r="F410" s="96"/>
      <c r="G410" s="96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</row>
    <row r="411" spans="1:25" ht="15.75" customHeight="1" x14ac:dyDescent="0.15">
      <c r="A411" s="96"/>
      <c r="B411" s="96"/>
      <c r="C411" s="96"/>
      <c r="D411" s="96"/>
      <c r="E411" s="96"/>
      <c r="F411" s="96"/>
      <c r="G411" s="96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</row>
    <row r="412" spans="1:25" ht="15.75" customHeight="1" x14ac:dyDescent="0.15">
      <c r="A412" s="96"/>
      <c r="B412" s="96"/>
      <c r="C412" s="96"/>
      <c r="D412" s="96"/>
      <c r="E412" s="96"/>
      <c r="F412" s="96"/>
      <c r="G412" s="96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</row>
    <row r="413" spans="1:25" ht="15.75" customHeight="1" x14ac:dyDescent="0.15">
      <c r="A413" s="96"/>
      <c r="B413" s="96"/>
      <c r="C413" s="96"/>
      <c r="D413" s="96"/>
      <c r="E413" s="96"/>
      <c r="F413" s="96"/>
      <c r="G413" s="96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</row>
    <row r="414" spans="1:25" ht="15.75" customHeight="1" x14ac:dyDescent="0.15">
      <c r="A414" s="96"/>
      <c r="B414" s="96"/>
      <c r="C414" s="96"/>
      <c r="D414" s="96"/>
      <c r="E414" s="96"/>
      <c r="F414" s="96"/>
      <c r="G414" s="96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</row>
    <row r="415" spans="1:25" ht="15.75" customHeight="1" x14ac:dyDescent="0.15">
      <c r="A415" s="96"/>
      <c r="B415" s="96"/>
      <c r="C415" s="96"/>
      <c r="D415" s="96"/>
      <c r="E415" s="96"/>
      <c r="F415" s="96"/>
      <c r="G415" s="96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</row>
    <row r="416" spans="1:25" ht="15.75" customHeight="1" x14ac:dyDescent="0.15">
      <c r="A416" s="96"/>
      <c r="B416" s="96"/>
      <c r="C416" s="96"/>
      <c r="D416" s="96"/>
      <c r="E416" s="96"/>
      <c r="F416" s="96"/>
      <c r="G416" s="96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</row>
    <row r="417" spans="1:25" ht="15.75" customHeight="1" x14ac:dyDescent="0.15">
      <c r="A417" s="96"/>
      <c r="B417" s="96"/>
      <c r="C417" s="96"/>
      <c r="D417" s="96"/>
      <c r="E417" s="96"/>
      <c r="F417" s="96"/>
      <c r="G417" s="96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</row>
    <row r="418" spans="1:25" ht="15.75" customHeight="1" x14ac:dyDescent="0.15">
      <c r="A418" s="96"/>
      <c r="B418" s="96"/>
      <c r="C418" s="96"/>
      <c r="D418" s="96"/>
      <c r="E418" s="96"/>
      <c r="F418" s="96"/>
      <c r="G418" s="96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</row>
    <row r="419" spans="1:25" ht="15.75" customHeight="1" x14ac:dyDescent="0.15">
      <c r="A419" s="96"/>
      <c r="B419" s="96"/>
      <c r="C419" s="96"/>
      <c r="D419" s="96"/>
      <c r="E419" s="96"/>
      <c r="F419" s="96"/>
      <c r="G419" s="96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</row>
    <row r="420" spans="1:25" ht="15.75" customHeight="1" x14ac:dyDescent="0.15">
      <c r="A420" s="96"/>
      <c r="B420" s="96"/>
      <c r="C420" s="96"/>
      <c r="D420" s="96"/>
      <c r="E420" s="96"/>
      <c r="F420" s="96"/>
      <c r="G420" s="96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</row>
    <row r="421" spans="1:25" ht="15.75" customHeight="1" x14ac:dyDescent="0.15">
      <c r="A421" s="96"/>
      <c r="B421" s="96"/>
      <c r="C421" s="96"/>
      <c r="D421" s="96"/>
      <c r="E421" s="96"/>
      <c r="F421" s="96"/>
      <c r="G421" s="96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</row>
    <row r="422" spans="1:25" ht="15.75" customHeight="1" x14ac:dyDescent="0.15">
      <c r="A422" s="96"/>
      <c r="B422" s="96"/>
      <c r="C422" s="96"/>
      <c r="D422" s="96"/>
      <c r="E422" s="96"/>
      <c r="F422" s="96"/>
      <c r="G422" s="96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</row>
    <row r="423" spans="1:25" ht="15.75" customHeight="1" x14ac:dyDescent="0.15">
      <c r="A423" s="96"/>
      <c r="B423" s="96"/>
      <c r="C423" s="96"/>
      <c r="D423" s="96"/>
      <c r="E423" s="96"/>
      <c r="F423" s="96"/>
      <c r="G423" s="96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</row>
    <row r="424" spans="1:25" ht="15.75" customHeight="1" x14ac:dyDescent="0.15">
      <c r="A424" s="96"/>
      <c r="B424" s="96"/>
      <c r="C424" s="96"/>
      <c r="D424" s="96"/>
      <c r="E424" s="96"/>
      <c r="F424" s="96"/>
      <c r="G424" s="96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</row>
    <row r="425" spans="1:25" ht="15.75" customHeight="1" x14ac:dyDescent="0.15">
      <c r="A425" s="96"/>
      <c r="B425" s="96"/>
      <c r="C425" s="96"/>
      <c r="D425" s="96"/>
      <c r="E425" s="96"/>
      <c r="F425" s="96"/>
      <c r="G425" s="96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</row>
    <row r="426" spans="1:25" ht="15.75" customHeight="1" x14ac:dyDescent="0.15">
      <c r="A426" s="96"/>
      <c r="B426" s="96"/>
      <c r="C426" s="96"/>
      <c r="D426" s="96"/>
      <c r="E426" s="96"/>
      <c r="F426" s="96"/>
      <c r="G426" s="96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</row>
    <row r="427" spans="1:25" ht="15.75" customHeight="1" x14ac:dyDescent="0.15">
      <c r="A427" s="96"/>
      <c r="B427" s="96"/>
      <c r="C427" s="96"/>
      <c r="D427" s="96"/>
      <c r="E427" s="96"/>
      <c r="F427" s="96"/>
      <c r="G427" s="96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</row>
    <row r="428" spans="1:25" ht="15.75" customHeight="1" x14ac:dyDescent="0.15">
      <c r="A428" s="96"/>
      <c r="B428" s="96"/>
      <c r="C428" s="96"/>
      <c r="D428" s="96"/>
      <c r="E428" s="96"/>
      <c r="F428" s="96"/>
      <c r="G428" s="96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</row>
    <row r="429" spans="1:25" ht="15.75" customHeight="1" x14ac:dyDescent="0.15">
      <c r="A429" s="96"/>
      <c r="B429" s="96"/>
      <c r="C429" s="96"/>
      <c r="D429" s="96"/>
      <c r="E429" s="96"/>
      <c r="F429" s="96"/>
      <c r="G429" s="96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</row>
    <row r="430" spans="1:25" ht="15.75" customHeight="1" x14ac:dyDescent="0.15">
      <c r="A430" s="96"/>
      <c r="B430" s="96"/>
      <c r="C430" s="96"/>
      <c r="D430" s="96"/>
      <c r="E430" s="96"/>
      <c r="F430" s="96"/>
      <c r="G430" s="96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</row>
    <row r="431" spans="1:25" ht="15.75" customHeight="1" x14ac:dyDescent="0.15">
      <c r="A431" s="96"/>
      <c r="B431" s="96"/>
      <c r="C431" s="96"/>
      <c r="D431" s="96"/>
      <c r="E431" s="96"/>
      <c r="F431" s="96"/>
      <c r="G431" s="96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</row>
    <row r="432" spans="1:25" ht="15.75" customHeight="1" x14ac:dyDescent="0.15">
      <c r="A432" s="96"/>
      <c r="B432" s="96"/>
      <c r="C432" s="96"/>
      <c r="D432" s="96"/>
      <c r="E432" s="96"/>
      <c r="F432" s="96"/>
      <c r="G432" s="96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</row>
    <row r="433" spans="1:25" ht="15.75" customHeight="1" x14ac:dyDescent="0.15">
      <c r="A433" s="96"/>
      <c r="B433" s="96"/>
      <c r="C433" s="96"/>
      <c r="D433" s="96"/>
      <c r="E433" s="96"/>
      <c r="F433" s="96"/>
      <c r="G433" s="96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</row>
    <row r="434" spans="1:25" ht="15.75" customHeight="1" x14ac:dyDescent="0.15">
      <c r="A434" s="96"/>
      <c r="B434" s="96"/>
      <c r="C434" s="96"/>
      <c r="D434" s="96"/>
      <c r="E434" s="96"/>
      <c r="F434" s="96"/>
      <c r="G434" s="96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</row>
    <row r="435" spans="1:25" ht="15.75" customHeight="1" x14ac:dyDescent="0.15">
      <c r="A435" s="96"/>
      <c r="B435" s="96"/>
      <c r="C435" s="96"/>
      <c r="D435" s="96"/>
      <c r="E435" s="96"/>
      <c r="F435" s="96"/>
      <c r="G435" s="96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</row>
    <row r="436" spans="1:25" ht="15.75" customHeight="1" x14ac:dyDescent="0.15">
      <c r="A436" s="96"/>
      <c r="B436" s="96"/>
      <c r="C436" s="96"/>
      <c r="D436" s="96"/>
      <c r="E436" s="96"/>
      <c r="F436" s="96"/>
      <c r="G436" s="96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</row>
    <row r="437" spans="1:25" ht="15.75" customHeight="1" x14ac:dyDescent="0.15">
      <c r="A437" s="96"/>
      <c r="B437" s="96"/>
      <c r="C437" s="96"/>
      <c r="D437" s="96"/>
      <c r="E437" s="96"/>
      <c r="F437" s="96"/>
      <c r="G437" s="96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</row>
    <row r="438" spans="1:25" ht="15.75" customHeight="1" x14ac:dyDescent="0.15">
      <c r="A438" s="96"/>
      <c r="B438" s="96"/>
      <c r="C438" s="96"/>
      <c r="D438" s="96"/>
      <c r="E438" s="96"/>
      <c r="F438" s="96"/>
      <c r="G438" s="96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</row>
    <row r="439" spans="1:25" ht="15.75" customHeight="1" x14ac:dyDescent="0.15">
      <c r="A439" s="96"/>
      <c r="B439" s="96"/>
      <c r="C439" s="96"/>
      <c r="D439" s="96"/>
      <c r="E439" s="96"/>
      <c r="F439" s="96"/>
      <c r="G439" s="96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</row>
    <row r="440" spans="1:25" ht="15.75" customHeight="1" x14ac:dyDescent="0.15">
      <c r="A440" s="96"/>
      <c r="B440" s="96"/>
      <c r="C440" s="96"/>
      <c r="D440" s="96"/>
      <c r="E440" s="96"/>
      <c r="F440" s="96"/>
      <c r="G440" s="96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</row>
    <row r="441" spans="1:25" ht="15.75" customHeight="1" x14ac:dyDescent="0.15">
      <c r="A441" s="96"/>
      <c r="B441" s="96"/>
      <c r="C441" s="96"/>
      <c r="D441" s="96"/>
      <c r="E441" s="96"/>
      <c r="F441" s="96"/>
      <c r="G441" s="96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</row>
    <row r="442" spans="1:25" ht="15.75" customHeight="1" x14ac:dyDescent="0.15">
      <c r="A442" s="96"/>
      <c r="B442" s="96"/>
      <c r="C442" s="96"/>
      <c r="D442" s="96"/>
      <c r="E442" s="96"/>
      <c r="F442" s="96"/>
      <c r="G442" s="96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</row>
    <row r="443" spans="1:25" ht="15.75" customHeight="1" x14ac:dyDescent="0.15">
      <c r="A443" s="96"/>
      <c r="B443" s="96"/>
      <c r="C443" s="96"/>
      <c r="D443" s="96"/>
      <c r="E443" s="96"/>
      <c r="F443" s="96"/>
      <c r="G443" s="96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</row>
    <row r="444" spans="1:25" ht="15.75" customHeight="1" x14ac:dyDescent="0.15">
      <c r="A444" s="96"/>
      <c r="B444" s="96"/>
      <c r="C444" s="96"/>
      <c r="D444" s="96"/>
      <c r="E444" s="96"/>
      <c r="F444" s="96"/>
      <c r="G444" s="96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</row>
    <row r="445" spans="1:25" ht="15.75" customHeight="1" x14ac:dyDescent="0.15">
      <c r="A445" s="96"/>
      <c r="B445" s="96"/>
      <c r="C445" s="96"/>
      <c r="D445" s="96"/>
      <c r="E445" s="96"/>
      <c r="F445" s="96"/>
      <c r="G445" s="96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</row>
    <row r="446" spans="1:25" ht="15.75" customHeight="1" x14ac:dyDescent="0.15">
      <c r="A446" s="96"/>
      <c r="B446" s="96"/>
      <c r="C446" s="96"/>
      <c r="D446" s="96"/>
      <c r="E446" s="96"/>
      <c r="F446" s="96"/>
      <c r="G446" s="96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</row>
    <row r="447" spans="1:25" ht="15.75" customHeight="1" x14ac:dyDescent="0.15">
      <c r="A447" s="96"/>
      <c r="B447" s="96"/>
      <c r="C447" s="96"/>
      <c r="D447" s="96"/>
      <c r="E447" s="96"/>
      <c r="F447" s="96"/>
      <c r="G447" s="96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</row>
    <row r="448" spans="1:25" ht="15.75" customHeight="1" x14ac:dyDescent="0.15">
      <c r="A448" s="96"/>
      <c r="B448" s="96"/>
      <c r="C448" s="96"/>
      <c r="D448" s="96"/>
      <c r="E448" s="96"/>
      <c r="F448" s="96"/>
      <c r="G448" s="96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</row>
    <row r="449" spans="1:25" ht="15.75" customHeight="1" x14ac:dyDescent="0.15">
      <c r="A449" s="96"/>
      <c r="B449" s="96"/>
      <c r="C449" s="96"/>
      <c r="D449" s="96"/>
      <c r="E449" s="96"/>
      <c r="F449" s="96"/>
      <c r="G449" s="96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</row>
    <row r="450" spans="1:25" ht="15.75" customHeight="1" x14ac:dyDescent="0.15">
      <c r="A450" s="96"/>
      <c r="B450" s="96"/>
      <c r="C450" s="96"/>
      <c r="D450" s="96"/>
      <c r="E450" s="96"/>
      <c r="F450" s="96"/>
      <c r="G450" s="96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</row>
    <row r="451" spans="1:25" ht="15.75" customHeight="1" x14ac:dyDescent="0.15">
      <c r="A451" s="96"/>
      <c r="B451" s="96"/>
      <c r="C451" s="96"/>
      <c r="D451" s="96"/>
      <c r="E451" s="96"/>
      <c r="F451" s="96"/>
      <c r="G451" s="96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</row>
    <row r="452" spans="1:25" ht="15.75" customHeight="1" x14ac:dyDescent="0.15">
      <c r="A452" s="96"/>
      <c r="B452" s="96"/>
      <c r="C452" s="96"/>
      <c r="D452" s="96"/>
      <c r="E452" s="96"/>
      <c r="F452" s="96"/>
      <c r="G452" s="96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</row>
    <row r="453" spans="1:25" ht="15.75" customHeight="1" x14ac:dyDescent="0.15">
      <c r="A453" s="96"/>
      <c r="B453" s="96"/>
      <c r="C453" s="96"/>
      <c r="D453" s="96"/>
      <c r="E453" s="96"/>
      <c r="F453" s="96"/>
      <c r="G453" s="96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</row>
    <row r="454" spans="1:25" ht="15.75" customHeight="1" x14ac:dyDescent="0.15">
      <c r="A454" s="96"/>
      <c r="B454" s="96"/>
      <c r="C454" s="96"/>
      <c r="D454" s="96"/>
      <c r="E454" s="96"/>
      <c r="F454" s="96"/>
      <c r="G454" s="96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</row>
    <row r="455" spans="1:25" ht="15.75" customHeight="1" x14ac:dyDescent="0.15">
      <c r="A455" s="96"/>
      <c r="B455" s="96"/>
      <c r="C455" s="96"/>
      <c r="D455" s="96"/>
      <c r="E455" s="96"/>
      <c r="F455" s="96"/>
      <c r="G455" s="96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</row>
    <row r="456" spans="1:25" ht="15.75" customHeight="1" x14ac:dyDescent="0.15">
      <c r="A456" s="96"/>
      <c r="B456" s="96"/>
      <c r="C456" s="96"/>
      <c r="D456" s="96"/>
      <c r="E456" s="96"/>
      <c r="F456" s="96"/>
      <c r="G456" s="96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</row>
    <row r="457" spans="1:25" ht="15.75" customHeight="1" x14ac:dyDescent="0.15">
      <c r="A457" s="96"/>
      <c r="B457" s="96"/>
      <c r="C457" s="96"/>
      <c r="D457" s="96"/>
      <c r="E457" s="96"/>
      <c r="F457" s="96"/>
      <c r="G457" s="96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</row>
    <row r="458" spans="1:25" ht="15.75" customHeight="1" x14ac:dyDescent="0.15">
      <c r="A458" s="96"/>
      <c r="B458" s="96"/>
      <c r="C458" s="96"/>
      <c r="D458" s="96"/>
      <c r="E458" s="96"/>
      <c r="F458" s="96"/>
      <c r="G458" s="96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</row>
    <row r="459" spans="1:25" ht="15.75" customHeight="1" x14ac:dyDescent="0.15">
      <c r="A459" s="96"/>
      <c r="B459" s="96"/>
      <c r="C459" s="96"/>
      <c r="D459" s="96"/>
      <c r="E459" s="96"/>
      <c r="F459" s="96"/>
      <c r="G459" s="96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</row>
    <row r="460" spans="1:25" ht="15.75" customHeight="1" x14ac:dyDescent="0.15">
      <c r="A460" s="96"/>
      <c r="B460" s="96"/>
      <c r="C460" s="96"/>
      <c r="D460" s="96"/>
      <c r="E460" s="96"/>
      <c r="F460" s="96"/>
      <c r="G460" s="96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</row>
    <row r="461" spans="1:25" ht="15.75" customHeight="1" x14ac:dyDescent="0.15">
      <c r="A461" s="96"/>
      <c r="B461" s="96"/>
      <c r="C461" s="96"/>
      <c r="D461" s="96"/>
      <c r="E461" s="96"/>
      <c r="F461" s="96"/>
      <c r="G461" s="96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</row>
    <row r="462" spans="1:25" ht="15.75" customHeight="1" x14ac:dyDescent="0.15">
      <c r="A462" s="96"/>
      <c r="B462" s="96"/>
      <c r="C462" s="96"/>
      <c r="D462" s="96"/>
      <c r="E462" s="96"/>
      <c r="F462" s="96"/>
      <c r="G462" s="96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</row>
    <row r="463" spans="1:25" ht="15.75" customHeight="1" x14ac:dyDescent="0.15">
      <c r="A463" s="96"/>
      <c r="B463" s="96"/>
      <c r="C463" s="96"/>
      <c r="D463" s="96"/>
      <c r="E463" s="96"/>
      <c r="F463" s="96"/>
      <c r="G463" s="96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</row>
    <row r="464" spans="1:25" ht="15.75" customHeight="1" x14ac:dyDescent="0.15">
      <c r="A464" s="96"/>
      <c r="B464" s="96"/>
      <c r="C464" s="96"/>
      <c r="D464" s="96"/>
      <c r="E464" s="96"/>
      <c r="F464" s="96"/>
      <c r="G464" s="96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</row>
    <row r="465" spans="1:25" ht="15.75" customHeight="1" x14ac:dyDescent="0.15">
      <c r="A465" s="96"/>
      <c r="B465" s="96"/>
      <c r="C465" s="96"/>
      <c r="D465" s="96"/>
      <c r="E465" s="96"/>
      <c r="F465" s="96"/>
      <c r="G465" s="96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</row>
    <row r="466" spans="1:25" ht="15.75" customHeight="1" x14ac:dyDescent="0.15">
      <c r="A466" s="96"/>
      <c r="B466" s="96"/>
      <c r="C466" s="96"/>
      <c r="D466" s="96"/>
      <c r="E466" s="96"/>
      <c r="F466" s="96"/>
      <c r="G466" s="96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</row>
    <row r="467" spans="1:25" ht="15.75" customHeight="1" x14ac:dyDescent="0.15">
      <c r="A467" s="96"/>
      <c r="B467" s="96"/>
      <c r="C467" s="96"/>
      <c r="D467" s="96"/>
      <c r="E467" s="96"/>
      <c r="F467" s="96"/>
      <c r="G467" s="96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</row>
    <row r="468" spans="1:25" ht="15.75" customHeight="1" x14ac:dyDescent="0.15">
      <c r="A468" s="96"/>
      <c r="B468" s="96"/>
      <c r="C468" s="96"/>
      <c r="D468" s="96"/>
      <c r="E468" s="96"/>
      <c r="F468" s="96"/>
      <c r="G468" s="96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</row>
    <row r="469" spans="1:25" ht="15.75" customHeight="1" x14ac:dyDescent="0.15">
      <c r="A469" s="96"/>
      <c r="B469" s="96"/>
      <c r="C469" s="96"/>
      <c r="D469" s="96"/>
      <c r="E469" s="96"/>
      <c r="F469" s="96"/>
      <c r="G469" s="96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</row>
    <row r="470" spans="1:25" ht="15.75" customHeight="1" x14ac:dyDescent="0.15">
      <c r="A470" s="96"/>
      <c r="B470" s="96"/>
      <c r="C470" s="96"/>
      <c r="D470" s="96"/>
      <c r="E470" s="96"/>
      <c r="F470" s="96"/>
      <c r="G470" s="96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</row>
    <row r="471" spans="1:25" ht="15.75" customHeight="1" x14ac:dyDescent="0.15">
      <c r="A471" s="96"/>
      <c r="B471" s="96"/>
      <c r="C471" s="96"/>
      <c r="D471" s="96"/>
      <c r="E471" s="96"/>
      <c r="F471" s="96"/>
      <c r="G471" s="96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</row>
    <row r="472" spans="1:25" ht="15.75" customHeight="1" x14ac:dyDescent="0.15">
      <c r="A472" s="96"/>
      <c r="B472" s="96"/>
      <c r="C472" s="96"/>
      <c r="D472" s="96"/>
      <c r="E472" s="96"/>
      <c r="F472" s="96"/>
      <c r="G472" s="96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</row>
    <row r="473" spans="1:25" ht="15.75" customHeight="1" x14ac:dyDescent="0.15">
      <c r="A473" s="96"/>
      <c r="B473" s="96"/>
      <c r="C473" s="96"/>
      <c r="D473" s="96"/>
      <c r="E473" s="96"/>
      <c r="F473" s="96"/>
      <c r="G473" s="96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</row>
    <row r="474" spans="1:25" ht="15.75" customHeight="1" x14ac:dyDescent="0.15">
      <c r="A474" s="96"/>
      <c r="B474" s="96"/>
      <c r="C474" s="96"/>
      <c r="D474" s="96"/>
      <c r="E474" s="96"/>
      <c r="F474" s="96"/>
      <c r="G474" s="96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</row>
    <row r="475" spans="1:25" ht="15.75" customHeight="1" x14ac:dyDescent="0.15">
      <c r="A475" s="96"/>
      <c r="B475" s="96"/>
      <c r="C475" s="96"/>
      <c r="D475" s="96"/>
      <c r="E475" s="96"/>
      <c r="F475" s="96"/>
      <c r="G475" s="96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</row>
    <row r="476" spans="1:25" ht="15.75" customHeight="1" x14ac:dyDescent="0.15">
      <c r="A476" s="96"/>
      <c r="B476" s="96"/>
      <c r="C476" s="96"/>
      <c r="D476" s="96"/>
      <c r="E476" s="96"/>
      <c r="F476" s="96"/>
      <c r="G476" s="96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</row>
    <row r="477" spans="1:25" ht="15.75" customHeight="1" x14ac:dyDescent="0.15">
      <c r="A477" s="96"/>
      <c r="B477" s="96"/>
      <c r="C477" s="96"/>
      <c r="D477" s="96"/>
      <c r="E477" s="96"/>
      <c r="F477" s="96"/>
      <c r="G477" s="96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</row>
    <row r="478" spans="1:25" ht="15.75" customHeight="1" x14ac:dyDescent="0.15">
      <c r="A478" s="96"/>
      <c r="B478" s="96"/>
      <c r="C478" s="96"/>
      <c r="D478" s="96"/>
      <c r="E478" s="96"/>
      <c r="F478" s="96"/>
      <c r="G478" s="96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</row>
    <row r="479" spans="1:25" ht="15.75" customHeight="1" x14ac:dyDescent="0.15">
      <c r="A479" s="96"/>
      <c r="B479" s="96"/>
      <c r="C479" s="96"/>
      <c r="D479" s="96"/>
      <c r="E479" s="96"/>
      <c r="F479" s="96"/>
      <c r="G479" s="96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</row>
    <row r="480" spans="1:25" ht="15.75" customHeight="1" x14ac:dyDescent="0.15">
      <c r="A480" s="96"/>
      <c r="B480" s="96"/>
      <c r="C480" s="96"/>
      <c r="D480" s="96"/>
      <c r="E480" s="96"/>
      <c r="F480" s="96"/>
      <c r="G480" s="96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</row>
    <row r="481" spans="1:25" ht="15.75" customHeight="1" x14ac:dyDescent="0.15">
      <c r="A481" s="96"/>
      <c r="B481" s="96"/>
      <c r="C481" s="96"/>
      <c r="D481" s="96"/>
      <c r="E481" s="96"/>
      <c r="F481" s="96"/>
      <c r="G481" s="96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</row>
    <row r="482" spans="1:25" ht="15.75" customHeight="1" x14ac:dyDescent="0.15">
      <c r="A482" s="96"/>
      <c r="B482" s="96"/>
      <c r="C482" s="96"/>
      <c r="D482" s="96"/>
      <c r="E482" s="96"/>
      <c r="F482" s="96"/>
      <c r="G482" s="96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</row>
    <row r="483" spans="1:25" ht="15.75" customHeight="1" x14ac:dyDescent="0.15">
      <c r="A483" s="96"/>
      <c r="B483" s="96"/>
      <c r="C483" s="96"/>
      <c r="D483" s="96"/>
      <c r="E483" s="96"/>
      <c r="F483" s="96"/>
      <c r="G483" s="96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</row>
    <row r="484" spans="1:25" ht="15.75" customHeight="1" x14ac:dyDescent="0.15">
      <c r="A484" s="96"/>
      <c r="B484" s="96"/>
      <c r="C484" s="96"/>
      <c r="D484" s="96"/>
      <c r="E484" s="96"/>
      <c r="F484" s="96"/>
      <c r="G484" s="96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</row>
    <row r="485" spans="1:25" ht="15.75" customHeight="1" x14ac:dyDescent="0.15">
      <c r="A485" s="96"/>
      <c r="B485" s="96"/>
      <c r="C485" s="96"/>
      <c r="D485" s="96"/>
      <c r="E485" s="96"/>
      <c r="F485" s="96"/>
      <c r="G485" s="96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</row>
    <row r="486" spans="1:25" ht="15.75" customHeight="1" x14ac:dyDescent="0.15">
      <c r="A486" s="96"/>
      <c r="B486" s="96"/>
      <c r="C486" s="96"/>
      <c r="D486" s="96"/>
      <c r="E486" s="96"/>
      <c r="F486" s="96"/>
      <c r="G486" s="96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</row>
    <row r="487" spans="1:25" ht="15.75" customHeight="1" x14ac:dyDescent="0.15">
      <c r="A487" s="96"/>
      <c r="B487" s="96"/>
      <c r="C487" s="96"/>
      <c r="D487" s="96"/>
      <c r="E487" s="96"/>
      <c r="F487" s="96"/>
      <c r="G487" s="96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</row>
    <row r="488" spans="1:25" ht="15.75" customHeight="1" x14ac:dyDescent="0.15">
      <c r="A488" s="96"/>
      <c r="B488" s="96"/>
      <c r="C488" s="96"/>
      <c r="D488" s="96"/>
      <c r="E488" s="96"/>
      <c r="F488" s="96"/>
      <c r="G488" s="96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</row>
    <row r="489" spans="1:25" ht="15.75" customHeight="1" x14ac:dyDescent="0.15">
      <c r="A489" s="96"/>
      <c r="B489" s="96"/>
      <c r="C489" s="96"/>
      <c r="D489" s="96"/>
      <c r="E489" s="96"/>
      <c r="F489" s="96"/>
      <c r="G489" s="96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</row>
    <row r="490" spans="1:25" ht="15.75" customHeight="1" x14ac:dyDescent="0.15">
      <c r="A490" s="96"/>
      <c r="B490" s="96"/>
      <c r="C490" s="96"/>
      <c r="D490" s="96"/>
      <c r="E490" s="96"/>
      <c r="F490" s="96"/>
      <c r="G490" s="96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</row>
    <row r="491" spans="1:25" ht="15.75" customHeight="1" x14ac:dyDescent="0.15">
      <c r="A491" s="96"/>
      <c r="B491" s="96"/>
      <c r="C491" s="96"/>
      <c r="D491" s="96"/>
      <c r="E491" s="96"/>
      <c r="F491" s="96"/>
      <c r="G491" s="96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</row>
    <row r="492" spans="1:25" ht="15.75" customHeight="1" x14ac:dyDescent="0.15">
      <c r="A492" s="96"/>
      <c r="B492" s="96"/>
      <c r="C492" s="96"/>
      <c r="D492" s="96"/>
      <c r="E492" s="96"/>
      <c r="F492" s="96"/>
      <c r="G492" s="96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</row>
    <row r="493" spans="1:25" ht="15.75" customHeight="1" x14ac:dyDescent="0.15">
      <c r="A493" s="96"/>
      <c r="B493" s="96"/>
      <c r="C493" s="96"/>
      <c r="D493" s="96"/>
      <c r="E493" s="96"/>
      <c r="F493" s="96"/>
      <c r="G493" s="96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</row>
    <row r="494" spans="1:25" ht="15.75" customHeight="1" x14ac:dyDescent="0.15">
      <c r="A494" s="96"/>
      <c r="B494" s="96"/>
      <c r="C494" s="96"/>
      <c r="D494" s="96"/>
      <c r="E494" s="96"/>
      <c r="F494" s="96"/>
      <c r="G494" s="96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</row>
    <row r="495" spans="1:25" ht="15.75" customHeight="1" x14ac:dyDescent="0.15">
      <c r="A495" s="96"/>
      <c r="B495" s="96"/>
      <c r="C495" s="96"/>
      <c r="D495" s="96"/>
      <c r="E495" s="96"/>
      <c r="F495" s="96"/>
      <c r="G495" s="96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</row>
    <row r="496" spans="1:25" ht="15.75" customHeight="1" x14ac:dyDescent="0.15">
      <c r="A496" s="96"/>
      <c r="B496" s="96"/>
      <c r="C496" s="96"/>
      <c r="D496" s="96"/>
      <c r="E496" s="96"/>
      <c r="F496" s="96"/>
      <c r="G496" s="96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</row>
    <row r="497" spans="1:25" ht="15.75" customHeight="1" x14ac:dyDescent="0.15">
      <c r="A497" s="96"/>
      <c r="B497" s="96"/>
      <c r="C497" s="96"/>
      <c r="D497" s="96"/>
      <c r="E497" s="96"/>
      <c r="F497" s="96"/>
      <c r="G497" s="96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</row>
    <row r="498" spans="1:25" ht="15.75" customHeight="1" x14ac:dyDescent="0.15">
      <c r="A498" s="96"/>
      <c r="B498" s="96"/>
      <c r="C498" s="96"/>
      <c r="D498" s="96"/>
      <c r="E498" s="96"/>
      <c r="F498" s="96"/>
      <c r="G498" s="96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</row>
    <row r="499" spans="1:25" ht="15.75" customHeight="1" x14ac:dyDescent="0.15">
      <c r="A499" s="96"/>
      <c r="B499" s="96"/>
      <c r="C499" s="96"/>
      <c r="D499" s="96"/>
      <c r="E499" s="96"/>
      <c r="F499" s="96"/>
      <c r="G499" s="96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</row>
    <row r="500" spans="1:25" ht="15.75" customHeight="1" x14ac:dyDescent="0.15">
      <c r="A500" s="96"/>
      <c r="B500" s="96"/>
      <c r="C500" s="96"/>
      <c r="D500" s="96"/>
      <c r="E500" s="96"/>
      <c r="F500" s="96"/>
      <c r="G500" s="96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</row>
    <row r="501" spans="1:25" ht="15.75" customHeight="1" x14ac:dyDescent="0.15">
      <c r="A501" s="96"/>
      <c r="B501" s="96"/>
      <c r="C501" s="96"/>
      <c r="D501" s="96"/>
      <c r="E501" s="96"/>
      <c r="F501" s="96"/>
      <c r="G501" s="96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</row>
    <row r="502" spans="1:25" ht="15.75" customHeight="1" x14ac:dyDescent="0.15">
      <c r="A502" s="96"/>
      <c r="B502" s="96"/>
      <c r="C502" s="96"/>
      <c r="D502" s="96"/>
      <c r="E502" s="96"/>
      <c r="F502" s="96"/>
      <c r="G502" s="96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</row>
    <row r="503" spans="1:25" ht="15.75" customHeight="1" x14ac:dyDescent="0.15">
      <c r="A503" s="96"/>
      <c r="B503" s="96"/>
      <c r="C503" s="96"/>
      <c r="D503" s="96"/>
      <c r="E503" s="96"/>
      <c r="F503" s="96"/>
      <c r="G503" s="96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</row>
    <row r="504" spans="1:25" ht="15.75" customHeight="1" x14ac:dyDescent="0.15">
      <c r="A504" s="96"/>
      <c r="B504" s="96"/>
      <c r="C504" s="96"/>
      <c r="D504" s="96"/>
      <c r="E504" s="96"/>
      <c r="F504" s="96"/>
      <c r="G504" s="96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</row>
    <row r="505" spans="1:25" ht="15.75" customHeight="1" x14ac:dyDescent="0.15">
      <c r="A505" s="96"/>
      <c r="B505" s="96"/>
      <c r="C505" s="96"/>
      <c r="D505" s="96"/>
      <c r="E505" s="96"/>
      <c r="F505" s="96"/>
      <c r="G505" s="96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</row>
    <row r="506" spans="1:25" ht="15.75" customHeight="1" x14ac:dyDescent="0.15">
      <c r="A506" s="96"/>
      <c r="B506" s="96"/>
      <c r="C506" s="96"/>
      <c r="D506" s="96"/>
      <c r="E506" s="96"/>
      <c r="F506" s="96"/>
      <c r="G506" s="96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</row>
    <row r="507" spans="1:25" ht="15.75" customHeight="1" x14ac:dyDescent="0.15">
      <c r="A507" s="96"/>
      <c r="B507" s="96"/>
      <c r="C507" s="96"/>
      <c r="D507" s="96"/>
      <c r="E507" s="96"/>
      <c r="F507" s="96"/>
      <c r="G507" s="96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</row>
    <row r="508" spans="1:25" ht="15.75" customHeight="1" x14ac:dyDescent="0.15">
      <c r="A508" s="96"/>
      <c r="B508" s="96"/>
      <c r="C508" s="96"/>
      <c r="D508" s="96"/>
      <c r="E508" s="96"/>
      <c r="F508" s="96"/>
      <c r="G508" s="96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</row>
    <row r="509" spans="1:25" ht="15.75" customHeight="1" x14ac:dyDescent="0.15">
      <c r="A509" s="96"/>
      <c r="B509" s="96"/>
      <c r="C509" s="96"/>
      <c r="D509" s="96"/>
      <c r="E509" s="96"/>
      <c r="F509" s="96"/>
      <c r="G509" s="96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</row>
    <row r="510" spans="1:25" ht="15.75" customHeight="1" x14ac:dyDescent="0.15">
      <c r="A510" s="96"/>
      <c r="B510" s="96"/>
      <c r="C510" s="96"/>
      <c r="D510" s="96"/>
      <c r="E510" s="96"/>
      <c r="F510" s="96"/>
      <c r="G510" s="96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</row>
    <row r="511" spans="1:25" ht="15.75" customHeight="1" x14ac:dyDescent="0.15">
      <c r="A511" s="96"/>
      <c r="B511" s="96"/>
      <c r="C511" s="96"/>
      <c r="D511" s="96"/>
      <c r="E511" s="96"/>
      <c r="F511" s="96"/>
      <c r="G511" s="96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</row>
    <row r="512" spans="1:25" ht="15.75" customHeight="1" x14ac:dyDescent="0.15">
      <c r="A512" s="96"/>
      <c r="B512" s="96"/>
      <c r="C512" s="96"/>
      <c r="D512" s="96"/>
      <c r="E512" s="96"/>
      <c r="F512" s="96"/>
      <c r="G512" s="96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</row>
    <row r="513" spans="1:25" ht="15.75" customHeight="1" x14ac:dyDescent="0.15">
      <c r="A513" s="96"/>
      <c r="B513" s="96"/>
      <c r="C513" s="96"/>
      <c r="D513" s="96"/>
      <c r="E513" s="96"/>
      <c r="F513" s="96"/>
      <c r="G513" s="96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</row>
    <row r="514" spans="1:25" ht="15.75" customHeight="1" x14ac:dyDescent="0.15">
      <c r="A514" s="96"/>
      <c r="B514" s="96"/>
      <c r="C514" s="96"/>
      <c r="D514" s="96"/>
      <c r="E514" s="96"/>
      <c r="F514" s="96"/>
      <c r="G514" s="96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</row>
    <row r="515" spans="1:25" ht="15.75" customHeight="1" x14ac:dyDescent="0.15">
      <c r="A515" s="96"/>
      <c r="B515" s="96"/>
      <c r="C515" s="96"/>
      <c r="D515" s="96"/>
      <c r="E515" s="96"/>
      <c r="F515" s="96"/>
      <c r="G515" s="96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</row>
    <row r="516" spans="1:25" ht="15.75" customHeight="1" x14ac:dyDescent="0.15">
      <c r="A516" s="96"/>
      <c r="B516" s="96"/>
      <c r="C516" s="96"/>
      <c r="D516" s="96"/>
      <c r="E516" s="96"/>
      <c r="F516" s="96"/>
      <c r="G516" s="96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</row>
    <row r="517" spans="1:25" ht="15.75" customHeight="1" x14ac:dyDescent="0.15">
      <c r="A517" s="96"/>
      <c r="B517" s="96"/>
      <c r="C517" s="96"/>
      <c r="D517" s="96"/>
      <c r="E517" s="96"/>
      <c r="F517" s="96"/>
      <c r="G517" s="96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</row>
    <row r="518" spans="1:25" ht="15.75" customHeight="1" x14ac:dyDescent="0.15">
      <c r="A518" s="96"/>
      <c r="B518" s="96"/>
      <c r="C518" s="96"/>
      <c r="D518" s="96"/>
      <c r="E518" s="96"/>
      <c r="F518" s="96"/>
      <c r="G518" s="96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</row>
    <row r="519" spans="1:25" ht="15.75" customHeight="1" x14ac:dyDescent="0.15">
      <c r="A519" s="96"/>
      <c r="B519" s="96"/>
      <c r="C519" s="96"/>
      <c r="D519" s="96"/>
      <c r="E519" s="96"/>
      <c r="F519" s="96"/>
      <c r="G519" s="96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</row>
    <row r="520" spans="1:25" ht="15.75" customHeight="1" x14ac:dyDescent="0.15">
      <c r="A520" s="96"/>
      <c r="B520" s="96"/>
      <c r="C520" s="96"/>
      <c r="D520" s="96"/>
      <c r="E520" s="96"/>
      <c r="F520" s="96"/>
      <c r="G520" s="96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</row>
    <row r="521" spans="1:25" ht="15.75" customHeight="1" x14ac:dyDescent="0.15">
      <c r="A521" s="96"/>
      <c r="B521" s="96"/>
      <c r="C521" s="96"/>
      <c r="D521" s="96"/>
      <c r="E521" s="96"/>
      <c r="F521" s="96"/>
      <c r="G521" s="96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</row>
    <row r="522" spans="1:25" ht="15.75" customHeight="1" x14ac:dyDescent="0.15">
      <c r="A522" s="96"/>
      <c r="B522" s="96"/>
      <c r="C522" s="96"/>
      <c r="D522" s="96"/>
      <c r="E522" s="96"/>
      <c r="F522" s="96"/>
      <c r="G522" s="96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</row>
    <row r="523" spans="1:25" ht="15.75" customHeight="1" x14ac:dyDescent="0.15">
      <c r="A523" s="96"/>
      <c r="B523" s="96"/>
      <c r="C523" s="96"/>
      <c r="D523" s="96"/>
      <c r="E523" s="96"/>
      <c r="F523" s="96"/>
      <c r="G523" s="96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</row>
    <row r="524" spans="1:25" ht="15.75" customHeight="1" x14ac:dyDescent="0.15">
      <c r="A524" s="96"/>
      <c r="B524" s="96"/>
      <c r="C524" s="96"/>
      <c r="D524" s="96"/>
      <c r="E524" s="96"/>
      <c r="F524" s="96"/>
      <c r="G524" s="96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</row>
    <row r="525" spans="1:25" ht="15.75" customHeight="1" x14ac:dyDescent="0.15">
      <c r="A525" s="96"/>
      <c r="B525" s="96"/>
      <c r="C525" s="96"/>
      <c r="D525" s="96"/>
      <c r="E525" s="96"/>
      <c r="F525" s="96"/>
      <c r="G525" s="96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</row>
    <row r="526" spans="1:25" ht="15.75" customHeight="1" x14ac:dyDescent="0.15">
      <c r="A526" s="96"/>
      <c r="B526" s="96"/>
      <c r="C526" s="96"/>
      <c r="D526" s="96"/>
      <c r="E526" s="96"/>
      <c r="F526" s="96"/>
      <c r="G526" s="96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</row>
    <row r="527" spans="1:25" ht="15.75" customHeight="1" x14ac:dyDescent="0.15">
      <c r="A527" s="96"/>
      <c r="B527" s="96"/>
      <c r="C527" s="96"/>
      <c r="D527" s="96"/>
      <c r="E527" s="96"/>
      <c r="F527" s="96"/>
      <c r="G527" s="96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</row>
    <row r="528" spans="1:25" ht="15.75" customHeight="1" x14ac:dyDescent="0.15">
      <c r="A528" s="96"/>
      <c r="B528" s="96"/>
      <c r="C528" s="96"/>
      <c r="D528" s="96"/>
      <c r="E528" s="96"/>
      <c r="F528" s="96"/>
      <c r="G528" s="96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</row>
    <row r="529" spans="1:25" ht="15.75" customHeight="1" x14ac:dyDescent="0.15">
      <c r="A529" s="96"/>
      <c r="B529" s="96"/>
      <c r="C529" s="96"/>
      <c r="D529" s="96"/>
      <c r="E529" s="96"/>
      <c r="F529" s="96"/>
      <c r="G529" s="96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</row>
    <row r="530" spans="1:25" ht="15.75" customHeight="1" x14ac:dyDescent="0.15">
      <c r="A530" s="96"/>
      <c r="B530" s="96"/>
      <c r="C530" s="96"/>
      <c r="D530" s="96"/>
      <c r="E530" s="96"/>
      <c r="F530" s="96"/>
      <c r="G530" s="96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</row>
    <row r="531" spans="1:25" ht="15.75" customHeight="1" x14ac:dyDescent="0.15">
      <c r="A531" s="96"/>
      <c r="B531" s="96"/>
      <c r="C531" s="96"/>
      <c r="D531" s="96"/>
      <c r="E531" s="96"/>
      <c r="F531" s="96"/>
      <c r="G531" s="96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</row>
    <row r="532" spans="1:25" ht="15.75" customHeight="1" x14ac:dyDescent="0.15">
      <c r="A532" s="96"/>
      <c r="B532" s="96"/>
      <c r="C532" s="96"/>
      <c r="D532" s="96"/>
      <c r="E532" s="96"/>
      <c r="F532" s="96"/>
      <c r="G532" s="96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</row>
    <row r="533" spans="1:25" ht="15.75" customHeight="1" x14ac:dyDescent="0.15">
      <c r="A533" s="96"/>
      <c r="B533" s="96"/>
      <c r="C533" s="96"/>
      <c r="D533" s="96"/>
      <c r="E533" s="96"/>
      <c r="F533" s="96"/>
      <c r="G533" s="96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</row>
    <row r="534" spans="1:25" ht="15.75" customHeight="1" x14ac:dyDescent="0.15">
      <c r="A534" s="96"/>
      <c r="B534" s="96"/>
      <c r="C534" s="96"/>
      <c r="D534" s="96"/>
      <c r="E534" s="96"/>
      <c r="F534" s="96"/>
      <c r="G534" s="96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</row>
    <row r="535" spans="1:25" ht="15.75" customHeight="1" x14ac:dyDescent="0.15">
      <c r="A535" s="96"/>
      <c r="B535" s="96"/>
      <c r="C535" s="96"/>
      <c r="D535" s="96"/>
      <c r="E535" s="96"/>
      <c r="F535" s="96"/>
      <c r="G535" s="96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</row>
    <row r="536" spans="1:25" ht="15.75" customHeight="1" x14ac:dyDescent="0.15">
      <c r="A536" s="96"/>
      <c r="B536" s="96"/>
      <c r="C536" s="96"/>
      <c r="D536" s="96"/>
      <c r="E536" s="96"/>
      <c r="F536" s="96"/>
      <c r="G536" s="96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</row>
    <row r="537" spans="1:25" ht="15.75" customHeight="1" x14ac:dyDescent="0.15">
      <c r="A537" s="96"/>
      <c r="B537" s="96"/>
      <c r="C537" s="96"/>
      <c r="D537" s="96"/>
      <c r="E537" s="96"/>
      <c r="F537" s="96"/>
      <c r="G537" s="96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</row>
    <row r="538" spans="1:25" ht="15.75" customHeight="1" x14ac:dyDescent="0.15">
      <c r="A538" s="96"/>
      <c r="B538" s="96"/>
      <c r="C538" s="96"/>
      <c r="D538" s="96"/>
      <c r="E538" s="96"/>
      <c r="F538" s="96"/>
      <c r="G538" s="96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</row>
    <row r="539" spans="1:25" ht="15.75" customHeight="1" x14ac:dyDescent="0.15">
      <c r="A539" s="96"/>
      <c r="B539" s="96"/>
      <c r="C539" s="96"/>
      <c r="D539" s="96"/>
      <c r="E539" s="96"/>
      <c r="F539" s="96"/>
      <c r="G539" s="96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</row>
    <row r="540" spans="1:25" ht="15.75" customHeight="1" x14ac:dyDescent="0.15">
      <c r="A540" s="96"/>
      <c r="B540" s="96"/>
      <c r="C540" s="96"/>
      <c r="D540" s="96"/>
      <c r="E540" s="96"/>
      <c r="F540" s="96"/>
      <c r="G540" s="96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</row>
    <row r="541" spans="1:25" ht="15.75" customHeight="1" x14ac:dyDescent="0.15">
      <c r="A541" s="96"/>
      <c r="B541" s="96"/>
      <c r="C541" s="96"/>
      <c r="D541" s="96"/>
      <c r="E541" s="96"/>
      <c r="F541" s="96"/>
      <c r="G541" s="96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</row>
    <row r="542" spans="1:25" ht="15.75" customHeight="1" x14ac:dyDescent="0.15">
      <c r="A542" s="96"/>
      <c r="B542" s="96"/>
      <c r="C542" s="96"/>
      <c r="D542" s="96"/>
      <c r="E542" s="96"/>
      <c r="F542" s="96"/>
      <c r="G542" s="96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</row>
    <row r="543" spans="1:25" ht="15.75" customHeight="1" x14ac:dyDescent="0.15">
      <c r="A543" s="96"/>
      <c r="B543" s="96"/>
      <c r="C543" s="96"/>
      <c r="D543" s="96"/>
      <c r="E543" s="96"/>
      <c r="F543" s="96"/>
      <c r="G543" s="96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</row>
    <row r="544" spans="1:25" ht="15.75" customHeight="1" x14ac:dyDescent="0.15">
      <c r="A544" s="96"/>
      <c r="B544" s="96"/>
      <c r="C544" s="96"/>
      <c r="D544" s="96"/>
      <c r="E544" s="96"/>
      <c r="F544" s="96"/>
      <c r="G544" s="96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</row>
    <row r="545" spans="1:25" ht="15.75" customHeight="1" x14ac:dyDescent="0.15">
      <c r="A545" s="96"/>
      <c r="B545" s="96"/>
      <c r="C545" s="96"/>
      <c r="D545" s="96"/>
      <c r="E545" s="96"/>
      <c r="F545" s="96"/>
      <c r="G545" s="96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</row>
    <row r="546" spans="1:25" ht="15.75" customHeight="1" x14ac:dyDescent="0.15">
      <c r="A546" s="96"/>
      <c r="B546" s="96"/>
      <c r="C546" s="96"/>
      <c r="D546" s="96"/>
      <c r="E546" s="96"/>
      <c r="F546" s="96"/>
      <c r="G546" s="96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</row>
    <row r="547" spans="1:25" ht="15.75" customHeight="1" x14ac:dyDescent="0.15">
      <c r="A547" s="96"/>
      <c r="B547" s="96"/>
      <c r="C547" s="96"/>
      <c r="D547" s="96"/>
      <c r="E547" s="96"/>
      <c r="F547" s="96"/>
      <c r="G547" s="96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</row>
    <row r="548" spans="1:25" ht="15.75" customHeight="1" x14ac:dyDescent="0.15">
      <c r="A548" s="96"/>
      <c r="B548" s="96"/>
      <c r="C548" s="96"/>
      <c r="D548" s="96"/>
      <c r="E548" s="96"/>
      <c r="F548" s="96"/>
      <c r="G548" s="96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</row>
    <row r="549" spans="1:25" ht="15.75" customHeight="1" x14ac:dyDescent="0.15">
      <c r="A549" s="96"/>
      <c r="B549" s="96"/>
      <c r="C549" s="96"/>
      <c r="D549" s="96"/>
      <c r="E549" s="96"/>
      <c r="F549" s="96"/>
      <c r="G549" s="96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</row>
    <row r="550" spans="1:25" ht="15.75" customHeight="1" x14ac:dyDescent="0.15">
      <c r="A550" s="96"/>
      <c r="B550" s="96"/>
      <c r="C550" s="96"/>
      <c r="D550" s="96"/>
      <c r="E550" s="96"/>
      <c r="F550" s="96"/>
      <c r="G550" s="96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</row>
    <row r="551" spans="1:25" ht="15.75" customHeight="1" x14ac:dyDescent="0.15">
      <c r="A551" s="96"/>
      <c r="B551" s="96"/>
      <c r="C551" s="96"/>
      <c r="D551" s="96"/>
      <c r="E551" s="96"/>
      <c r="F551" s="96"/>
      <c r="G551" s="96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</row>
    <row r="552" spans="1:25" ht="15.75" customHeight="1" x14ac:dyDescent="0.15">
      <c r="A552" s="96"/>
      <c r="B552" s="96"/>
      <c r="C552" s="96"/>
      <c r="D552" s="96"/>
      <c r="E552" s="96"/>
      <c r="F552" s="96"/>
      <c r="G552" s="96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</row>
    <row r="553" spans="1:25" ht="15.75" customHeight="1" x14ac:dyDescent="0.15">
      <c r="A553" s="96"/>
      <c r="B553" s="96"/>
      <c r="C553" s="96"/>
      <c r="D553" s="96"/>
      <c r="E553" s="96"/>
      <c r="F553" s="96"/>
      <c r="G553" s="96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</row>
    <row r="554" spans="1:25" ht="15.75" customHeight="1" x14ac:dyDescent="0.15">
      <c r="A554" s="96"/>
      <c r="B554" s="96"/>
      <c r="C554" s="96"/>
      <c r="D554" s="96"/>
      <c r="E554" s="96"/>
      <c r="F554" s="96"/>
      <c r="G554" s="96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</row>
    <row r="555" spans="1:25" ht="15.75" customHeight="1" x14ac:dyDescent="0.15">
      <c r="A555" s="96"/>
      <c r="B555" s="96"/>
      <c r="C555" s="96"/>
      <c r="D555" s="96"/>
      <c r="E555" s="96"/>
      <c r="F555" s="96"/>
      <c r="G555" s="96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</row>
    <row r="556" spans="1:25" ht="15.75" customHeight="1" x14ac:dyDescent="0.15">
      <c r="A556" s="96"/>
      <c r="B556" s="96"/>
      <c r="C556" s="96"/>
      <c r="D556" s="96"/>
      <c r="E556" s="96"/>
      <c r="F556" s="96"/>
      <c r="G556" s="96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</row>
    <row r="557" spans="1:25" ht="15.75" customHeight="1" x14ac:dyDescent="0.15">
      <c r="A557" s="96"/>
      <c r="B557" s="96"/>
      <c r="C557" s="96"/>
      <c r="D557" s="96"/>
      <c r="E557" s="96"/>
      <c r="F557" s="96"/>
      <c r="G557" s="96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</row>
    <row r="558" spans="1:25" ht="15.75" customHeight="1" x14ac:dyDescent="0.15">
      <c r="A558" s="96"/>
      <c r="B558" s="96"/>
      <c r="C558" s="96"/>
      <c r="D558" s="96"/>
      <c r="E558" s="96"/>
      <c r="F558" s="96"/>
      <c r="G558" s="96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</row>
    <row r="559" spans="1:25" ht="15.75" customHeight="1" x14ac:dyDescent="0.15">
      <c r="A559" s="96"/>
      <c r="B559" s="96"/>
      <c r="C559" s="96"/>
      <c r="D559" s="96"/>
      <c r="E559" s="96"/>
      <c r="F559" s="96"/>
      <c r="G559" s="96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</row>
    <row r="560" spans="1:25" ht="15.75" customHeight="1" x14ac:dyDescent="0.15">
      <c r="A560" s="96"/>
      <c r="B560" s="96"/>
      <c r="C560" s="96"/>
      <c r="D560" s="96"/>
      <c r="E560" s="96"/>
      <c r="F560" s="96"/>
      <c r="G560" s="96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</row>
    <row r="561" spans="1:25" ht="15.75" customHeight="1" x14ac:dyDescent="0.15">
      <c r="A561" s="96"/>
      <c r="B561" s="96"/>
      <c r="C561" s="96"/>
      <c r="D561" s="96"/>
      <c r="E561" s="96"/>
      <c r="F561" s="96"/>
      <c r="G561" s="96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</row>
    <row r="562" spans="1:25" ht="15.75" customHeight="1" x14ac:dyDescent="0.15">
      <c r="A562" s="96"/>
      <c r="B562" s="96"/>
      <c r="C562" s="96"/>
      <c r="D562" s="96"/>
      <c r="E562" s="96"/>
      <c r="F562" s="96"/>
      <c r="G562" s="96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</row>
    <row r="563" spans="1:25" ht="15.75" customHeight="1" x14ac:dyDescent="0.15">
      <c r="A563" s="96"/>
      <c r="B563" s="96"/>
      <c r="C563" s="96"/>
      <c r="D563" s="96"/>
      <c r="E563" s="96"/>
      <c r="F563" s="96"/>
      <c r="G563" s="96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</row>
    <row r="564" spans="1:25" ht="15.75" customHeight="1" x14ac:dyDescent="0.15">
      <c r="A564" s="96"/>
      <c r="B564" s="96"/>
      <c r="C564" s="96"/>
      <c r="D564" s="96"/>
      <c r="E564" s="96"/>
      <c r="F564" s="96"/>
      <c r="G564" s="96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</row>
    <row r="565" spans="1:25" ht="15.75" customHeight="1" x14ac:dyDescent="0.15">
      <c r="A565" s="96"/>
      <c r="B565" s="96"/>
      <c r="C565" s="96"/>
      <c r="D565" s="96"/>
      <c r="E565" s="96"/>
      <c r="F565" s="96"/>
      <c r="G565" s="96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</row>
    <row r="566" spans="1:25" ht="15.75" customHeight="1" x14ac:dyDescent="0.15">
      <c r="A566" s="96"/>
      <c r="B566" s="96"/>
      <c r="C566" s="96"/>
      <c r="D566" s="96"/>
      <c r="E566" s="96"/>
      <c r="F566" s="96"/>
      <c r="G566" s="96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</row>
    <row r="567" spans="1:25" ht="15.75" customHeight="1" x14ac:dyDescent="0.15">
      <c r="A567" s="96"/>
      <c r="B567" s="96"/>
      <c r="C567" s="96"/>
      <c r="D567" s="96"/>
      <c r="E567" s="96"/>
      <c r="F567" s="96"/>
      <c r="G567" s="96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</row>
    <row r="568" spans="1:25" ht="15.75" customHeight="1" x14ac:dyDescent="0.15">
      <c r="A568" s="96"/>
      <c r="B568" s="96"/>
      <c r="C568" s="96"/>
      <c r="D568" s="96"/>
      <c r="E568" s="96"/>
      <c r="F568" s="96"/>
      <c r="G568" s="96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</row>
    <row r="569" spans="1:25" ht="15.75" customHeight="1" x14ac:dyDescent="0.15">
      <c r="A569" s="96"/>
      <c r="B569" s="96"/>
      <c r="C569" s="96"/>
      <c r="D569" s="96"/>
      <c r="E569" s="96"/>
      <c r="F569" s="96"/>
      <c r="G569" s="96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</row>
    <row r="570" spans="1:25" ht="15.75" customHeight="1" x14ac:dyDescent="0.15">
      <c r="A570" s="96"/>
      <c r="B570" s="96"/>
      <c r="C570" s="96"/>
      <c r="D570" s="96"/>
      <c r="E570" s="96"/>
      <c r="F570" s="96"/>
      <c r="G570" s="96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</row>
    <row r="571" spans="1:25" ht="15.75" customHeight="1" x14ac:dyDescent="0.15">
      <c r="A571" s="96"/>
      <c r="B571" s="96"/>
      <c r="C571" s="96"/>
      <c r="D571" s="96"/>
      <c r="E571" s="96"/>
      <c r="F571" s="96"/>
      <c r="G571" s="96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</row>
    <row r="572" spans="1:25" ht="15.75" customHeight="1" x14ac:dyDescent="0.15">
      <c r="A572" s="96"/>
      <c r="B572" s="96"/>
      <c r="C572" s="96"/>
      <c r="D572" s="96"/>
      <c r="E572" s="96"/>
      <c r="F572" s="96"/>
      <c r="G572" s="96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</row>
    <row r="573" spans="1:25" ht="15.75" customHeight="1" x14ac:dyDescent="0.15">
      <c r="A573" s="96"/>
      <c r="B573" s="96"/>
      <c r="C573" s="96"/>
      <c r="D573" s="96"/>
      <c r="E573" s="96"/>
      <c r="F573" s="96"/>
      <c r="G573" s="96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</row>
    <row r="574" spans="1:25" ht="15.75" customHeight="1" x14ac:dyDescent="0.15">
      <c r="A574" s="96"/>
      <c r="B574" s="96"/>
      <c r="C574" s="96"/>
      <c r="D574" s="96"/>
      <c r="E574" s="96"/>
      <c r="F574" s="96"/>
      <c r="G574" s="96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</row>
    <row r="575" spans="1:25" ht="15.75" customHeight="1" x14ac:dyDescent="0.15">
      <c r="A575" s="96"/>
      <c r="B575" s="96"/>
      <c r="C575" s="96"/>
      <c r="D575" s="96"/>
      <c r="E575" s="96"/>
      <c r="F575" s="96"/>
      <c r="G575" s="96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</row>
    <row r="576" spans="1:25" ht="15.75" customHeight="1" x14ac:dyDescent="0.15">
      <c r="A576" s="96"/>
      <c r="B576" s="96"/>
      <c r="C576" s="96"/>
      <c r="D576" s="96"/>
      <c r="E576" s="96"/>
      <c r="F576" s="96"/>
      <c r="G576" s="96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</row>
    <row r="577" spans="1:25" ht="15.75" customHeight="1" x14ac:dyDescent="0.15">
      <c r="A577" s="96"/>
      <c r="B577" s="96"/>
      <c r="C577" s="96"/>
      <c r="D577" s="96"/>
      <c r="E577" s="96"/>
      <c r="F577" s="96"/>
      <c r="G577" s="96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</row>
    <row r="578" spans="1:25" ht="15.75" customHeight="1" x14ac:dyDescent="0.15">
      <c r="A578" s="96"/>
      <c r="B578" s="96"/>
      <c r="C578" s="96"/>
      <c r="D578" s="96"/>
      <c r="E578" s="96"/>
      <c r="F578" s="96"/>
      <c r="G578" s="96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</row>
    <row r="579" spans="1:25" ht="15.75" customHeight="1" x14ac:dyDescent="0.15">
      <c r="A579" s="96"/>
      <c r="B579" s="96"/>
      <c r="C579" s="96"/>
      <c r="D579" s="96"/>
      <c r="E579" s="96"/>
      <c r="F579" s="96"/>
      <c r="G579" s="96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</row>
    <row r="580" spans="1:25" ht="15.75" customHeight="1" x14ac:dyDescent="0.15">
      <c r="A580" s="96"/>
      <c r="B580" s="96"/>
      <c r="C580" s="96"/>
      <c r="D580" s="96"/>
      <c r="E580" s="96"/>
      <c r="F580" s="96"/>
      <c r="G580" s="96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</row>
    <row r="581" spans="1:25" ht="15.75" customHeight="1" x14ac:dyDescent="0.15">
      <c r="A581" s="96"/>
      <c r="B581" s="96"/>
      <c r="C581" s="96"/>
      <c r="D581" s="96"/>
      <c r="E581" s="96"/>
      <c r="F581" s="96"/>
      <c r="G581" s="96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</row>
    <row r="582" spans="1:25" ht="15.75" customHeight="1" x14ac:dyDescent="0.15">
      <c r="A582" s="96"/>
      <c r="B582" s="96"/>
      <c r="C582" s="96"/>
      <c r="D582" s="96"/>
      <c r="E582" s="96"/>
      <c r="F582" s="96"/>
      <c r="G582" s="96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</row>
    <row r="583" spans="1:25" ht="15.75" customHeight="1" x14ac:dyDescent="0.15">
      <c r="A583" s="96"/>
      <c r="B583" s="96"/>
      <c r="C583" s="96"/>
      <c r="D583" s="96"/>
      <c r="E583" s="96"/>
      <c r="F583" s="96"/>
      <c r="G583" s="96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</row>
    <row r="584" spans="1:25" ht="15.75" customHeight="1" x14ac:dyDescent="0.15">
      <c r="A584" s="96"/>
      <c r="B584" s="96"/>
      <c r="C584" s="96"/>
      <c r="D584" s="96"/>
      <c r="E584" s="96"/>
      <c r="F584" s="96"/>
      <c r="G584" s="96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</row>
    <row r="585" spans="1:25" ht="15.75" customHeight="1" x14ac:dyDescent="0.15">
      <c r="A585" s="96"/>
      <c r="B585" s="96"/>
      <c r="C585" s="96"/>
      <c r="D585" s="96"/>
      <c r="E585" s="96"/>
      <c r="F585" s="96"/>
      <c r="G585" s="96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</row>
    <row r="586" spans="1:25" ht="15.75" customHeight="1" x14ac:dyDescent="0.15">
      <c r="A586" s="96"/>
      <c r="B586" s="96"/>
      <c r="C586" s="96"/>
      <c r="D586" s="96"/>
      <c r="E586" s="96"/>
      <c r="F586" s="96"/>
      <c r="G586" s="96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</row>
    <row r="587" spans="1:25" ht="15.75" customHeight="1" x14ac:dyDescent="0.15">
      <c r="A587" s="96"/>
      <c r="B587" s="96"/>
      <c r="C587" s="96"/>
      <c r="D587" s="96"/>
      <c r="E587" s="96"/>
      <c r="F587" s="96"/>
      <c r="G587" s="96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</row>
    <row r="588" spans="1:25" ht="15.75" customHeight="1" x14ac:dyDescent="0.15">
      <c r="A588" s="96"/>
      <c r="B588" s="96"/>
      <c r="C588" s="96"/>
      <c r="D588" s="96"/>
      <c r="E588" s="96"/>
      <c r="F588" s="96"/>
      <c r="G588" s="96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</row>
    <row r="589" spans="1:25" ht="15.75" customHeight="1" x14ac:dyDescent="0.15">
      <c r="A589" s="96"/>
      <c r="B589" s="96"/>
      <c r="C589" s="96"/>
      <c r="D589" s="96"/>
      <c r="E589" s="96"/>
      <c r="F589" s="96"/>
      <c r="G589" s="96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</row>
    <row r="590" spans="1:25" ht="15.75" customHeight="1" x14ac:dyDescent="0.15">
      <c r="A590" s="96"/>
      <c r="B590" s="96"/>
      <c r="C590" s="96"/>
      <c r="D590" s="96"/>
      <c r="E590" s="96"/>
      <c r="F590" s="96"/>
      <c r="G590" s="96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</row>
    <row r="591" spans="1:25" ht="15.75" customHeight="1" x14ac:dyDescent="0.15">
      <c r="A591" s="96"/>
      <c r="B591" s="96"/>
      <c r="C591" s="96"/>
      <c r="D591" s="96"/>
      <c r="E591" s="96"/>
      <c r="F591" s="96"/>
      <c r="G591" s="96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</row>
    <row r="592" spans="1:25" ht="15.75" customHeight="1" x14ac:dyDescent="0.15">
      <c r="A592" s="96"/>
      <c r="B592" s="96"/>
      <c r="C592" s="96"/>
      <c r="D592" s="96"/>
      <c r="E592" s="96"/>
      <c r="F592" s="96"/>
      <c r="G592" s="96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</row>
    <row r="593" spans="1:25" ht="15.75" customHeight="1" x14ac:dyDescent="0.15">
      <c r="A593" s="96"/>
      <c r="B593" s="96"/>
      <c r="C593" s="96"/>
      <c r="D593" s="96"/>
      <c r="E593" s="96"/>
      <c r="F593" s="96"/>
      <c r="G593" s="96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</row>
    <row r="594" spans="1:25" ht="15.75" customHeight="1" x14ac:dyDescent="0.15">
      <c r="A594" s="96"/>
      <c r="B594" s="96"/>
      <c r="C594" s="96"/>
      <c r="D594" s="96"/>
      <c r="E594" s="96"/>
      <c r="F594" s="96"/>
      <c r="G594" s="96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</row>
    <row r="595" spans="1:25" ht="15.75" customHeight="1" x14ac:dyDescent="0.15">
      <c r="A595" s="96"/>
      <c r="B595" s="96"/>
      <c r="C595" s="96"/>
      <c r="D595" s="96"/>
      <c r="E595" s="96"/>
      <c r="F595" s="96"/>
      <c r="G595" s="96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</row>
    <row r="596" spans="1:25" ht="15.75" customHeight="1" x14ac:dyDescent="0.15">
      <c r="A596" s="96"/>
      <c r="B596" s="96"/>
      <c r="C596" s="96"/>
      <c r="D596" s="96"/>
      <c r="E596" s="96"/>
      <c r="F596" s="96"/>
      <c r="G596" s="96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</row>
    <row r="597" spans="1:25" ht="15.75" customHeight="1" x14ac:dyDescent="0.15">
      <c r="A597" s="96"/>
      <c r="B597" s="96"/>
      <c r="C597" s="96"/>
      <c r="D597" s="96"/>
      <c r="E597" s="96"/>
      <c r="F597" s="96"/>
      <c r="G597" s="96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</row>
    <row r="598" spans="1:25" ht="15.75" customHeight="1" x14ac:dyDescent="0.15">
      <c r="A598" s="96"/>
      <c r="B598" s="96"/>
      <c r="C598" s="96"/>
      <c r="D598" s="96"/>
      <c r="E598" s="96"/>
      <c r="F598" s="96"/>
      <c r="G598" s="96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</row>
    <row r="599" spans="1:25" ht="15.75" customHeight="1" x14ac:dyDescent="0.15">
      <c r="A599" s="96"/>
      <c r="B599" s="96"/>
      <c r="C599" s="96"/>
      <c r="D599" s="96"/>
      <c r="E599" s="96"/>
      <c r="F599" s="96"/>
      <c r="G599" s="96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</row>
    <row r="600" spans="1:25" ht="15.75" customHeight="1" x14ac:dyDescent="0.15">
      <c r="A600" s="96"/>
      <c r="B600" s="96"/>
      <c r="C600" s="96"/>
      <c r="D600" s="96"/>
      <c r="E600" s="96"/>
      <c r="F600" s="96"/>
      <c r="G600" s="96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</row>
    <row r="601" spans="1:25" ht="15.75" customHeight="1" x14ac:dyDescent="0.15">
      <c r="A601" s="96"/>
      <c r="B601" s="96"/>
      <c r="C601" s="96"/>
      <c r="D601" s="96"/>
      <c r="E601" s="96"/>
      <c r="F601" s="96"/>
      <c r="G601" s="96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</row>
    <row r="602" spans="1:25" ht="15.75" customHeight="1" x14ac:dyDescent="0.15">
      <c r="A602" s="96"/>
      <c r="B602" s="96"/>
      <c r="C602" s="96"/>
      <c r="D602" s="96"/>
      <c r="E602" s="96"/>
      <c r="F602" s="96"/>
      <c r="G602" s="96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</row>
    <row r="603" spans="1:25" ht="15.75" customHeight="1" x14ac:dyDescent="0.15">
      <c r="A603" s="96"/>
      <c r="B603" s="96"/>
      <c r="C603" s="96"/>
      <c r="D603" s="96"/>
      <c r="E603" s="96"/>
      <c r="F603" s="96"/>
      <c r="G603" s="96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</row>
    <row r="604" spans="1:25" ht="15.75" customHeight="1" x14ac:dyDescent="0.15">
      <c r="A604" s="96"/>
      <c r="B604" s="96"/>
      <c r="C604" s="96"/>
      <c r="D604" s="96"/>
      <c r="E604" s="96"/>
      <c r="F604" s="96"/>
      <c r="G604" s="96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</row>
    <row r="605" spans="1:25" ht="15.75" customHeight="1" x14ac:dyDescent="0.15">
      <c r="A605" s="96"/>
      <c r="B605" s="96"/>
      <c r="C605" s="96"/>
      <c r="D605" s="96"/>
      <c r="E605" s="96"/>
      <c r="F605" s="96"/>
      <c r="G605" s="96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</row>
    <row r="606" spans="1:25" ht="15.75" customHeight="1" x14ac:dyDescent="0.15">
      <c r="A606" s="96"/>
      <c r="B606" s="96"/>
      <c r="C606" s="96"/>
      <c r="D606" s="96"/>
      <c r="E606" s="96"/>
      <c r="F606" s="96"/>
      <c r="G606" s="96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</row>
    <row r="607" spans="1:25" ht="15.75" customHeight="1" x14ac:dyDescent="0.15">
      <c r="A607" s="96"/>
      <c r="B607" s="96"/>
      <c r="C607" s="96"/>
      <c r="D607" s="96"/>
      <c r="E607" s="96"/>
      <c r="F607" s="96"/>
      <c r="G607" s="96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</row>
    <row r="608" spans="1:25" ht="15.75" customHeight="1" x14ac:dyDescent="0.15">
      <c r="A608" s="96"/>
      <c r="B608" s="96"/>
      <c r="C608" s="96"/>
      <c r="D608" s="96"/>
      <c r="E608" s="96"/>
      <c r="F608" s="96"/>
      <c r="G608" s="96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</row>
    <row r="609" spans="1:25" ht="15.75" customHeight="1" x14ac:dyDescent="0.15">
      <c r="A609" s="96"/>
      <c r="B609" s="96"/>
      <c r="C609" s="96"/>
      <c r="D609" s="96"/>
      <c r="E609" s="96"/>
      <c r="F609" s="96"/>
      <c r="G609" s="96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</row>
    <row r="610" spans="1:25" ht="15.75" customHeight="1" x14ac:dyDescent="0.15">
      <c r="A610" s="96"/>
      <c r="B610" s="96"/>
      <c r="C610" s="96"/>
      <c r="D610" s="96"/>
      <c r="E610" s="96"/>
      <c r="F610" s="96"/>
      <c r="G610" s="96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</row>
    <row r="611" spans="1:25" ht="15.75" customHeight="1" x14ac:dyDescent="0.15">
      <c r="A611" s="96"/>
      <c r="B611" s="96"/>
      <c r="C611" s="96"/>
      <c r="D611" s="96"/>
      <c r="E611" s="96"/>
      <c r="F611" s="96"/>
      <c r="G611" s="96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</row>
    <row r="612" spans="1:25" ht="15.75" customHeight="1" x14ac:dyDescent="0.15">
      <c r="A612" s="96"/>
      <c r="B612" s="96"/>
      <c r="C612" s="96"/>
      <c r="D612" s="96"/>
      <c r="E612" s="96"/>
      <c r="F612" s="96"/>
      <c r="G612" s="96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</row>
    <row r="613" spans="1:25" ht="15.75" customHeight="1" x14ac:dyDescent="0.15">
      <c r="A613" s="96"/>
      <c r="B613" s="96"/>
      <c r="C613" s="96"/>
      <c r="D613" s="96"/>
      <c r="E613" s="96"/>
      <c r="F613" s="96"/>
      <c r="G613" s="96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</row>
    <row r="614" spans="1:25" ht="15.75" customHeight="1" x14ac:dyDescent="0.15">
      <c r="A614" s="96"/>
      <c r="B614" s="96"/>
      <c r="C614" s="96"/>
      <c r="D614" s="96"/>
      <c r="E614" s="96"/>
      <c r="F614" s="96"/>
      <c r="G614" s="96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</row>
    <row r="615" spans="1:25" ht="15.75" customHeight="1" x14ac:dyDescent="0.15">
      <c r="A615" s="96"/>
      <c r="B615" s="96"/>
      <c r="C615" s="96"/>
      <c r="D615" s="96"/>
      <c r="E615" s="96"/>
      <c r="F615" s="96"/>
      <c r="G615" s="96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</row>
    <row r="616" spans="1:25" ht="15.75" customHeight="1" x14ac:dyDescent="0.15">
      <c r="A616" s="96"/>
      <c r="B616" s="96"/>
      <c r="C616" s="96"/>
      <c r="D616" s="96"/>
      <c r="E616" s="96"/>
      <c r="F616" s="96"/>
      <c r="G616" s="96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</row>
    <row r="617" spans="1:25" ht="15.75" customHeight="1" x14ac:dyDescent="0.15">
      <c r="A617" s="96"/>
      <c r="B617" s="96"/>
      <c r="C617" s="96"/>
      <c r="D617" s="96"/>
      <c r="E617" s="96"/>
      <c r="F617" s="96"/>
      <c r="G617" s="96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</row>
    <row r="618" spans="1:25" ht="15.75" customHeight="1" x14ac:dyDescent="0.15">
      <c r="A618" s="96"/>
      <c r="B618" s="96"/>
      <c r="C618" s="96"/>
      <c r="D618" s="96"/>
      <c r="E618" s="96"/>
      <c r="F618" s="96"/>
      <c r="G618" s="96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</row>
    <row r="619" spans="1:25" ht="15.75" customHeight="1" x14ac:dyDescent="0.15">
      <c r="A619" s="96"/>
      <c r="B619" s="96"/>
      <c r="C619" s="96"/>
      <c r="D619" s="96"/>
      <c r="E619" s="96"/>
      <c r="F619" s="96"/>
      <c r="G619" s="96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</row>
    <row r="620" spans="1:25" ht="15.75" customHeight="1" x14ac:dyDescent="0.15">
      <c r="A620" s="96"/>
      <c r="B620" s="96"/>
      <c r="C620" s="96"/>
      <c r="D620" s="96"/>
      <c r="E620" s="96"/>
      <c r="F620" s="96"/>
      <c r="G620" s="96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</row>
    <row r="621" spans="1:25" ht="15.75" customHeight="1" x14ac:dyDescent="0.15">
      <c r="A621" s="96"/>
      <c r="B621" s="96"/>
      <c r="C621" s="96"/>
      <c r="D621" s="96"/>
      <c r="E621" s="96"/>
      <c r="F621" s="96"/>
      <c r="G621" s="96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</row>
    <row r="622" spans="1:25" ht="15.75" customHeight="1" x14ac:dyDescent="0.15">
      <c r="A622" s="96"/>
      <c r="B622" s="96"/>
      <c r="C622" s="96"/>
      <c r="D622" s="96"/>
      <c r="E622" s="96"/>
      <c r="F622" s="96"/>
      <c r="G622" s="96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</row>
    <row r="623" spans="1:25" ht="15.75" customHeight="1" x14ac:dyDescent="0.15">
      <c r="A623" s="96"/>
      <c r="B623" s="96"/>
      <c r="C623" s="96"/>
      <c r="D623" s="96"/>
      <c r="E623" s="96"/>
      <c r="F623" s="96"/>
      <c r="G623" s="96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</row>
    <row r="624" spans="1:25" ht="15.75" customHeight="1" x14ac:dyDescent="0.15">
      <c r="A624" s="96"/>
      <c r="B624" s="96"/>
      <c r="C624" s="96"/>
      <c r="D624" s="96"/>
      <c r="E624" s="96"/>
      <c r="F624" s="96"/>
      <c r="G624" s="96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</row>
    <row r="625" spans="1:25" ht="15.75" customHeight="1" x14ac:dyDescent="0.15">
      <c r="A625" s="96"/>
      <c r="B625" s="96"/>
      <c r="C625" s="96"/>
      <c r="D625" s="96"/>
      <c r="E625" s="96"/>
      <c r="F625" s="96"/>
      <c r="G625" s="96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</row>
    <row r="626" spans="1:25" ht="15.75" customHeight="1" x14ac:dyDescent="0.15">
      <c r="A626" s="96"/>
      <c r="B626" s="96"/>
      <c r="C626" s="96"/>
      <c r="D626" s="96"/>
      <c r="E626" s="96"/>
      <c r="F626" s="96"/>
      <c r="G626" s="96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</row>
    <row r="627" spans="1:25" ht="15.75" customHeight="1" x14ac:dyDescent="0.15">
      <c r="A627" s="96"/>
      <c r="B627" s="96"/>
      <c r="C627" s="96"/>
      <c r="D627" s="96"/>
      <c r="E627" s="96"/>
      <c r="F627" s="96"/>
      <c r="G627" s="96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</row>
    <row r="628" spans="1:25" ht="15.75" customHeight="1" x14ac:dyDescent="0.15">
      <c r="A628" s="96"/>
      <c r="B628" s="96"/>
      <c r="C628" s="96"/>
      <c r="D628" s="96"/>
      <c r="E628" s="96"/>
      <c r="F628" s="96"/>
      <c r="G628" s="96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</row>
    <row r="629" spans="1:25" ht="15.75" customHeight="1" x14ac:dyDescent="0.15">
      <c r="A629" s="96"/>
      <c r="B629" s="96"/>
      <c r="C629" s="96"/>
      <c r="D629" s="96"/>
      <c r="E629" s="96"/>
      <c r="F629" s="96"/>
      <c r="G629" s="96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</row>
    <row r="630" spans="1:25" ht="15.75" customHeight="1" x14ac:dyDescent="0.15">
      <c r="A630" s="96"/>
      <c r="B630" s="96"/>
      <c r="C630" s="96"/>
      <c r="D630" s="96"/>
      <c r="E630" s="96"/>
      <c r="F630" s="96"/>
      <c r="G630" s="96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</row>
    <row r="631" spans="1:25" ht="15.75" customHeight="1" x14ac:dyDescent="0.15">
      <c r="A631" s="96"/>
      <c r="B631" s="96"/>
      <c r="C631" s="96"/>
      <c r="D631" s="96"/>
      <c r="E631" s="96"/>
      <c r="F631" s="96"/>
      <c r="G631" s="96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</row>
    <row r="632" spans="1:25" ht="15.75" customHeight="1" x14ac:dyDescent="0.15">
      <c r="A632" s="96"/>
      <c r="B632" s="96"/>
      <c r="C632" s="96"/>
      <c r="D632" s="96"/>
      <c r="E632" s="96"/>
      <c r="F632" s="96"/>
      <c r="G632" s="96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</row>
    <row r="633" spans="1:25" ht="15.75" customHeight="1" x14ac:dyDescent="0.15">
      <c r="A633" s="96"/>
      <c r="B633" s="96"/>
      <c r="C633" s="96"/>
      <c r="D633" s="96"/>
      <c r="E633" s="96"/>
      <c r="F633" s="96"/>
      <c r="G633" s="96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</row>
    <row r="634" spans="1:25" ht="15.75" customHeight="1" x14ac:dyDescent="0.15">
      <c r="A634" s="96"/>
      <c r="B634" s="96"/>
      <c r="C634" s="96"/>
      <c r="D634" s="96"/>
      <c r="E634" s="96"/>
      <c r="F634" s="96"/>
      <c r="G634" s="96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</row>
    <row r="635" spans="1:25" ht="15.75" customHeight="1" x14ac:dyDescent="0.15">
      <c r="A635" s="96"/>
      <c r="B635" s="96"/>
      <c r="C635" s="96"/>
      <c r="D635" s="96"/>
      <c r="E635" s="96"/>
      <c r="F635" s="96"/>
      <c r="G635" s="96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</row>
    <row r="636" spans="1:25" ht="15.75" customHeight="1" x14ac:dyDescent="0.15">
      <c r="A636" s="96"/>
      <c r="B636" s="96"/>
      <c r="C636" s="96"/>
      <c r="D636" s="96"/>
      <c r="E636" s="96"/>
      <c r="F636" s="96"/>
      <c r="G636" s="96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</row>
    <row r="637" spans="1:25" ht="15.75" customHeight="1" x14ac:dyDescent="0.15">
      <c r="A637" s="96"/>
      <c r="B637" s="96"/>
      <c r="C637" s="96"/>
      <c r="D637" s="96"/>
      <c r="E637" s="96"/>
      <c r="F637" s="96"/>
      <c r="G637" s="96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</row>
    <row r="638" spans="1:25" ht="15.75" customHeight="1" x14ac:dyDescent="0.15">
      <c r="A638" s="96"/>
      <c r="B638" s="96"/>
      <c r="C638" s="96"/>
      <c r="D638" s="96"/>
      <c r="E638" s="96"/>
      <c r="F638" s="96"/>
      <c r="G638" s="96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</row>
    <row r="639" spans="1:25" ht="15.75" customHeight="1" x14ac:dyDescent="0.15">
      <c r="A639" s="96"/>
      <c r="B639" s="96"/>
      <c r="C639" s="96"/>
      <c r="D639" s="96"/>
      <c r="E639" s="96"/>
      <c r="F639" s="96"/>
      <c r="G639" s="96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</row>
    <row r="640" spans="1:25" ht="15.75" customHeight="1" x14ac:dyDescent="0.15">
      <c r="A640" s="96"/>
      <c r="B640" s="96"/>
      <c r="C640" s="96"/>
      <c r="D640" s="96"/>
      <c r="E640" s="96"/>
      <c r="F640" s="96"/>
      <c r="G640" s="96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</row>
    <row r="641" spans="1:25" ht="15.75" customHeight="1" x14ac:dyDescent="0.15">
      <c r="A641" s="96"/>
      <c r="B641" s="96"/>
      <c r="C641" s="96"/>
      <c r="D641" s="96"/>
      <c r="E641" s="96"/>
      <c r="F641" s="96"/>
      <c r="G641" s="96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</row>
    <row r="642" spans="1:25" ht="15.75" customHeight="1" x14ac:dyDescent="0.15">
      <c r="A642" s="96"/>
      <c r="B642" s="96"/>
      <c r="C642" s="96"/>
      <c r="D642" s="96"/>
      <c r="E642" s="96"/>
      <c r="F642" s="96"/>
      <c r="G642" s="96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</row>
    <row r="643" spans="1:25" ht="15.75" customHeight="1" x14ac:dyDescent="0.15">
      <c r="A643" s="96"/>
      <c r="B643" s="96"/>
      <c r="C643" s="96"/>
      <c r="D643" s="96"/>
      <c r="E643" s="96"/>
      <c r="F643" s="96"/>
      <c r="G643" s="96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</row>
    <row r="644" spans="1:25" ht="15.75" customHeight="1" x14ac:dyDescent="0.15">
      <c r="A644" s="96"/>
      <c r="B644" s="96"/>
      <c r="C644" s="96"/>
      <c r="D644" s="96"/>
      <c r="E644" s="96"/>
      <c r="F644" s="96"/>
      <c r="G644" s="96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</row>
    <row r="645" spans="1:25" ht="15.75" customHeight="1" x14ac:dyDescent="0.15">
      <c r="A645" s="96"/>
      <c r="B645" s="96"/>
      <c r="C645" s="96"/>
      <c r="D645" s="96"/>
      <c r="E645" s="96"/>
      <c r="F645" s="96"/>
      <c r="G645" s="96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</row>
    <row r="646" spans="1:25" ht="15.75" customHeight="1" x14ac:dyDescent="0.15">
      <c r="A646" s="96"/>
      <c r="B646" s="96"/>
      <c r="C646" s="96"/>
      <c r="D646" s="96"/>
      <c r="E646" s="96"/>
      <c r="F646" s="96"/>
      <c r="G646" s="96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</row>
    <row r="647" spans="1:25" ht="15.75" customHeight="1" x14ac:dyDescent="0.15">
      <c r="A647" s="96"/>
      <c r="B647" s="96"/>
      <c r="C647" s="96"/>
      <c r="D647" s="96"/>
      <c r="E647" s="96"/>
      <c r="F647" s="96"/>
      <c r="G647" s="96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</row>
    <row r="648" spans="1:25" ht="15.75" customHeight="1" x14ac:dyDescent="0.15">
      <c r="A648" s="96"/>
      <c r="B648" s="96"/>
      <c r="C648" s="96"/>
      <c r="D648" s="96"/>
      <c r="E648" s="96"/>
      <c r="F648" s="96"/>
      <c r="G648" s="96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</row>
    <row r="649" spans="1:25" ht="15.75" customHeight="1" x14ac:dyDescent="0.15">
      <c r="A649" s="96"/>
      <c r="B649" s="96"/>
      <c r="C649" s="96"/>
      <c r="D649" s="96"/>
      <c r="E649" s="96"/>
      <c r="F649" s="96"/>
      <c r="G649" s="96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</row>
    <row r="650" spans="1:25" ht="15.75" customHeight="1" x14ac:dyDescent="0.15">
      <c r="A650" s="96"/>
      <c r="B650" s="96"/>
      <c r="C650" s="96"/>
      <c r="D650" s="96"/>
      <c r="E650" s="96"/>
      <c r="F650" s="96"/>
      <c r="G650" s="96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</row>
    <row r="651" spans="1:25" ht="15.75" customHeight="1" x14ac:dyDescent="0.15">
      <c r="A651" s="96"/>
      <c r="B651" s="96"/>
      <c r="C651" s="96"/>
      <c r="D651" s="96"/>
      <c r="E651" s="96"/>
      <c r="F651" s="96"/>
      <c r="G651" s="96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</row>
    <row r="652" spans="1:25" ht="15.75" customHeight="1" x14ac:dyDescent="0.15">
      <c r="A652" s="96"/>
      <c r="B652" s="96"/>
      <c r="C652" s="96"/>
      <c r="D652" s="96"/>
      <c r="E652" s="96"/>
      <c r="F652" s="96"/>
      <c r="G652" s="96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</row>
    <row r="653" spans="1:25" ht="15.75" customHeight="1" x14ac:dyDescent="0.15">
      <c r="A653" s="96"/>
      <c r="B653" s="96"/>
      <c r="C653" s="96"/>
      <c r="D653" s="96"/>
      <c r="E653" s="96"/>
      <c r="F653" s="96"/>
      <c r="G653" s="96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</row>
    <row r="654" spans="1:25" ht="15.75" customHeight="1" x14ac:dyDescent="0.15">
      <c r="A654" s="96"/>
      <c r="B654" s="96"/>
      <c r="C654" s="96"/>
      <c r="D654" s="96"/>
      <c r="E654" s="96"/>
      <c r="F654" s="96"/>
      <c r="G654" s="96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</row>
    <row r="655" spans="1:25" ht="15.75" customHeight="1" x14ac:dyDescent="0.15">
      <c r="A655" s="96"/>
      <c r="B655" s="96"/>
      <c r="C655" s="96"/>
      <c r="D655" s="96"/>
      <c r="E655" s="96"/>
      <c r="F655" s="96"/>
      <c r="G655" s="96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</row>
    <row r="656" spans="1:25" ht="15.75" customHeight="1" x14ac:dyDescent="0.15">
      <c r="A656" s="96"/>
      <c r="B656" s="96"/>
      <c r="C656" s="96"/>
      <c r="D656" s="96"/>
      <c r="E656" s="96"/>
      <c r="F656" s="96"/>
      <c r="G656" s="96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</row>
    <row r="657" spans="1:25" ht="15.75" customHeight="1" x14ac:dyDescent="0.15">
      <c r="A657" s="96"/>
      <c r="B657" s="96"/>
      <c r="C657" s="96"/>
      <c r="D657" s="96"/>
      <c r="E657" s="96"/>
      <c r="F657" s="96"/>
      <c r="G657" s="96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</row>
    <row r="658" spans="1:25" ht="15.75" customHeight="1" x14ac:dyDescent="0.15">
      <c r="A658" s="96"/>
      <c r="B658" s="96"/>
      <c r="C658" s="96"/>
      <c r="D658" s="96"/>
      <c r="E658" s="96"/>
      <c r="F658" s="96"/>
      <c r="G658" s="96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</row>
    <row r="659" spans="1:25" ht="15.75" customHeight="1" x14ac:dyDescent="0.15">
      <c r="A659" s="96"/>
      <c r="B659" s="96"/>
      <c r="C659" s="96"/>
      <c r="D659" s="96"/>
      <c r="E659" s="96"/>
      <c r="F659" s="96"/>
      <c r="G659" s="96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</row>
    <row r="660" spans="1:25" ht="15.75" customHeight="1" x14ac:dyDescent="0.15">
      <c r="A660" s="96"/>
      <c r="B660" s="96"/>
      <c r="C660" s="96"/>
      <c r="D660" s="96"/>
      <c r="E660" s="96"/>
      <c r="F660" s="96"/>
      <c r="G660" s="96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</row>
    <row r="661" spans="1:25" ht="15.75" customHeight="1" x14ac:dyDescent="0.15">
      <c r="A661" s="96"/>
      <c r="B661" s="96"/>
      <c r="C661" s="96"/>
      <c r="D661" s="96"/>
      <c r="E661" s="96"/>
      <c r="F661" s="96"/>
      <c r="G661" s="96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</row>
    <row r="662" spans="1:25" ht="15.75" customHeight="1" x14ac:dyDescent="0.15">
      <c r="A662" s="96"/>
      <c r="B662" s="96"/>
      <c r="C662" s="96"/>
      <c r="D662" s="96"/>
      <c r="E662" s="96"/>
      <c r="F662" s="96"/>
      <c r="G662" s="96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</row>
    <row r="663" spans="1:25" ht="15.75" customHeight="1" x14ac:dyDescent="0.15">
      <c r="A663" s="96"/>
      <c r="B663" s="96"/>
      <c r="C663" s="96"/>
      <c r="D663" s="96"/>
      <c r="E663" s="96"/>
      <c r="F663" s="96"/>
      <c r="G663" s="96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</row>
    <row r="664" spans="1:25" ht="15.75" customHeight="1" x14ac:dyDescent="0.15">
      <c r="A664" s="96"/>
      <c r="B664" s="96"/>
      <c r="C664" s="96"/>
      <c r="D664" s="96"/>
      <c r="E664" s="96"/>
      <c r="F664" s="96"/>
      <c r="G664" s="96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</row>
    <row r="665" spans="1:25" ht="15.75" customHeight="1" x14ac:dyDescent="0.15">
      <c r="A665" s="96"/>
      <c r="B665" s="96"/>
      <c r="C665" s="96"/>
      <c r="D665" s="96"/>
      <c r="E665" s="96"/>
      <c r="F665" s="96"/>
      <c r="G665" s="96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</row>
    <row r="666" spans="1:25" ht="15.75" customHeight="1" x14ac:dyDescent="0.15">
      <c r="A666" s="96"/>
      <c r="B666" s="96"/>
      <c r="C666" s="96"/>
      <c r="D666" s="96"/>
      <c r="E666" s="96"/>
      <c r="F666" s="96"/>
      <c r="G666" s="96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</row>
    <row r="667" spans="1:25" ht="15.75" customHeight="1" x14ac:dyDescent="0.15">
      <c r="A667" s="96"/>
      <c r="B667" s="96"/>
      <c r="C667" s="96"/>
      <c r="D667" s="96"/>
      <c r="E667" s="96"/>
      <c r="F667" s="96"/>
      <c r="G667" s="96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</row>
    <row r="668" spans="1:25" ht="15.75" customHeight="1" x14ac:dyDescent="0.15">
      <c r="A668" s="96"/>
      <c r="B668" s="96"/>
      <c r="C668" s="96"/>
      <c r="D668" s="96"/>
      <c r="E668" s="96"/>
      <c r="F668" s="96"/>
      <c r="G668" s="96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</row>
    <row r="669" spans="1:25" ht="15.75" customHeight="1" x14ac:dyDescent="0.15">
      <c r="A669" s="96"/>
      <c r="B669" s="96"/>
      <c r="C669" s="96"/>
      <c r="D669" s="96"/>
      <c r="E669" s="96"/>
      <c r="F669" s="96"/>
      <c r="G669" s="96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</row>
    <row r="670" spans="1:25" ht="15.75" customHeight="1" x14ac:dyDescent="0.15">
      <c r="A670" s="96"/>
      <c r="B670" s="96"/>
      <c r="C670" s="96"/>
      <c r="D670" s="96"/>
      <c r="E670" s="96"/>
      <c r="F670" s="96"/>
      <c r="G670" s="96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</row>
    <row r="671" spans="1:25" ht="15.75" customHeight="1" x14ac:dyDescent="0.15">
      <c r="A671" s="96"/>
      <c r="B671" s="96"/>
      <c r="C671" s="96"/>
      <c r="D671" s="96"/>
      <c r="E671" s="96"/>
      <c r="F671" s="96"/>
      <c r="G671" s="96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</row>
    <row r="672" spans="1:25" ht="15.75" customHeight="1" x14ac:dyDescent="0.15">
      <c r="A672" s="96"/>
      <c r="B672" s="96"/>
      <c r="C672" s="96"/>
      <c r="D672" s="96"/>
      <c r="E672" s="96"/>
      <c r="F672" s="96"/>
      <c r="G672" s="96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</row>
    <row r="673" spans="1:25" ht="15.75" customHeight="1" x14ac:dyDescent="0.15">
      <c r="A673" s="96"/>
      <c r="B673" s="96"/>
      <c r="C673" s="96"/>
      <c r="D673" s="96"/>
      <c r="E673" s="96"/>
      <c r="F673" s="96"/>
      <c r="G673" s="96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</row>
    <row r="674" spans="1:25" ht="15.75" customHeight="1" x14ac:dyDescent="0.15">
      <c r="A674" s="96"/>
      <c r="B674" s="96"/>
      <c r="C674" s="96"/>
      <c r="D674" s="96"/>
      <c r="E674" s="96"/>
      <c r="F674" s="96"/>
      <c r="G674" s="96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</row>
    <row r="675" spans="1:25" ht="15.75" customHeight="1" x14ac:dyDescent="0.15">
      <c r="A675" s="96"/>
      <c r="B675" s="96"/>
      <c r="C675" s="96"/>
      <c r="D675" s="96"/>
      <c r="E675" s="96"/>
      <c r="F675" s="96"/>
      <c r="G675" s="96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</row>
    <row r="676" spans="1:25" ht="15.75" customHeight="1" x14ac:dyDescent="0.15">
      <c r="A676" s="96"/>
      <c r="B676" s="96"/>
      <c r="C676" s="96"/>
      <c r="D676" s="96"/>
      <c r="E676" s="96"/>
      <c r="F676" s="96"/>
      <c r="G676" s="96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</row>
    <row r="677" spans="1:25" ht="15.75" customHeight="1" x14ac:dyDescent="0.15">
      <c r="A677" s="96"/>
      <c r="B677" s="96"/>
      <c r="C677" s="96"/>
      <c r="D677" s="96"/>
      <c r="E677" s="96"/>
      <c r="F677" s="96"/>
      <c r="G677" s="96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</row>
    <row r="678" spans="1:25" ht="15.75" customHeight="1" x14ac:dyDescent="0.15">
      <c r="A678" s="96"/>
      <c r="B678" s="96"/>
      <c r="C678" s="96"/>
      <c r="D678" s="96"/>
      <c r="E678" s="96"/>
      <c r="F678" s="96"/>
      <c r="G678" s="96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</row>
    <row r="679" spans="1:25" ht="15.75" customHeight="1" x14ac:dyDescent="0.15">
      <c r="A679" s="96"/>
      <c r="B679" s="96"/>
      <c r="C679" s="96"/>
      <c r="D679" s="96"/>
      <c r="E679" s="96"/>
      <c r="F679" s="96"/>
      <c r="G679" s="96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</row>
    <row r="680" spans="1:25" ht="15.75" customHeight="1" x14ac:dyDescent="0.15">
      <c r="A680" s="96"/>
      <c r="B680" s="96"/>
      <c r="C680" s="96"/>
      <c r="D680" s="96"/>
      <c r="E680" s="96"/>
      <c r="F680" s="96"/>
      <c r="G680" s="96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</row>
    <row r="681" spans="1:25" ht="15.75" customHeight="1" x14ac:dyDescent="0.15">
      <c r="A681" s="96"/>
      <c r="B681" s="96"/>
      <c r="C681" s="96"/>
      <c r="D681" s="96"/>
      <c r="E681" s="96"/>
      <c r="F681" s="96"/>
      <c r="G681" s="96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</row>
    <row r="682" spans="1:25" ht="15.75" customHeight="1" x14ac:dyDescent="0.15">
      <c r="A682" s="96"/>
      <c r="B682" s="96"/>
      <c r="C682" s="96"/>
      <c r="D682" s="96"/>
      <c r="E682" s="96"/>
      <c r="F682" s="96"/>
      <c r="G682" s="96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</row>
    <row r="683" spans="1:25" ht="15.75" customHeight="1" x14ac:dyDescent="0.15">
      <c r="A683" s="96"/>
      <c r="B683" s="96"/>
      <c r="C683" s="96"/>
      <c r="D683" s="96"/>
      <c r="E683" s="96"/>
      <c r="F683" s="96"/>
      <c r="G683" s="96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</row>
    <row r="684" spans="1:25" ht="15.75" customHeight="1" x14ac:dyDescent="0.15">
      <c r="A684" s="96"/>
      <c r="B684" s="96"/>
      <c r="C684" s="96"/>
      <c r="D684" s="96"/>
      <c r="E684" s="96"/>
      <c r="F684" s="96"/>
      <c r="G684" s="96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</row>
    <row r="685" spans="1:25" ht="15.75" customHeight="1" x14ac:dyDescent="0.15">
      <c r="A685" s="96"/>
      <c r="B685" s="96"/>
      <c r="C685" s="96"/>
      <c r="D685" s="96"/>
      <c r="E685" s="96"/>
      <c r="F685" s="96"/>
      <c r="G685" s="96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</row>
    <row r="686" spans="1:25" ht="15.75" customHeight="1" x14ac:dyDescent="0.15">
      <c r="A686" s="96"/>
      <c r="B686" s="96"/>
      <c r="C686" s="96"/>
      <c r="D686" s="96"/>
      <c r="E686" s="96"/>
      <c r="F686" s="96"/>
      <c r="G686" s="96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</row>
    <row r="687" spans="1:25" ht="15.75" customHeight="1" x14ac:dyDescent="0.15">
      <c r="A687" s="96"/>
      <c r="B687" s="96"/>
      <c r="C687" s="96"/>
      <c r="D687" s="96"/>
      <c r="E687" s="96"/>
      <c r="F687" s="96"/>
      <c r="G687" s="96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</row>
    <row r="688" spans="1:25" ht="15.75" customHeight="1" x14ac:dyDescent="0.15">
      <c r="A688" s="96"/>
      <c r="B688" s="96"/>
      <c r="C688" s="96"/>
      <c r="D688" s="96"/>
      <c r="E688" s="96"/>
      <c r="F688" s="96"/>
      <c r="G688" s="96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</row>
    <row r="689" spans="1:25" ht="15.75" customHeight="1" x14ac:dyDescent="0.15">
      <c r="A689" s="96"/>
      <c r="B689" s="96"/>
      <c r="C689" s="96"/>
      <c r="D689" s="96"/>
      <c r="E689" s="96"/>
      <c r="F689" s="96"/>
      <c r="G689" s="96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</row>
    <row r="690" spans="1:25" ht="15.75" customHeight="1" x14ac:dyDescent="0.15">
      <c r="A690" s="96"/>
      <c r="B690" s="96"/>
      <c r="C690" s="96"/>
      <c r="D690" s="96"/>
      <c r="E690" s="96"/>
      <c r="F690" s="96"/>
      <c r="G690" s="96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</row>
    <row r="691" spans="1:25" ht="15.75" customHeight="1" x14ac:dyDescent="0.15">
      <c r="A691" s="96"/>
      <c r="B691" s="96"/>
      <c r="C691" s="96"/>
      <c r="D691" s="96"/>
      <c r="E691" s="96"/>
      <c r="F691" s="96"/>
      <c r="G691" s="96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</row>
    <row r="692" spans="1:25" ht="15.75" customHeight="1" x14ac:dyDescent="0.15">
      <c r="A692" s="96"/>
      <c r="B692" s="96"/>
      <c r="C692" s="96"/>
      <c r="D692" s="96"/>
      <c r="E692" s="96"/>
      <c r="F692" s="96"/>
      <c r="G692" s="96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</row>
    <row r="693" spans="1:25" ht="15.75" customHeight="1" x14ac:dyDescent="0.15">
      <c r="A693" s="96"/>
      <c r="B693" s="96"/>
      <c r="C693" s="96"/>
      <c r="D693" s="96"/>
      <c r="E693" s="96"/>
      <c r="F693" s="96"/>
      <c r="G693" s="96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</row>
    <row r="694" spans="1:25" ht="15.75" customHeight="1" x14ac:dyDescent="0.15">
      <c r="A694" s="96"/>
      <c r="B694" s="96"/>
      <c r="C694" s="96"/>
      <c r="D694" s="96"/>
      <c r="E694" s="96"/>
      <c r="F694" s="96"/>
      <c r="G694" s="96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</row>
    <row r="695" spans="1:25" ht="15.75" customHeight="1" x14ac:dyDescent="0.15">
      <c r="A695" s="96"/>
      <c r="B695" s="96"/>
      <c r="C695" s="96"/>
      <c r="D695" s="96"/>
      <c r="E695" s="96"/>
      <c r="F695" s="96"/>
      <c r="G695" s="96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</row>
    <row r="696" spans="1:25" ht="15.75" customHeight="1" x14ac:dyDescent="0.15">
      <c r="A696" s="96"/>
      <c r="B696" s="96"/>
      <c r="C696" s="96"/>
      <c r="D696" s="96"/>
      <c r="E696" s="96"/>
      <c r="F696" s="96"/>
      <c r="G696" s="96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</row>
    <row r="697" spans="1:25" ht="15.75" customHeight="1" x14ac:dyDescent="0.15">
      <c r="A697" s="96"/>
      <c r="B697" s="96"/>
      <c r="C697" s="96"/>
      <c r="D697" s="96"/>
      <c r="E697" s="96"/>
      <c r="F697" s="96"/>
      <c r="G697" s="96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</row>
    <row r="698" spans="1:25" ht="15.75" customHeight="1" x14ac:dyDescent="0.15">
      <c r="A698" s="96"/>
      <c r="B698" s="96"/>
      <c r="C698" s="96"/>
      <c r="D698" s="96"/>
      <c r="E698" s="96"/>
      <c r="F698" s="96"/>
      <c r="G698" s="96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</row>
    <row r="699" spans="1:25" ht="15.75" customHeight="1" x14ac:dyDescent="0.15">
      <c r="A699" s="96"/>
      <c r="B699" s="96"/>
      <c r="C699" s="96"/>
      <c r="D699" s="96"/>
      <c r="E699" s="96"/>
      <c r="F699" s="96"/>
      <c r="G699" s="96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</row>
    <row r="700" spans="1:25" ht="15.75" customHeight="1" x14ac:dyDescent="0.15">
      <c r="A700" s="96"/>
      <c r="B700" s="96"/>
      <c r="C700" s="96"/>
      <c r="D700" s="96"/>
      <c r="E700" s="96"/>
      <c r="F700" s="96"/>
      <c r="G700" s="96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</row>
    <row r="701" spans="1:25" ht="15.75" customHeight="1" x14ac:dyDescent="0.15">
      <c r="A701" s="96"/>
      <c r="B701" s="96"/>
      <c r="C701" s="96"/>
      <c r="D701" s="96"/>
      <c r="E701" s="96"/>
      <c r="F701" s="96"/>
      <c r="G701" s="96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</row>
    <row r="702" spans="1:25" ht="15.75" customHeight="1" x14ac:dyDescent="0.15">
      <c r="A702" s="96"/>
      <c r="B702" s="96"/>
      <c r="C702" s="96"/>
      <c r="D702" s="96"/>
      <c r="E702" s="96"/>
      <c r="F702" s="96"/>
      <c r="G702" s="96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</row>
    <row r="703" spans="1:25" ht="15.75" customHeight="1" x14ac:dyDescent="0.15">
      <c r="A703" s="96"/>
      <c r="B703" s="96"/>
      <c r="C703" s="96"/>
      <c r="D703" s="96"/>
      <c r="E703" s="96"/>
      <c r="F703" s="96"/>
      <c r="G703" s="96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</row>
    <row r="704" spans="1:25" ht="15.75" customHeight="1" x14ac:dyDescent="0.15">
      <c r="A704" s="96"/>
      <c r="B704" s="96"/>
      <c r="C704" s="96"/>
      <c r="D704" s="96"/>
      <c r="E704" s="96"/>
      <c r="F704" s="96"/>
      <c r="G704" s="96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</row>
    <row r="705" spans="1:25" ht="15.75" customHeight="1" x14ac:dyDescent="0.15">
      <c r="A705" s="96"/>
      <c r="B705" s="96"/>
      <c r="C705" s="96"/>
      <c r="D705" s="96"/>
      <c r="E705" s="96"/>
      <c r="F705" s="96"/>
      <c r="G705" s="96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</row>
    <row r="706" spans="1:25" ht="15.75" customHeight="1" x14ac:dyDescent="0.15">
      <c r="A706" s="96"/>
      <c r="B706" s="96"/>
      <c r="C706" s="96"/>
      <c r="D706" s="96"/>
      <c r="E706" s="96"/>
      <c r="F706" s="96"/>
      <c r="G706" s="96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</row>
    <row r="707" spans="1:25" ht="15.75" customHeight="1" x14ac:dyDescent="0.15">
      <c r="A707" s="96"/>
      <c r="B707" s="96"/>
      <c r="C707" s="96"/>
      <c r="D707" s="96"/>
      <c r="E707" s="96"/>
      <c r="F707" s="96"/>
      <c r="G707" s="96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</row>
    <row r="708" spans="1:25" ht="15.75" customHeight="1" x14ac:dyDescent="0.15">
      <c r="A708" s="96"/>
      <c r="B708" s="96"/>
      <c r="C708" s="96"/>
      <c r="D708" s="96"/>
      <c r="E708" s="96"/>
      <c r="F708" s="96"/>
      <c r="G708" s="96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</row>
    <row r="709" spans="1:25" ht="15.75" customHeight="1" x14ac:dyDescent="0.15">
      <c r="A709" s="96"/>
      <c r="B709" s="96"/>
      <c r="C709" s="96"/>
      <c r="D709" s="96"/>
      <c r="E709" s="96"/>
      <c r="F709" s="96"/>
      <c r="G709" s="96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</row>
    <row r="710" spans="1:25" ht="15.75" customHeight="1" x14ac:dyDescent="0.15">
      <c r="A710" s="96"/>
      <c r="B710" s="96"/>
      <c r="C710" s="96"/>
      <c r="D710" s="96"/>
      <c r="E710" s="96"/>
      <c r="F710" s="96"/>
      <c r="G710" s="96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</row>
    <row r="711" spans="1:25" ht="15.75" customHeight="1" x14ac:dyDescent="0.15">
      <c r="A711" s="96"/>
      <c r="B711" s="96"/>
      <c r="C711" s="96"/>
      <c r="D711" s="96"/>
      <c r="E711" s="96"/>
      <c r="F711" s="96"/>
      <c r="G711" s="96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</row>
    <row r="712" spans="1:25" ht="15.75" customHeight="1" x14ac:dyDescent="0.15">
      <c r="A712" s="96"/>
      <c r="B712" s="96"/>
      <c r="C712" s="96"/>
      <c r="D712" s="96"/>
      <c r="E712" s="96"/>
      <c r="F712" s="96"/>
      <c r="G712" s="96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</row>
    <row r="713" spans="1:25" ht="15.75" customHeight="1" x14ac:dyDescent="0.15">
      <c r="A713" s="96"/>
      <c r="B713" s="96"/>
      <c r="C713" s="96"/>
      <c r="D713" s="96"/>
      <c r="E713" s="96"/>
      <c r="F713" s="96"/>
      <c r="G713" s="96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</row>
    <row r="714" spans="1:25" ht="15.75" customHeight="1" x14ac:dyDescent="0.15">
      <c r="A714" s="96"/>
      <c r="B714" s="96"/>
      <c r="C714" s="96"/>
      <c r="D714" s="96"/>
      <c r="E714" s="96"/>
      <c r="F714" s="96"/>
      <c r="G714" s="96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</row>
    <row r="715" spans="1:25" ht="15.75" customHeight="1" x14ac:dyDescent="0.15">
      <c r="A715" s="96"/>
      <c r="B715" s="96"/>
      <c r="C715" s="96"/>
      <c r="D715" s="96"/>
      <c r="E715" s="96"/>
      <c r="F715" s="96"/>
      <c r="G715" s="96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</row>
    <row r="716" spans="1:25" ht="15.75" customHeight="1" x14ac:dyDescent="0.15">
      <c r="A716" s="96"/>
      <c r="B716" s="96"/>
      <c r="C716" s="96"/>
      <c r="D716" s="96"/>
      <c r="E716" s="96"/>
      <c r="F716" s="96"/>
      <c r="G716" s="96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</row>
    <row r="717" spans="1:25" ht="15.75" customHeight="1" x14ac:dyDescent="0.15">
      <c r="A717" s="96"/>
      <c r="B717" s="96"/>
      <c r="C717" s="96"/>
      <c r="D717" s="96"/>
      <c r="E717" s="96"/>
      <c r="F717" s="96"/>
      <c r="G717" s="96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</row>
    <row r="718" spans="1:25" ht="15.75" customHeight="1" x14ac:dyDescent="0.15">
      <c r="A718" s="96"/>
      <c r="B718" s="96"/>
      <c r="C718" s="96"/>
      <c r="D718" s="96"/>
      <c r="E718" s="96"/>
      <c r="F718" s="96"/>
      <c r="G718" s="96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</row>
    <row r="719" spans="1:25" ht="15.75" customHeight="1" x14ac:dyDescent="0.15">
      <c r="A719" s="96"/>
      <c r="B719" s="96"/>
      <c r="C719" s="96"/>
      <c r="D719" s="96"/>
      <c r="E719" s="96"/>
      <c r="F719" s="96"/>
      <c r="G719" s="96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</row>
    <row r="720" spans="1:25" ht="15.75" customHeight="1" x14ac:dyDescent="0.15">
      <c r="A720" s="96"/>
      <c r="B720" s="96"/>
      <c r="C720" s="96"/>
      <c r="D720" s="96"/>
      <c r="E720" s="96"/>
      <c r="F720" s="96"/>
      <c r="G720" s="96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</row>
    <row r="721" spans="1:25" ht="15.75" customHeight="1" x14ac:dyDescent="0.15">
      <c r="A721" s="96"/>
      <c r="B721" s="96"/>
      <c r="C721" s="96"/>
      <c r="D721" s="96"/>
      <c r="E721" s="96"/>
      <c r="F721" s="96"/>
      <c r="G721" s="96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</row>
    <row r="722" spans="1:25" ht="15.75" customHeight="1" x14ac:dyDescent="0.15">
      <c r="A722" s="96"/>
      <c r="B722" s="96"/>
      <c r="C722" s="96"/>
      <c r="D722" s="96"/>
      <c r="E722" s="96"/>
      <c r="F722" s="96"/>
      <c r="G722" s="96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</row>
    <row r="723" spans="1:25" ht="15.75" customHeight="1" x14ac:dyDescent="0.15">
      <c r="A723" s="96"/>
      <c r="B723" s="96"/>
      <c r="C723" s="96"/>
      <c r="D723" s="96"/>
      <c r="E723" s="96"/>
      <c r="F723" s="96"/>
      <c r="G723" s="96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</row>
    <row r="724" spans="1:25" ht="15.75" customHeight="1" x14ac:dyDescent="0.15">
      <c r="A724" s="96"/>
      <c r="B724" s="96"/>
      <c r="C724" s="96"/>
      <c r="D724" s="96"/>
      <c r="E724" s="96"/>
      <c r="F724" s="96"/>
      <c r="G724" s="96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</row>
    <row r="725" spans="1:25" ht="15.75" customHeight="1" x14ac:dyDescent="0.15">
      <c r="A725" s="96"/>
      <c r="B725" s="96"/>
      <c r="C725" s="96"/>
      <c r="D725" s="96"/>
      <c r="E725" s="96"/>
      <c r="F725" s="96"/>
      <c r="G725" s="96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</row>
    <row r="726" spans="1:25" ht="15.75" customHeight="1" x14ac:dyDescent="0.15">
      <c r="A726" s="96"/>
      <c r="B726" s="96"/>
      <c r="C726" s="96"/>
      <c r="D726" s="96"/>
      <c r="E726" s="96"/>
      <c r="F726" s="96"/>
      <c r="G726" s="96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</row>
    <row r="727" spans="1:25" ht="15.75" customHeight="1" x14ac:dyDescent="0.15">
      <c r="A727" s="96"/>
      <c r="B727" s="96"/>
      <c r="C727" s="96"/>
      <c r="D727" s="96"/>
      <c r="E727" s="96"/>
      <c r="F727" s="96"/>
      <c r="G727" s="96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</row>
    <row r="728" spans="1:25" ht="15.75" customHeight="1" x14ac:dyDescent="0.15">
      <c r="A728" s="96"/>
      <c r="B728" s="96"/>
      <c r="C728" s="96"/>
      <c r="D728" s="96"/>
      <c r="E728" s="96"/>
      <c r="F728" s="96"/>
      <c r="G728" s="96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</row>
    <row r="729" spans="1:25" ht="15.75" customHeight="1" x14ac:dyDescent="0.15">
      <c r="A729" s="96"/>
      <c r="B729" s="96"/>
      <c r="C729" s="96"/>
      <c r="D729" s="96"/>
      <c r="E729" s="96"/>
      <c r="F729" s="96"/>
      <c r="G729" s="96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</row>
    <row r="730" spans="1:25" ht="15.75" customHeight="1" x14ac:dyDescent="0.15">
      <c r="A730" s="96"/>
      <c r="B730" s="96"/>
      <c r="C730" s="96"/>
      <c r="D730" s="96"/>
      <c r="E730" s="96"/>
      <c r="F730" s="96"/>
      <c r="G730" s="96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</row>
    <row r="731" spans="1:25" ht="15.75" customHeight="1" x14ac:dyDescent="0.15">
      <c r="A731" s="96"/>
      <c r="B731" s="96"/>
      <c r="C731" s="96"/>
      <c r="D731" s="96"/>
      <c r="E731" s="96"/>
      <c r="F731" s="96"/>
      <c r="G731" s="96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</row>
    <row r="732" spans="1:25" ht="15.75" customHeight="1" x14ac:dyDescent="0.15">
      <c r="A732" s="96"/>
      <c r="B732" s="96"/>
      <c r="C732" s="96"/>
      <c r="D732" s="96"/>
      <c r="E732" s="96"/>
      <c r="F732" s="96"/>
      <c r="G732" s="96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</row>
    <row r="733" spans="1:25" ht="15.75" customHeight="1" x14ac:dyDescent="0.15">
      <c r="A733" s="96"/>
      <c r="B733" s="96"/>
      <c r="C733" s="96"/>
      <c r="D733" s="96"/>
      <c r="E733" s="96"/>
      <c r="F733" s="96"/>
      <c r="G733" s="96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</row>
    <row r="734" spans="1:25" ht="15.75" customHeight="1" x14ac:dyDescent="0.15">
      <c r="A734" s="96"/>
      <c r="B734" s="96"/>
      <c r="C734" s="96"/>
      <c r="D734" s="96"/>
      <c r="E734" s="96"/>
      <c r="F734" s="96"/>
      <c r="G734" s="96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</row>
    <row r="735" spans="1:25" ht="15.75" customHeight="1" x14ac:dyDescent="0.15">
      <c r="A735" s="96"/>
      <c r="B735" s="96"/>
      <c r="C735" s="96"/>
      <c r="D735" s="96"/>
      <c r="E735" s="96"/>
      <c r="F735" s="96"/>
      <c r="G735" s="96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</row>
    <row r="736" spans="1:25" ht="15.75" customHeight="1" x14ac:dyDescent="0.15">
      <c r="A736" s="96"/>
      <c r="B736" s="96"/>
      <c r="C736" s="96"/>
      <c r="D736" s="96"/>
      <c r="E736" s="96"/>
      <c r="F736" s="96"/>
      <c r="G736" s="96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</row>
    <row r="737" spans="1:25" ht="15.75" customHeight="1" x14ac:dyDescent="0.15">
      <c r="A737" s="96"/>
      <c r="B737" s="96"/>
      <c r="C737" s="96"/>
      <c r="D737" s="96"/>
      <c r="E737" s="96"/>
      <c r="F737" s="96"/>
      <c r="G737" s="96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</row>
    <row r="738" spans="1:25" ht="15.75" customHeight="1" x14ac:dyDescent="0.15">
      <c r="A738" s="96"/>
      <c r="B738" s="96"/>
      <c r="C738" s="96"/>
      <c r="D738" s="96"/>
      <c r="E738" s="96"/>
      <c r="F738" s="96"/>
      <c r="G738" s="96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</row>
    <row r="739" spans="1:25" ht="15.75" customHeight="1" x14ac:dyDescent="0.15">
      <c r="A739" s="96"/>
      <c r="B739" s="96"/>
      <c r="C739" s="96"/>
      <c r="D739" s="96"/>
      <c r="E739" s="96"/>
      <c r="F739" s="96"/>
      <c r="G739" s="96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</row>
    <row r="740" spans="1:25" ht="15.75" customHeight="1" x14ac:dyDescent="0.15">
      <c r="A740" s="96"/>
      <c r="B740" s="96"/>
      <c r="C740" s="96"/>
      <c r="D740" s="96"/>
      <c r="E740" s="96"/>
      <c r="F740" s="96"/>
      <c r="G740" s="96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</row>
    <row r="741" spans="1:25" ht="15.75" customHeight="1" x14ac:dyDescent="0.15">
      <c r="A741" s="96"/>
      <c r="B741" s="96"/>
      <c r="C741" s="96"/>
      <c r="D741" s="96"/>
      <c r="E741" s="96"/>
      <c r="F741" s="96"/>
      <c r="G741" s="96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</row>
    <row r="742" spans="1:25" ht="15.75" customHeight="1" x14ac:dyDescent="0.15">
      <c r="A742" s="96"/>
      <c r="B742" s="96"/>
      <c r="C742" s="96"/>
      <c r="D742" s="96"/>
      <c r="E742" s="96"/>
      <c r="F742" s="96"/>
      <c r="G742" s="96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</row>
    <row r="743" spans="1:25" ht="15.75" customHeight="1" x14ac:dyDescent="0.15">
      <c r="A743" s="96"/>
      <c r="B743" s="96"/>
      <c r="C743" s="96"/>
      <c r="D743" s="96"/>
      <c r="E743" s="96"/>
      <c r="F743" s="96"/>
      <c r="G743" s="96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</row>
    <row r="744" spans="1:25" ht="15.75" customHeight="1" x14ac:dyDescent="0.15">
      <c r="A744" s="96"/>
      <c r="B744" s="96"/>
      <c r="C744" s="96"/>
      <c r="D744" s="96"/>
      <c r="E744" s="96"/>
      <c r="F744" s="96"/>
      <c r="G744" s="96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</row>
    <row r="745" spans="1:25" ht="15.75" customHeight="1" x14ac:dyDescent="0.15">
      <c r="A745" s="96"/>
      <c r="B745" s="96"/>
      <c r="C745" s="96"/>
      <c r="D745" s="96"/>
      <c r="E745" s="96"/>
      <c r="F745" s="96"/>
      <c r="G745" s="96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</row>
    <row r="746" spans="1:25" ht="15.75" customHeight="1" x14ac:dyDescent="0.15">
      <c r="A746" s="96"/>
      <c r="B746" s="96"/>
      <c r="C746" s="96"/>
      <c r="D746" s="96"/>
      <c r="E746" s="96"/>
      <c r="F746" s="96"/>
      <c r="G746" s="96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</row>
    <row r="747" spans="1:25" ht="15.75" customHeight="1" x14ac:dyDescent="0.15">
      <c r="A747" s="96"/>
      <c r="B747" s="96"/>
      <c r="C747" s="96"/>
      <c r="D747" s="96"/>
      <c r="E747" s="96"/>
      <c r="F747" s="96"/>
      <c r="G747" s="96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</row>
    <row r="748" spans="1:25" ht="15.75" customHeight="1" x14ac:dyDescent="0.15">
      <c r="A748" s="96"/>
      <c r="B748" s="96"/>
      <c r="C748" s="96"/>
      <c r="D748" s="96"/>
      <c r="E748" s="96"/>
      <c r="F748" s="96"/>
      <c r="G748" s="96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</row>
    <row r="749" spans="1:25" ht="15.75" customHeight="1" x14ac:dyDescent="0.15">
      <c r="A749" s="96"/>
      <c r="B749" s="96"/>
      <c r="C749" s="96"/>
      <c r="D749" s="96"/>
      <c r="E749" s="96"/>
      <c r="F749" s="96"/>
      <c r="G749" s="96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</row>
    <row r="750" spans="1:25" ht="15.75" customHeight="1" x14ac:dyDescent="0.15">
      <c r="A750" s="96"/>
      <c r="B750" s="96"/>
      <c r="C750" s="96"/>
      <c r="D750" s="96"/>
      <c r="E750" s="96"/>
      <c r="F750" s="96"/>
      <c r="G750" s="96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</row>
    <row r="751" spans="1:25" ht="15.75" customHeight="1" x14ac:dyDescent="0.15">
      <c r="A751" s="96"/>
      <c r="B751" s="96"/>
      <c r="C751" s="96"/>
      <c r="D751" s="96"/>
      <c r="E751" s="96"/>
      <c r="F751" s="96"/>
      <c r="G751" s="96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</row>
    <row r="752" spans="1:25" ht="15.75" customHeight="1" x14ac:dyDescent="0.15">
      <c r="A752" s="96"/>
      <c r="B752" s="96"/>
      <c r="C752" s="96"/>
      <c r="D752" s="96"/>
      <c r="E752" s="96"/>
      <c r="F752" s="96"/>
      <c r="G752" s="96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</row>
    <row r="753" spans="1:25" ht="15.75" customHeight="1" x14ac:dyDescent="0.15">
      <c r="A753" s="96"/>
      <c r="B753" s="96"/>
      <c r="C753" s="96"/>
      <c r="D753" s="96"/>
      <c r="E753" s="96"/>
      <c r="F753" s="96"/>
      <c r="G753" s="96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</row>
    <row r="754" spans="1:25" ht="15.75" customHeight="1" x14ac:dyDescent="0.15">
      <c r="A754" s="96"/>
      <c r="B754" s="96"/>
      <c r="C754" s="96"/>
      <c r="D754" s="96"/>
      <c r="E754" s="96"/>
      <c r="F754" s="96"/>
      <c r="G754" s="96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</row>
    <row r="755" spans="1:25" ht="15.75" customHeight="1" x14ac:dyDescent="0.15">
      <c r="A755" s="96"/>
      <c r="B755" s="96"/>
      <c r="C755" s="96"/>
      <c r="D755" s="96"/>
      <c r="E755" s="96"/>
      <c r="F755" s="96"/>
      <c r="G755" s="96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</row>
    <row r="756" spans="1:25" ht="15.75" customHeight="1" x14ac:dyDescent="0.15">
      <c r="A756" s="96"/>
      <c r="B756" s="96"/>
      <c r="C756" s="96"/>
      <c r="D756" s="96"/>
      <c r="E756" s="96"/>
      <c r="F756" s="96"/>
      <c r="G756" s="96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</row>
    <row r="757" spans="1:25" ht="15.75" customHeight="1" x14ac:dyDescent="0.15">
      <c r="A757" s="96"/>
      <c r="B757" s="96"/>
      <c r="C757" s="96"/>
      <c r="D757" s="96"/>
      <c r="E757" s="96"/>
      <c r="F757" s="96"/>
      <c r="G757" s="96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</row>
    <row r="758" spans="1:25" ht="15.75" customHeight="1" x14ac:dyDescent="0.15">
      <c r="A758" s="96"/>
      <c r="B758" s="96"/>
      <c r="C758" s="96"/>
      <c r="D758" s="96"/>
      <c r="E758" s="96"/>
      <c r="F758" s="96"/>
      <c r="G758" s="96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</row>
    <row r="759" spans="1:25" ht="15.75" customHeight="1" x14ac:dyDescent="0.15">
      <c r="A759" s="96"/>
      <c r="B759" s="96"/>
      <c r="C759" s="96"/>
      <c r="D759" s="96"/>
      <c r="E759" s="96"/>
      <c r="F759" s="96"/>
      <c r="G759" s="96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</row>
    <row r="760" spans="1:25" ht="15.75" customHeight="1" x14ac:dyDescent="0.15">
      <c r="A760" s="96"/>
      <c r="B760" s="96"/>
      <c r="C760" s="96"/>
      <c r="D760" s="96"/>
      <c r="E760" s="96"/>
      <c r="F760" s="96"/>
      <c r="G760" s="96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</row>
    <row r="761" spans="1:25" ht="15.75" customHeight="1" x14ac:dyDescent="0.15">
      <c r="A761" s="96"/>
      <c r="B761" s="96"/>
      <c r="C761" s="96"/>
      <c r="D761" s="96"/>
      <c r="E761" s="96"/>
      <c r="F761" s="96"/>
      <c r="G761" s="96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</row>
    <row r="762" spans="1:25" ht="15.75" customHeight="1" x14ac:dyDescent="0.15">
      <c r="A762" s="96"/>
      <c r="B762" s="96"/>
      <c r="C762" s="96"/>
      <c r="D762" s="96"/>
      <c r="E762" s="96"/>
      <c r="F762" s="96"/>
      <c r="G762" s="96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</row>
    <row r="763" spans="1:25" ht="15.75" customHeight="1" x14ac:dyDescent="0.15">
      <c r="A763" s="96"/>
      <c r="B763" s="96"/>
      <c r="C763" s="96"/>
      <c r="D763" s="96"/>
      <c r="E763" s="96"/>
      <c r="F763" s="96"/>
      <c r="G763" s="96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</row>
    <row r="764" spans="1:25" ht="15.75" customHeight="1" x14ac:dyDescent="0.15">
      <c r="A764" s="96"/>
      <c r="B764" s="96"/>
      <c r="C764" s="96"/>
      <c r="D764" s="96"/>
      <c r="E764" s="96"/>
      <c r="F764" s="96"/>
      <c r="G764" s="96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</row>
    <row r="765" spans="1:25" ht="15.75" customHeight="1" x14ac:dyDescent="0.15">
      <c r="A765" s="96"/>
      <c r="B765" s="96"/>
      <c r="C765" s="96"/>
      <c r="D765" s="96"/>
      <c r="E765" s="96"/>
      <c r="F765" s="96"/>
      <c r="G765" s="96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</row>
    <row r="766" spans="1:25" ht="15.75" customHeight="1" x14ac:dyDescent="0.15">
      <c r="A766" s="96"/>
      <c r="B766" s="96"/>
      <c r="C766" s="96"/>
      <c r="D766" s="96"/>
      <c r="E766" s="96"/>
      <c r="F766" s="96"/>
      <c r="G766" s="96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</row>
    <row r="767" spans="1:25" ht="15.75" customHeight="1" x14ac:dyDescent="0.15">
      <c r="A767" s="96"/>
      <c r="B767" s="96"/>
      <c r="C767" s="96"/>
      <c r="D767" s="96"/>
      <c r="E767" s="96"/>
      <c r="F767" s="96"/>
      <c r="G767" s="96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</row>
    <row r="768" spans="1:25" ht="15.75" customHeight="1" x14ac:dyDescent="0.15">
      <c r="A768" s="96"/>
      <c r="B768" s="96"/>
      <c r="C768" s="96"/>
      <c r="D768" s="96"/>
      <c r="E768" s="96"/>
      <c r="F768" s="96"/>
      <c r="G768" s="96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</row>
    <row r="769" spans="1:25" ht="15.75" customHeight="1" x14ac:dyDescent="0.15">
      <c r="A769" s="96"/>
      <c r="B769" s="96"/>
      <c r="C769" s="96"/>
      <c r="D769" s="96"/>
      <c r="E769" s="96"/>
      <c r="F769" s="96"/>
      <c r="G769" s="96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</row>
    <row r="770" spans="1:25" ht="15.75" customHeight="1" x14ac:dyDescent="0.15">
      <c r="A770" s="96"/>
      <c r="B770" s="96"/>
      <c r="C770" s="96"/>
      <c r="D770" s="96"/>
      <c r="E770" s="96"/>
      <c r="F770" s="96"/>
      <c r="G770" s="96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</row>
    <row r="771" spans="1:25" ht="15.75" customHeight="1" x14ac:dyDescent="0.15">
      <c r="A771" s="96"/>
      <c r="B771" s="96"/>
      <c r="C771" s="96"/>
      <c r="D771" s="96"/>
      <c r="E771" s="96"/>
      <c r="F771" s="96"/>
      <c r="G771" s="96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</row>
    <row r="772" spans="1:25" ht="15.75" customHeight="1" x14ac:dyDescent="0.15">
      <c r="A772" s="96"/>
      <c r="B772" s="96"/>
      <c r="C772" s="96"/>
      <c r="D772" s="96"/>
      <c r="E772" s="96"/>
      <c r="F772" s="96"/>
      <c r="G772" s="96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</row>
    <row r="773" spans="1:25" ht="15.75" customHeight="1" x14ac:dyDescent="0.15">
      <c r="A773" s="96"/>
      <c r="B773" s="96"/>
      <c r="C773" s="96"/>
      <c r="D773" s="96"/>
      <c r="E773" s="96"/>
      <c r="F773" s="96"/>
      <c r="G773" s="96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</row>
    <row r="774" spans="1:25" ht="15.75" customHeight="1" x14ac:dyDescent="0.15">
      <c r="A774" s="96"/>
      <c r="B774" s="96"/>
      <c r="C774" s="96"/>
      <c r="D774" s="96"/>
      <c r="E774" s="96"/>
      <c r="F774" s="96"/>
      <c r="G774" s="96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</row>
    <row r="775" spans="1:25" ht="15.75" customHeight="1" x14ac:dyDescent="0.15">
      <c r="A775" s="96"/>
      <c r="B775" s="96"/>
      <c r="C775" s="96"/>
      <c r="D775" s="96"/>
      <c r="E775" s="96"/>
      <c r="F775" s="96"/>
      <c r="G775" s="96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</row>
    <row r="776" spans="1:25" ht="15.75" customHeight="1" x14ac:dyDescent="0.15">
      <c r="A776" s="96"/>
      <c r="B776" s="96"/>
      <c r="C776" s="96"/>
      <c r="D776" s="96"/>
      <c r="E776" s="96"/>
      <c r="F776" s="96"/>
      <c r="G776" s="96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</row>
    <row r="777" spans="1:25" ht="15.75" customHeight="1" x14ac:dyDescent="0.15">
      <c r="A777" s="96"/>
      <c r="B777" s="96"/>
      <c r="C777" s="96"/>
      <c r="D777" s="96"/>
      <c r="E777" s="96"/>
      <c r="F777" s="96"/>
      <c r="G777" s="96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</row>
    <row r="778" spans="1:25" ht="15.75" customHeight="1" x14ac:dyDescent="0.15">
      <c r="A778" s="96"/>
      <c r="B778" s="96"/>
      <c r="C778" s="96"/>
      <c r="D778" s="96"/>
      <c r="E778" s="96"/>
      <c r="F778" s="96"/>
      <c r="G778" s="96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</row>
    <row r="779" spans="1:25" ht="15.75" customHeight="1" x14ac:dyDescent="0.15">
      <c r="A779" s="96"/>
      <c r="B779" s="96"/>
      <c r="C779" s="96"/>
      <c r="D779" s="96"/>
      <c r="E779" s="96"/>
      <c r="F779" s="96"/>
      <c r="G779" s="96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</row>
    <row r="780" spans="1:25" ht="15.75" customHeight="1" x14ac:dyDescent="0.15">
      <c r="A780" s="96"/>
      <c r="B780" s="96"/>
      <c r="C780" s="96"/>
      <c r="D780" s="96"/>
      <c r="E780" s="96"/>
      <c r="F780" s="96"/>
      <c r="G780" s="96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</row>
    <row r="781" spans="1:25" ht="15.75" customHeight="1" x14ac:dyDescent="0.15">
      <c r="A781" s="96"/>
      <c r="B781" s="96"/>
      <c r="C781" s="96"/>
      <c r="D781" s="96"/>
      <c r="E781" s="96"/>
      <c r="F781" s="96"/>
      <c r="G781" s="96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</row>
    <row r="782" spans="1:25" ht="15.75" customHeight="1" x14ac:dyDescent="0.15">
      <c r="A782" s="96"/>
      <c r="B782" s="96"/>
      <c r="C782" s="96"/>
      <c r="D782" s="96"/>
      <c r="E782" s="96"/>
      <c r="F782" s="96"/>
      <c r="G782" s="96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</row>
    <row r="783" spans="1:25" ht="15.75" customHeight="1" x14ac:dyDescent="0.15">
      <c r="A783" s="96"/>
      <c r="B783" s="96"/>
      <c r="C783" s="96"/>
      <c r="D783" s="96"/>
      <c r="E783" s="96"/>
      <c r="F783" s="96"/>
      <c r="G783" s="96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</row>
    <row r="784" spans="1:25" ht="15.75" customHeight="1" x14ac:dyDescent="0.15">
      <c r="A784" s="96"/>
      <c r="B784" s="96"/>
      <c r="C784" s="96"/>
      <c r="D784" s="96"/>
      <c r="E784" s="96"/>
      <c r="F784" s="96"/>
      <c r="G784" s="96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</row>
    <row r="785" spans="1:25" ht="15.75" customHeight="1" x14ac:dyDescent="0.15">
      <c r="A785" s="96"/>
      <c r="B785" s="96"/>
      <c r="C785" s="96"/>
      <c r="D785" s="96"/>
      <c r="E785" s="96"/>
      <c r="F785" s="96"/>
      <c r="G785" s="96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</row>
    <row r="786" spans="1:25" ht="15.75" customHeight="1" x14ac:dyDescent="0.15">
      <c r="A786" s="96"/>
      <c r="B786" s="96"/>
      <c r="C786" s="96"/>
      <c r="D786" s="96"/>
      <c r="E786" s="96"/>
      <c r="F786" s="96"/>
      <c r="G786" s="96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</row>
    <row r="787" spans="1:25" ht="15.75" customHeight="1" x14ac:dyDescent="0.15">
      <c r="A787" s="96"/>
      <c r="B787" s="96"/>
      <c r="C787" s="96"/>
      <c r="D787" s="96"/>
      <c r="E787" s="96"/>
      <c r="F787" s="96"/>
      <c r="G787" s="96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</row>
    <row r="788" spans="1:25" ht="15.75" customHeight="1" x14ac:dyDescent="0.15">
      <c r="A788" s="96"/>
      <c r="B788" s="96"/>
      <c r="C788" s="96"/>
      <c r="D788" s="96"/>
      <c r="E788" s="96"/>
      <c r="F788" s="96"/>
      <c r="G788" s="96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</row>
    <row r="789" spans="1:25" ht="15.75" customHeight="1" x14ac:dyDescent="0.15">
      <c r="A789" s="96"/>
      <c r="B789" s="96"/>
      <c r="C789" s="96"/>
      <c r="D789" s="96"/>
      <c r="E789" s="96"/>
      <c r="F789" s="96"/>
      <c r="G789" s="96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</row>
    <row r="790" spans="1:25" ht="15.75" customHeight="1" x14ac:dyDescent="0.15">
      <c r="A790" s="96"/>
      <c r="B790" s="96"/>
      <c r="C790" s="96"/>
      <c r="D790" s="96"/>
      <c r="E790" s="96"/>
      <c r="F790" s="96"/>
      <c r="G790" s="96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</row>
    <row r="791" spans="1:25" ht="15.75" customHeight="1" x14ac:dyDescent="0.15">
      <c r="A791" s="96"/>
      <c r="B791" s="96"/>
      <c r="C791" s="96"/>
      <c r="D791" s="96"/>
      <c r="E791" s="96"/>
      <c r="F791" s="96"/>
      <c r="G791" s="96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</row>
    <row r="792" spans="1:25" ht="15.75" customHeight="1" x14ac:dyDescent="0.15">
      <c r="A792" s="96"/>
      <c r="B792" s="96"/>
      <c r="C792" s="96"/>
      <c r="D792" s="96"/>
      <c r="E792" s="96"/>
      <c r="F792" s="96"/>
      <c r="G792" s="96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</row>
    <row r="793" spans="1:25" ht="15.75" customHeight="1" x14ac:dyDescent="0.15">
      <c r="A793" s="96"/>
      <c r="B793" s="96"/>
      <c r="C793" s="96"/>
      <c r="D793" s="96"/>
      <c r="E793" s="96"/>
      <c r="F793" s="96"/>
      <c r="G793" s="96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</row>
    <row r="794" spans="1:25" ht="15.75" customHeight="1" x14ac:dyDescent="0.15">
      <c r="A794" s="96"/>
      <c r="B794" s="96"/>
      <c r="C794" s="96"/>
      <c r="D794" s="96"/>
      <c r="E794" s="96"/>
      <c r="F794" s="96"/>
      <c r="G794" s="96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</row>
    <row r="795" spans="1:25" ht="15.75" customHeight="1" x14ac:dyDescent="0.15">
      <c r="A795" s="96"/>
      <c r="B795" s="96"/>
      <c r="C795" s="96"/>
      <c r="D795" s="96"/>
      <c r="E795" s="96"/>
      <c r="F795" s="96"/>
      <c r="G795" s="96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</row>
    <row r="796" spans="1:25" ht="15.75" customHeight="1" x14ac:dyDescent="0.15">
      <c r="A796" s="96"/>
      <c r="B796" s="96"/>
      <c r="C796" s="96"/>
      <c r="D796" s="96"/>
      <c r="E796" s="96"/>
      <c r="F796" s="96"/>
      <c r="G796" s="96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</row>
    <row r="797" spans="1:25" ht="15.75" customHeight="1" x14ac:dyDescent="0.15">
      <c r="A797" s="96"/>
      <c r="B797" s="96"/>
      <c r="C797" s="96"/>
      <c r="D797" s="96"/>
      <c r="E797" s="96"/>
      <c r="F797" s="96"/>
      <c r="G797" s="96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</row>
    <row r="798" spans="1:25" ht="15.75" customHeight="1" x14ac:dyDescent="0.15">
      <c r="A798" s="96"/>
      <c r="B798" s="96"/>
      <c r="C798" s="96"/>
      <c r="D798" s="96"/>
      <c r="E798" s="96"/>
      <c r="F798" s="96"/>
      <c r="G798" s="96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</row>
    <row r="799" spans="1:25" ht="15.75" customHeight="1" x14ac:dyDescent="0.15">
      <c r="A799" s="96"/>
      <c r="B799" s="96"/>
      <c r="C799" s="96"/>
      <c r="D799" s="96"/>
      <c r="E799" s="96"/>
      <c r="F799" s="96"/>
      <c r="G799" s="96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</row>
    <row r="800" spans="1:25" ht="15.75" customHeight="1" x14ac:dyDescent="0.15">
      <c r="A800" s="96"/>
      <c r="B800" s="96"/>
      <c r="C800" s="96"/>
      <c r="D800" s="96"/>
      <c r="E800" s="96"/>
      <c r="F800" s="96"/>
      <c r="G800" s="96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</row>
    <row r="801" spans="1:25" ht="15.75" customHeight="1" x14ac:dyDescent="0.15">
      <c r="A801" s="96"/>
      <c r="B801" s="96"/>
      <c r="C801" s="96"/>
      <c r="D801" s="96"/>
      <c r="E801" s="96"/>
      <c r="F801" s="96"/>
      <c r="G801" s="96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</row>
    <row r="802" spans="1:25" ht="15.75" customHeight="1" x14ac:dyDescent="0.15">
      <c r="A802" s="96"/>
      <c r="B802" s="96"/>
      <c r="C802" s="96"/>
      <c r="D802" s="96"/>
      <c r="E802" s="96"/>
      <c r="F802" s="96"/>
      <c r="G802" s="96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</row>
    <row r="803" spans="1:25" ht="15.75" customHeight="1" x14ac:dyDescent="0.15">
      <c r="A803" s="96"/>
      <c r="B803" s="96"/>
      <c r="C803" s="96"/>
      <c r="D803" s="96"/>
      <c r="E803" s="96"/>
      <c r="F803" s="96"/>
      <c r="G803" s="96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</row>
    <row r="804" spans="1:25" ht="15.75" customHeight="1" x14ac:dyDescent="0.15">
      <c r="A804" s="96"/>
      <c r="B804" s="96"/>
      <c r="C804" s="96"/>
      <c r="D804" s="96"/>
      <c r="E804" s="96"/>
      <c r="F804" s="96"/>
      <c r="G804" s="96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</row>
    <row r="805" spans="1:25" ht="15.75" customHeight="1" x14ac:dyDescent="0.15">
      <c r="A805" s="96"/>
      <c r="B805" s="96"/>
      <c r="C805" s="96"/>
      <c r="D805" s="96"/>
      <c r="E805" s="96"/>
      <c r="F805" s="96"/>
      <c r="G805" s="96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</row>
    <row r="806" spans="1:25" ht="15.75" customHeight="1" x14ac:dyDescent="0.15">
      <c r="A806" s="96"/>
      <c r="B806" s="96"/>
      <c r="C806" s="96"/>
      <c r="D806" s="96"/>
      <c r="E806" s="96"/>
      <c r="F806" s="96"/>
      <c r="G806" s="96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</row>
    <row r="807" spans="1:25" ht="15.75" customHeight="1" x14ac:dyDescent="0.15">
      <c r="A807" s="96"/>
      <c r="B807" s="96"/>
      <c r="C807" s="96"/>
      <c r="D807" s="96"/>
      <c r="E807" s="96"/>
      <c r="F807" s="96"/>
      <c r="G807" s="96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</row>
    <row r="808" spans="1:25" ht="15.75" customHeight="1" x14ac:dyDescent="0.15">
      <c r="A808" s="96"/>
      <c r="B808" s="96"/>
      <c r="C808" s="96"/>
      <c r="D808" s="96"/>
      <c r="E808" s="96"/>
      <c r="F808" s="96"/>
      <c r="G808" s="96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</row>
    <row r="809" spans="1:25" ht="15.75" customHeight="1" x14ac:dyDescent="0.15">
      <c r="A809" s="96"/>
      <c r="B809" s="96"/>
      <c r="C809" s="96"/>
      <c r="D809" s="96"/>
      <c r="E809" s="96"/>
      <c r="F809" s="96"/>
      <c r="G809" s="96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</row>
    <row r="810" spans="1:25" ht="15.75" customHeight="1" x14ac:dyDescent="0.15">
      <c r="A810" s="96"/>
      <c r="B810" s="96"/>
      <c r="C810" s="96"/>
      <c r="D810" s="96"/>
      <c r="E810" s="96"/>
      <c r="F810" s="96"/>
      <c r="G810" s="96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</row>
    <row r="811" spans="1:25" ht="15.75" customHeight="1" x14ac:dyDescent="0.15">
      <c r="A811" s="96"/>
      <c r="B811" s="96"/>
      <c r="C811" s="96"/>
      <c r="D811" s="96"/>
      <c r="E811" s="96"/>
      <c r="F811" s="96"/>
      <c r="G811" s="96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</row>
    <row r="812" spans="1:25" ht="15.75" customHeight="1" x14ac:dyDescent="0.15">
      <c r="A812" s="96"/>
      <c r="B812" s="96"/>
      <c r="C812" s="96"/>
      <c r="D812" s="96"/>
      <c r="E812" s="96"/>
      <c r="F812" s="96"/>
      <c r="G812" s="96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</row>
    <row r="813" spans="1:25" ht="15.75" customHeight="1" x14ac:dyDescent="0.15">
      <c r="A813" s="96"/>
      <c r="B813" s="96"/>
      <c r="C813" s="96"/>
      <c r="D813" s="96"/>
      <c r="E813" s="96"/>
      <c r="F813" s="96"/>
      <c r="G813" s="96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</row>
    <row r="814" spans="1:25" ht="15.75" customHeight="1" x14ac:dyDescent="0.15">
      <c r="A814" s="96"/>
      <c r="B814" s="96"/>
      <c r="C814" s="96"/>
      <c r="D814" s="96"/>
      <c r="E814" s="96"/>
      <c r="F814" s="96"/>
      <c r="G814" s="96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</row>
    <row r="815" spans="1:25" ht="15.75" customHeight="1" x14ac:dyDescent="0.15">
      <c r="A815" s="96"/>
      <c r="B815" s="96"/>
      <c r="C815" s="96"/>
      <c r="D815" s="96"/>
      <c r="E815" s="96"/>
      <c r="F815" s="96"/>
      <c r="G815" s="96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</row>
    <row r="816" spans="1:25" ht="15.75" customHeight="1" x14ac:dyDescent="0.15">
      <c r="A816" s="96"/>
      <c r="B816" s="96"/>
      <c r="C816" s="96"/>
      <c r="D816" s="96"/>
      <c r="E816" s="96"/>
      <c r="F816" s="96"/>
      <c r="G816" s="96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</row>
    <row r="817" spans="1:25" ht="15.75" customHeight="1" x14ac:dyDescent="0.15">
      <c r="A817" s="96"/>
      <c r="B817" s="96"/>
      <c r="C817" s="96"/>
      <c r="D817" s="96"/>
      <c r="E817" s="96"/>
      <c r="F817" s="96"/>
      <c r="G817" s="96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</row>
    <row r="818" spans="1:25" ht="15.75" customHeight="1" x14ac:dyDescent="0.15">
      <c r="A818" s="96"/>
      <c r="B818" s="96"/>
      <c r="C818" s="96"/>
      <c r="D818" s="96"/>
      <c r="E818" s="96"/>
      <c r="F818" s="96"/>
      <c r="G818" s="96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</row>
    <row r="819" spans="1:25" ht="15.75" customHeight="1" x14ac:dyDescent="0.15">
      <c r="A819" s="96"/>
      <c r="B819" s="96"/>
      <c r="C819" s="96"/>
      <c r="D819" s="96"/>
      <c r="E819" s="96"/>
      <c r="F819" s="96"/>
      <c r="G819" s="96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</row>
    <row r="820" spans="1:25" ht="15.75" customHeight="1" x14ac:dyDescent="0.15">
      <c r="A820" s="96"/>
      <c r="B820" s="96"/>
      <c r="C820" s="96"/>
      <c r="D820" s="96"/>
      <c r="E820" s="96"/>
      <c r="F820" s="96"/>
      <c r="G820" s="96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</row>
    <row r="821" spans="1:25" ht="15.75" customHeight="1" x14ac:dyDescent="0.15">
      <c r="A821" s="96"/>
      <c r="B821" s="96"/>
      <c r="C821" s="96"/>
      <c r="D821" s="96"/>
      <c r="E821" s="96"/>
      <c r="F821" s="96"/>
      <c r="G821" s="96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</row>
    <row r="822" spans="1:25" ht="15.75" customHeight="1" x14ac:dyDescent="0.15">
      <c r="A822" s="96"/>
      <c r="B822" s="96"/>
      <c r="C822" s="96"/>
      <c r="D822" s="96"/>
      <c r="E822" s="96"/>
      <c r="F822" s="96"/>
      <c r="G822" s="96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</row>
    <row r="823" spans="1:25" ht="15.75" customHeight="1" x14ac:dyDescent="0.15">
      <c r="A823" s="96"/>
      <c r="B823" s="96"/>
      <c r="C823" s="96"/>
      <c r="D823" s="96"/>
      <c r="E823" s="96"/>
      <c r="F823" s="96"/>
      <c r="G823" s="96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</row>
    <row r="824" spans="1:25" ht="15.75" customHeight="1" x14ac:dyDescent="0.15">
      <c r="A824" s="96"/>
      <c r="B824" s="96"/>
      <c r="C824" s="96"/>
      <c r="D824" s="96"/>
      <c r="E824" s="96"/>
      <c r="F824" s="96"/>
      <c r="G824" s="96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</row>
    <row r="825" spans="1:25" ht="15.75" customHeight="1" x14ac:dyDescent="0.15">
      <c r="A825" s="96"/>
      <c r="B825" s="96"/>
      <c r="C825" s="96"/>
      <c r="D825" s="96"/>
      <c r="E825" s="96"/>
      <c r="F825" s="96"/>
      <c r="G825" s="96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</row>
    <row r="826" spans="1:25" ht="15.75" customHeight="1" x14ac:dyDescent="0.15">
      <c r="A826" s="96"/>
      <c r="B826" s="96"/>
      <c r="C826" s="96"/>
      <c r="D826" s="96"/>
      <c r="E826" s="96"/>
      <c r="F826" s="96"/>
      <c r="G826" s="96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</row>
    <row r="827" spans="1:25" ht="15.75" customHeight="1" x14ac:dyDescent="0.15">
      <c r="A827" s="96"/>
      <c r="B827" s="96"/>
      <c r="C827" s="96"/>
      <c r="D827" s="96"/>
      <c r="E827" s="96"/>
      <c r="F827" s="96"/>
      <c r="G827" s="96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</row>
    <row r="828" spans="1:25" ht="15.75" customHeight="1" x14ac:dyDescent="0.15">
      <c r="A828" s="96"/>
      <c r="B828" s="96"/>
      <c r="C828" s="96"/>
      <c r="D828" s="96"/>
      <c r="E828" s="96"/>
      <c r="F828" s="96"/>
      <c r="G828" s="96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</row>
    <row r="829" spans="1:25" ht="15.75" customHeight="1" x14ac:dyDescent="0.15">
      <c r="A829" s="96"/>
      <c r="B829" s="96"/>
      <c r="C829" s="96"/>
      <c r="D829" s="96"/>
      <c r="E829" s="96"/>
      <c r="F829" s="96"/>
      <c r="G829" s="96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</row>
    <row r="830" spans="1:25" ht="15.75" customHeight="1" x14ac:dyDescent="0.15">
      <c r="A830" s="96"/>
      <c r="B830" s="96"/>
      <c r="C830" s="96"/>
      <c r="D830" s="96"/>
      <c r="E830" s="96"/>
      <c r="F830" s="96"/>
      <c r="G830" s="96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</row>
    <row r="831" spans="1:25" ht="15.75" customHeight="1" x14ac:dyDescent="0.15">
      <c r="A831" s="96"/>
      <c r="B831" s="96"/>
      <c r="C831" s="96"/>
      <c r="D831" s="96"/>
      <c r="E831" s="96"/>
      <c r="F831" s="96"/>
      <c r="G831" s="96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</row>
    <row r="832" spans="1:25" ht="15.75" customHeight="1" x14ac:dyDescent="0.15">
      <c r="A832" s="96"/>
      <c r="B832" s="96"/>
      <c r="C832" s="96"/>
      <c r="D832" s="96"/>
      <c r="E832" s="96"/>
      <c r="F832" s="96"/>
      <c r="G832" s="96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</row>
    <row r="833" spans="1:25" ht="15.75" customHeight="1" x14ac:dyDescent="0.15">
      <c r="A833" s="96"/>
      <c r="B833" s="96"/>
      <c r="C833" s="96"/>
      <c r="D833" s="96"/>
      <c r="E833" s="96"/>
      <c r="F833" s="96"/>
      <c r="G833" s="96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</row>
    <row r="834" spans="1:25" ht="15.75" customHeight="1" x14ac:dyDescent="0.15">
      <c r="A834" s="96"/>
      <c r="B834" s="96"/>
      <c r="C834" s="96"/>
      <c r="D834" s="96"/>
      <c r="E834" s="96"/>
      <c r="F834" s="96"/>
      <c r="G834" s="96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</row>
    <row r="835" spans="1:25" ht="15.75" customHeight="1" x14ac:dyDescent="0.15">
      <c r="A835" s="96"/>
      <c r="B835" s="96"/>
      <c r="C835" s="96"/>
      <c r="D835" s="96"/>
      <c r="E835" s="96"/>
      <c r="F835" s="96"/>
      <c r="G835" s="96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</row>
    <row r="836" spans="1:25" ht="15.75" customHeight="1" x14ac:dyDescent="0.15">
      <c r="A836" s="96"/>
      <c r="B836" s="96"/>
      <c r="C836" s="96"/>
      <c r="D836" s="96"/>
      <c r="E836" s="96"/>
      <c r="F836" s="96"/>
      <c r="G836" s="96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</row>
    <row r="837" spans="1:25" ht="15.75" customHeight="1" x14ac:dyDescent="0.15">
      <c r="A837" s="96"/>
      <c r="B837" s="96"/>
      <c r="C837" s="96"/>
      <c r="D837" s="96"/>
      <c r="E837" s="96"/>
      <c r="F837" s="96"/>
      <c r="G837" s="96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</row>
    <row r="838" spans="1:25" ht="15.75" customHeight="1" x14ac:dyDescent="0.15">
      <c r="A838" s="96"/>
      <c r="B838" s="96"/>
      <c r="C838" s="96"/>
      <c r="D838" s="96"/>
      <c r="E838" s="96"/>
      <c r="F838" s="96"/>
      <c r="G838" s="96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</row>
    <row r="839" spans="1:25" ht="15.75" customHeight="1" x14ac:dyDescent="0.15">
      <c r="A839" s="96"/>
      <c r="B839" s="96"/>
      <c r="C839" s="96"/>
      <c r="D839" s="96"/>
      <c r="E839" s="96"/>
      <c r="F839" s="96"/>
      <c r="G839" s="96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</row>
    <row r="840" spans="1:25" ht="15.75" customHeight="1" x14ac:dyDescent="0.15">
      <c r="A840" s="96"/>
      <c r="B840" s="96"/>
      <c r="C840" s="96"/>
      <c r="D840" s="96"/>
      <c r="E840" s="96"/>
      <c r="F840" s="96"/>
      <c r="G840" s="96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</row>
    <row r="841" spans="1:25" ht="15.75" customHeight="1" x14ac:dyDescent="0.15">
      <c r="A841" s="96"/>
      <c r="B841" s="96"/>
      <c r="C841" s="96"/>
      <c r="D841" s="96"/>
      <c r="E841" s="96"/>
      <c r="F841" s="96"/>
      <c r="G841" s="96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</row>
    <row r="842" spans="1:25" ht="15.75" customHeight="1" x14ac:dyDescent="0.15">
      <c r="A842" s="96"/>
      <c r="B842" s="96"/>
      <c r="C842" s="96"/>
      <c r="D842" s="96"/>
      <c r="E842" s="96"/>
      <c r="F842" s="96"/>
      <c r="G842" s="96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</row>
    <row r="843" spans="1:25" ht="15.75" customHeight="1" x14ac:dyDescent="0.15">
      <c r="A843" s="96"/>
      <c r="B843" s="96"/>
      <c r="C843" s="96"/>
      <c r="D843" s="96"/>
      <c r="E843" s="96"/>
      <c r="F843" s="96"/>
      <c r="G843" s="96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</row>
    <row r="844" spans="1:25" ht="15.75" customHeight="1" x14ac:dyDescent="0.15">
      <c r="A844" s="96"/>
      <c r="B844" s="96"/>
      <c r="C844" s="96"/>
      <c r="D844" s="96"/>
      <c r="E844" s="96"/>
      <c r="F844" s="96"/>
      <c r="G844" s="96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</row>
    <row r="845" spans="1:25" ht="15.75" customHeight="1" x14ac:dyDescent="0.15">
      <c r="A845" s="96"/>
      <c r="B845" s="96"/>
      <c r="C845" s="96"/>
      <c r="D845" s="96"/>
      <c r="E845" s="96"/>
      <c r="F845" s="96"/>
      <c r="G845" s="96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</row>
    <row r="846" spans="1:25" ht="15.75" customHeight="1" x14ac:dyDescent="0.15">
      <c r="A846" s="96"/>
      <c r="B846" s="96"/>
      <c r="C846" s="96"/>
      <c r="D846" s="96"/>
      <c r="E846" s="96"/>
      <c r="F846" s="96"/>
      <c r="G846" s="96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</row>
    <row r="847" spans="1:25" ht="15.75" customHeight="1" x14ac:dyDescent="0.15">
      <c r="A847" s="96"/>
      <c r="B847" s="96"/>
      <c r="C847" s="96"/>
      <c r="D847" s="96"/>
      <c r="E847" s="96"/>
      <c r="F847" s="96"/>
      <c r="G847" s="96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</row>
    <row r="848" spans="1:25" ht="15.75" customHeight="1" x14ac:dyDescent="0.15">
      <c r="A848" s="96"/>
      <c r="B848" s="96"/>
      <c r="C848" s="96"/>
      <c r="D848" s="96"/>
      <c r="E848" s="96"/>
      <c r="F848" s="96"/>
      <c r="G848" s="96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</row>
    <row r="849" spans="1:25" ht="15.75" customHeight="1" x14ac:dyDescent="0.15">
      <c r="A849" s="96"/>
      <c r="B849" s="96"/>
      <c r="C849" s="96"/>
      <c r="D849" s="96"/>
      <c r="E849" s="96"/>
      <c r="F849" s="96"/>
      <c r="G849" s="96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</row>
    <row r="850" spans="1:25" ht="15.75" customHeight="1" x14ac:dyDescent="0.15">
      <c r="A850" s="96"/>
      <c r="B850" s="96"/>
      <c r="C850" s="96"/>
      <c r="D850" s="96"/>
      <c r="E850" s="96"/>
      <c r="F850" s="96"/>
      <c r="G850" s="96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</row>
    <row r="851" spans="1:25" ht="15.75" customHeight="1" x14ac:dyDescent="0.15">
      <c r="A851" s="96"/>
      <c r="B851" s="96"/>
      <c r="C851" s="96"/>
      <c r="D851" s="96"/>
      <c r="E851" s="96"/>
      <c r="F851" s="96"/>
      <c r="G851" s="96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</row>
    <row r="852" spans="1:25" ht="15.75" customHeight="1" x14ac:dyDescent="0.15">
      <c r="A852" s="96"/>
      <c r="B852" s="96"/>
      <c r="C852" s="96"/>
      <c r="D852" s="96"/>
      <c r="E852" s="96"/>
      <c r="F852" s="96"/>
      <c r="G852" s="96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</row>
    <row r="853" spans="1:25" ht="15.75" customHeight="1" x14ac:dyDescent="0.15">
      <c r="A853" s="96"/>
      <c r="B853" s="96"/>
      <c r="C853" s="96"/>
      <c r="D853" s="96"/>
      <c r="E853" s="96"/>
      <c r="F853" s="96"/>
      <c r="G853" s="96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</row>
    <row r="854" spans="1:25" ht="15.75" customHeight="1" x14ac:dyDescent="0.15">
      <c r="A854" s="96"/>
      <c r="B854" s="96"/>
      <c r="C854" s="96"/>
      <c r="D854" s="96"/>
      <c r="E854" s="96"/>
      <c r="F854" s="96"/>
      <c r="G854" s="96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</row>
    <row r="855" spans="1:25" ht="15.75" customHeight="1" x14ac:dyDescent="0.15">
      <c r="A855" s="96"/>
      <c r="B855" s="96"/>
      <c r="C855" s="96"/>
      <c r="D855" s="96"/>
      <c r="E855" s="96"/>
      <c r="F855" s="96"/>
      <c r="G855" s="96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</row>
    <row r="856" spans="1:25" ht="15.75" customHeight="1" x14ac:dyDescent="0.15">
      <c r="A856" s="96"/>
      <c r="B856" s="96"/>
      <c r="C856" s="96"/>
      <c r="D856" s="96"/>
      <c r="E856" s="96"/>
      <c r="F856" s="96"/>
      <c r="G856" s="96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</row>
    <row r="857" spans="1:25" ht="15.75" customHeight="1" x14ac:dyDescent="0.15">
      <c r="A857" s="96"/>
      <c r="B857" s="96"/>
      <c r="C857" s="96"/>
      <c r="D857" s="96"/>
      <c r="E857" s="96"/>
      <c r="F857" s="96"/>
      <c r="G857" s="96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</row>
    <row r="858" spans="1:25" ht="15.75" customHeight="1" x14ac:dyDescent="0.15">
      <c r="A858" s="96"/>
      <c r="B858" s="96"/>
      <c r="C858" s="96"/>
      <c r="D858" s="96"/>
      <c r="E858" s="96"/>
      <c r="F858" s="96"/>
      <c r="G858" s="96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</row>
    <row r="859" spans="1:25" ht="15.75" customHeight="1" x14ac:dyDescent="0.15">
      <c r="A859" s="96"/>
      <c r="B859" s="96"/>
      <c r="C859" s="96"/>
      <c r="D859" s="96"/>
      <c r="E859" s="96"/>
      <c r="F859" s="96"/>
      <c r="G859" s="96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</row>
    <row r="860" spans="1:25" ht="15.75" customHeight="1" x14ac:dyDescent="0.15">
      <c r="A860" s="96"/>
      <c r="B860" s="96"/>
      <c r="C860" s="96"/>
      <c r="D860" s="96"/>
      <c r="E860" s="96"/>
      <c r="F860" s="96"/>
      <c r="G860" s="96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</row>
    <row r="861" spans="1:25" ht="15.75" customHeight="1" x14ac:dyDescent="0.15">
      <c r="A861" s="96"/>
      <c r="B861" s="96"/>
      <c r="C861" s="96"/>
      <c r="D861" s="96"/>
      <c r="E861" s="96"/>
      <c r="F861" s="96"/>
      <c r="G861" s="96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</row>
    <row r="862" spans="1:25" ht="15.75" customHeight="1" x14ac:dyDescent="0.15">
      <c r="A862" s="96"/>
      <c r="B862" s="96"/>
      <c r="C862" s="96"/>
      <c r="D862" s="96"/>
      <c r="E862" s="96"/>
      <c r="F862" s="96"/>
      <c r="G862" s="96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</row>
    <row r="863" spans="1:25" ht="15.75" customHeight="1" x14ac:dyDescent="0.15">
      <c r="A863" s="96"/>
      <c r="B863" s="96"/>
      <c r="C863" s="96"/>
      <c r="D863" s="96"/>
      <c r="E863" s="96"/>
      <c r="F863" s="96"/>
      <c r="G863" s="96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</row>
    <row r="864" spans="1:25" ht="15.75" customHeight="1" x14ac:dyDescent="0.15">
      <c r="A864" s="96"/>
      <c r="B864" s="96"/>
      <c r="C864" s="96"/>
      <c r="D864" s="96"/>
      <c r="E864" s="96"/>
      <c r="F864" s="96"/>
      <c r="G864" s="96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</row>
    <row r="865" spans="1:25" ht="15.75" customHeight="1" x14ac:dyDescent="0.15">
      <c r="A865" s="96"/>
      <c r="B865" s="96"/>
      <c r="C865" s="96"/>
      <c r="D865" s="96"/>
      <c r="E865" s="96"/>
      <c r="F865" s="96"/>
      <c r="G865" s="96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</row>
    <row r="866" spans="1:25" ht="15.75" customHeight="1" x14ac:dyDescent="0.15">
      <c r="A866" s="96"/>
      <c r="B866" s="96"/>
      <c r="C866" s="96"/>
      <c r="D866" s="96"/>
      <c r="E866" s="96"/>
      <c r="F866" s="96"/>
      <c r="G866" s="96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</row>
    <row r="867" spans="1:25" ht="15.75" customHeight="1" x14ac:dyDescent="0.15">
      <c r="A867" s="96"/>
      <c r="B867" s="96"/>
      <c r="C867" s="96"/>
      <c r="D867" s="96"/>
      <c r="E867" s="96"/>
      <c r="F867" s="96"/>
      <c r="G867" s="96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</row>
    <row r="868" spans="1:25" ht="15.75" customHeight="1" x14ac:dyDescent="0.15">
      <c r="A868" s="96"/>
      <c r="B868" s="96"/>
      <c r="C868" s="96"/>
      <c r="D868" s="96"/>
      <c r="E868" s="96"/>
      <c r="F868" s="96"/>
      <c r="G868" s="96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</row>
    <row r="869" spans="1:25" ht="15.75" customHeight="1" x14ac:dyDescent="0.15">
      <c r="A869" s="96"/>
      <c r="B869" s="96"/>
      <c r="C869" s="96"/>
      <c r="D869" s="96"/>
      <c r="E869" s="96"/>
      <c r="F869" s="96"/>
      <c r="G869" s="96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</row>
    <row r="870" spans="1:25" ht="15.75" customHeight="1" x14ac:dyDescent="0.15">
      <c r="A870" s="96"/>
      <c r="B870" s="96"/>
      <c r="C870" s="96"/>
      <c r="D870" s="96"/>
      <c r="E870" s="96"/>
      <c r="F870" s="96"/>
      <c r="G870" s="96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</row>
    <row r="871" spans="1:25" ht="15.75" customHeight="1" x14ac:dyDescent="0.15">
      <c r="A871" s="96"/>
      <c r="B871" s="96"/>
      <c r="C871" s="96"/>
      <c r="D871" s="96"/>
      <c r="E871" s="96"/>
      <c r="F871" s="96"/>
      <c r="G871" s="96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</row>
    <row r="872" spans="1:25" ht="15.75" customHeight="1" x14ac:dyDescent="0.15">
      <c r="A872" s="96"/>
      <c r="B872" s="96"/>
      <c r="C872" s="96"/>
      <c r="D872" s="96"/>
      <c r="E872" s="96"/>
      <c r="F872" s="96"/>
      <c r="G872" s="96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</row>
    <row r="873" spans="1:25" ht="15.75" customHeight="1" x14ac:dyDescent="0.15">
      <c r="A873" s="96"/>
      <c r="B873" s="96"/>
      <c r="C873" s="96"/>
      <c r="D873" s="96"/>
      <c r="E873" s="96"/>
      <c r="F873" s="96"/>
      <c r="G873" s="96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</row>
    <row r="874" spans="1:25" ht="15.75" customHeight="1" x14ac:dyDescent="0.15">
      <c r="A874" s="96"/>
      <c r="B874" s="96"/>
      <c r="C874" s="96"/>
      <c r="D874" s="96"/>
      <c r="E874" s="96"/>
      <c r="F874" s="96"/>
      <c r="G874" s="96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</row>
    <row r="875" spans="1:25" ht="15.75" customHeight="1" x14ac:dyDescent="0.15">
      <c r="A875" s="96"/>
      <c r="B875" s="96"/>
      <c r="C875" s="96"/>
      <c r="D875" s="96"/>
      <c r="E875" s="96"/>
      <c r="F875" s="96"/>
      <c r="G875" s="96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</row>
    <row r="876" spans="1:25" ht="15.75" customHeight="1" x14ac:dyDescent="0.15">
      <c r="A876" s="96"/>
      <c r="B876" s="96"/>
      <c r="C876" s="96"/>
      <c r="D876" s="96"/>
      <c r="E876" s="96"/>
      <c r="F876" s="96"/>
      <c r="G876" s="96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</row>
    <row r="877" spans="1:25" ht="15.75" customHeight="1" x14ac:dyDescent="0.15">
      <c r="A877" s="96"/>
      <c r="B877" s="96"/>
      <c r="C877" s="96"/>
      <c r="D877" s="96"/>
      <c r="E877" s="96"/>
      <c r="F877" s="96"/>
      <c r="G877" s="96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</row>
    <row r="878" spans="1:25" ht="15.75" customHeight="1" x14ac:dyDescent="0.15">
      <c r="A878" s="96"/>
      <c r="B878" s="96"/>
      <c r="C878" s="96"/>
      <c r="D878" s="96"/>
      <c r="E878" s="96"/>
      <c r="F878" s="96"/>
      <c r="G878" s="96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</row>
    <row r="879" spans="1:25" ht="15.75" customHeight="1" x14ac:dyDescent="0.15">
      <c r="A879" s="96"/>
      <c r="B879" s="96"/>
      <c r="C879" s="96"/>
      <c r="D879" s="96"/>
      <c r="E879" s="96"/>
      <c r="F879" s="96"/>
      <c r="G879" s="96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</row>
    <row r="880" spans="1:25" ht="15.75" customHeight="1" x14ac:dyDescent="0.15">
      <c r="A880" s="96"/>
      <c r="B880" s="96"/>
      <c r="C880" s="96"/>
      <c r="D880" s="96"/>
      <c r="E880" s="96"/>
      <c r="F880" s="96"/>
      <c r="G880" s="96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</row>
    <row r="881" spans="1:25" ht="15.75" customHeight="1" x14ac:dyDescent="0.15">
      <c r="A881" s="96"/>
      <c r="B881" s="96"/>
      <c r="C881" s="96"/>
      <c r="D881" s="96"/>
      <c r="E881" s="96"/>
      <c r="F881" s="96"/>
      <c r="G881" s="96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</row>
    <row r="882" spans="1:25" ht="15.75" customHeight="1" x14ac:dyDescent="0.15">
      <c r="A882" s="96"/>
      <c r="B882" s="96"/>
      <c r="C882" s="96"/>
      <c r="D882" s="96"/>
      <c r="E882" s="96"/>
      <c r="F882" s="96"/>
      <c r="G882" s="96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</row>
    <row r="883" spans="1:25" ht="15.75" customHeight="1" x14ac:dyDescent="0.15">
      <c r="A883" s="96"/>
      <c r="B883" s="96"/>
      <c r="C883" s="96"/>
      <c r="D883" s="96"/>
      <c r="E883" s="96"/>
      <c r="F883" s="96"/>
      <c r="G883" s="96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</row>
    <row r="884" spans="1:25" ht="15.75" customHeight="1" x14ac:dyDescent="0.15">
      <c r="A884" s="96"/>
      <c r="B884" s="96"/>
      <c r="C884" s="96"/>
      <c r="D884" s="96"/>
      <c r="E884" s="96"/>
      <c r="F884" s="96"/>
      <c r="G884" s="96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</row>
    <row r="885" spans="1:25" ht="15.75" customHeight="1" x14ac:dyDescent="0.15">
      <c r="A885" s="96"/>
      <c r="B885" s="96"/>
      <c r="C885" s="96"/>
      <c r="D885" s="96"/>
      <c r="E885" s="96"/>
      <c r="F885" s="96"/>
      <c r="G885" s="96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</row>
    <row r="886" spans="1:25" ht="15.75" customHeight="1" x14ac:dyDescent="0.15">
      <c r="A886" s="96"/>
      <c r="B886" s="96"/>
      <c r="C886" s="96"/>
      <c r="D886" s="96"/>
      <c r="E886" s="96"/>
      <c r="F886" s="96"/>
      <c r="G886" s="96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</row>
    <row r="887" spans="1:25" ht="15.75" customHeight="1" x14ac:dyDescent="0.15">
      <c r="A887" s="96"/>
      <c r="B887" s="96"/>
      <c r="C887" s="96"/>
      <c r="D887" s="96"/>
      <c r="E887" s="96"/>
      <c r="F887" s="96"/>
      <c r="G887" s="96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</row>
    <row r="888" spans="1:25" ht="15.75" customHeight="1" x14ac:dyDescent="0.15">
      <c r="A888" s="96"/>
      <c r="B888" s="96"/>
      <c r="C888" s="96"/>
      <c r="D888" s="96"/>
      <c r="E888" s="96"/>
      <c r="F888" s="96"/>
      <c r="G888" s="96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</row>
    <row r="889" spans="1:25" ht="15.75" customHeight="1" x14ac:dyDescent="0.15">
      <c r="A889" s="96"/>
      <c r="B889" s="96"/>
      <c r="C889" s="96"/>
      <c r="D889" s="96"/>
      <c r="E889" s="96"/>
      <c r="F889" s="96"/>
      <c r="G889" s="96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</row>
    <row r="890" spans="1:25" ht="15.75" customHeight="1" x14ac:dyDescent="0.15">
      <c r="A890" s="96"/>
      <c r="B890" s="96"/>
      <c r="C890" s="96"/>
      <c r="D890" s="96"/>
      <c r="E890" s="96"/>
      <c r="F890" s="96"/>
      <c r="G890" s="96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</row>
    <row r="891" spans="1:25" ht="15.75" customHeight="1" x14ac:dyDescent="0.15">
      <c r="A891" s="96"/>
      <c r="B891" s="96"/>
      <c r="C891" s="96"/>
      <c r="D891" s="96"/>
      <c r="E891" s="96"/>
      <c r="F891" s="96"/>
      <c r="G891" s="96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</row>
    <row r="892" spans="1:25" ht="15.75" customHeight="1" x14ac:dyDescent="0.15">
      <c r="A892" s="96"/>
      <c r="B892" s="96"/>
      <c r="C892" s="96"/>
      <c r="D892" s="96"/>
      <c r="E892" s="96"/>
      <c r="F892" s="96"/>
      <c r="G892" s="96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</row>
    <row r="893" spans="1:25" ht="15.75" customHeight="1" x14ac:dyDescent="0.15">
      <c r="A893" s="96"/>
      <c r="B893" s="96"/>
      <c r="C893" s="96"/>
      <c r="D893" s="96"/>
      <c r="E893" s="96"/>
      <c r="F893" s="96"/>
      <c r="G893" s="96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</row>
    <row r="894" spans="1:25" ht="15.75" customHeight="1" x14ac:dyDescent="0.15">
      <c r="A894" s="96"/>
      <c r="B894" s="96"/>
      <c r="C894" s="96"/>
      <c r="D894" s="96"/>
      <c r="E894" s="96"/>
      <c r="F894" s="96"/>
      <c r="G894" s="96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</row>
    <row r="895" spans="1:25" ht="15.75" customHeight="1" x14ac:dyDescent="0.15">
      <c r="A895" s="96"/>
      <c r="B895" s="96"/>
      <c r="C895" s="96"/>
      <c r="D895" s="96"/>
      <c r="E895" s="96"/>
      <c r="F895" s="96"/>
      <c r="G895" s="96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</row>
    <row r="896" spans="1:25" ht="15.75" customHeight="1" x14ac:dyDescent="0.15">
      <c r="A896" s="96"/>
      <c r="B896" s="96"/>
      <c r="C896" s="96"/>
      <c r="D896" s="96"/>
      <c r="E896" s="96"/>
      <c r="F896" s="96"/>
      <c r="G896" s="96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</row>
    <row r="897" spans="1:25" ht="15.75" customHeight="1" x14ac:dyDescent="0.15">
      <c r="A897" s="96"/>
      <c r="B897" s="96"/>
      <c r="C897" s="96"/>
      <c r="D897" s="96"/>
      <c r="E897" s="96"/>
      <c r="F897" s="96"/>
      <c r="G897" s="96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</row>
    <row r="898" spans="1:25" ht="15.75" customHeight="1" x14ac:dyDescent="0.15">
      <c r="A898" s="96"/>
      <c r="B898" s="96"/>
      <c r="C898" s="96"/>
      <c r="D898" s="96"/>
      <c r="E898" s="96"/>
      <c r="F898" s="96"/>
      <c r="G898" s="96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</row>
    <row r="899" spans="1:25" ht="15.75" customHeight="1" x14ac:dyDescent="0.15">
      <c r="A899" s="96"/>
      <c r="B899" s="96"/>
      <c r="C899" s="96"/>
      <c r="D899" s="96"/>
      <c r="E899" s="96"/>
      <c r="F899" s="96"/>
      <c r="G899" s="96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</row>
    <row r="900" spans="1:25" ht="15.75" customHeight="1" x14ac:dyDescent="0.15">
      <c r="A900" s="96"/>
      <c r="B900" s="96"/>
      <c r="C900" s="96"/>
      <c r="D900" s="96"/>
      <c r="E900" s="96"/>
      <c r="F900" s="96"/>
      <c r="G900" s="96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</row>
    <row r="901" spans="1:25" ht="15.75" customHeight="1" x14ac:dyDescent="0.15">
      <c r="A901" s="96"/>
      <c r="B901" s="96"/>
      <c r="C901" s="96"/>
      <c r="D901" s="96"/>
      <c r="E901" s="96"/>
      <c r="F901" s="96"/>
      <c r="G901" s="96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</row>
    <row r="902" spans="1:25" ht="15.75" customHeight="1" x14ac:dyDescent="0.15">
      <c r="A902" s="96"/>
      <c r="B902" s="96"/>
      <c r="C902" s="96"/>
      <c r="D902" s="96"/>
      <c r="E902" s="96"/>
      <c r="F902" s="96"/>
      <c r="G902" s="96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</row>
    <row r="903" spans="1:25" ht="15.75" customHeight="1" x14ac:dyDescent="0.15">
      <c r="A903" s="96"/>
      <c r="B903" s="96"/>
      <c r="C903" s="96"/>
      <c r="D903" s="96"/>
      <c r="E903" s="96"/>
      <c r="F903" s="96"/>
      <c r="G903" s="96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</row>
    <row r="904" spans="1:25" ht="15.75" customHeight="1" x14ac:dyDescent="0.15">
      <c r="A904" s="96"/>
      <c r="B904" s="96"/>
      <c r="C904" s="96"/>
      <c r="D904" s="96"/>
      <c r="E904" s="96"/>
      <c r="F904" s="96"/>
      <c r="G904" s="96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</row>
    <row r="905" spans="1:25" ht="15.75" customHeight="1" x14ac:dyDescent="0.15">
      <c r="A905" s="96"/>
      <c r="B905" s="96"/>
      <c r="C905" s="96"/>
      <c r="D905" s="96"/>
      <c r="E905" s="96"/>
      <c r="F905" s="96"/>
      <c r="G905" s="96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</row>
    <row r="906" spans="1:25" ht="15.75" customHeight="1" x14ac:dyDescent="0.15">
      <c r="A906" s="96"/>
      <c r="B906" s="96"/>
      <c r="C906" s="96"/>
      <c r="D906" s="96"/>
      <c r="E906" s="96"/>
      <c r="F906" s="96"/>
      <c r="G906" s="96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</row>
    <row r="907" spans="1:25" ht="15.75" customHeight="1" x14ac:dyDescent="0.15">
      <c r="A907" s="96"/>
      <c r="B907" s="96"/>
      <c r="C907" s="96"/>
      <c r="D907" s="96"/>
      <c r="E907" s="96"/>
      <c r="F907" s="96"/>
      <c r="G907" s="96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</row>
    <row r="908" spans="1:25" ht="15.75" customHeight="1" x14ac:dyDescent="0.15">
      <c r="A908" s="96"/>
      <c r="B908" s="96"/>
      <c r="C908" s="96"/>
      <c r="D908" s="96"/>
      <c r="E908" s="96"/>
      <c r="F908" s="96"/>
      <c r="G908" s="96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</row>
    <row r="909" spans="1:25" ht="15.75" customHeight="1" x14ac:dyDescent="0.15">
      <c r="A909" s="96"/>
      <c r="B909" s="96"/>
      <c r="C909" s="96"/>
      <c r="D909" s="96"/>
      <c r="E909" s="96"/>
      <c r="F909" s="96"/>
      <c r="G909" s="96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</row>
    <row r="910" spans="1:25" ht="15.75" customHeight="1" x14ac:dyDescent="0.15">
      <c r="A910" s="96"/>
      <c r="B910" s="96"/>
      <c r="C910" s="96"/>
      <c r="D910" s="96"/>
      <c r="E910" s="96"/>
      <c r="F910" s="96"/>
      <c r="G910" s="96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</row>
    <row r="911" spans="1:25" ht="15.75" customHeight="1" x14ac:dyDescent="0.15">
      <c r="A911" s="96"/>
      <c r="B911" s="96"/>
      <c r="C911" s="96"/>
      <c r="D911" s="96"/>
      <c r="E911" s="96"/>
      <c r="F911" s="96"/>
      <c r="G911" s="96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</row>
    <row r="912" spans="1:25" ht="15.75" customHeight="1" x14ac:dyDescent="0.15">
      <c r="A912" s="96"/>
      <c r="B912" s="96"/>
      <c r="C912" s="96"/>
      <c r="D912" s="96"/>
      <c r="E912" s="96"/>
      <c r="F912" s="96"/>
      <c r="G912" s="96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</row>
    <row r="913" spans="1:25" ht="15.75" customHeight="1" x14ac:dyDescent="0.15">
      <c r="A913" s="96"/>
      <c r="B913" s="96"/>
      <c r="C913" s="96"/>
      <c r="D913" s="96"/>
      <c r="E913" s="96"/>
      <c r="F913" s="96"/>
      <c r="G913" s="96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</row>
    <row r="914" spans="1:25" ht="15.75" customHeight="1" x14ac:dyDescent="0.15">
      <c r="A914" s="96"/>
      <c r="B914" s="96"/>
      <c r="C914" s="96"/>
      <c r="D914" s="96"/>
      <c r="E914" s="96"/>
      <c r="F914" s="96"/>
      <c r="G914" s="96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</row>
    <row r="915" spans="1:25" ht="15.75" customHeight="1" x14ac:dyDescent="0.15">
      <c r="A915" s="96"/>
      <c r="B915" s="96"/>
      <c r="C915" s="96"/>
      <c r="D915" s="96"/>
      <c r="E915" s="96"/>
      <c r="F915" s="96"/>
      <c r="G915" s="96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</row>
    <row r="916" spans="1:25" ht="15.75" customHeight="1" x14ac:dyDescent="0.15">
      <c r="A916" s="96"/>
      <c r="B916" s="96"/>
      <c r="C916" s="96"/>
      <c r="D916" s="96"/>
      <c r="E916" s="96"/>
      <c r="F916" s="96"/>
      <c r="G916" s="96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</row>
    <row r="917" spans="1:25" ht="15.75" customHeight="1" x14ac:dyDescent="0.15">
      <c r="A917" s="96"/>
      <c r="B917" s="96"/>
      <c r="C917" s="96"/>
      <c r="D917" s="96"/>
      <c r="E917" s="96"/>
      <c r="F917" s="96"/>
      <c r="G917" s="96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</row>
    <row r="918" spans="1:25" ht="15.75" customHeight="1" x14ac:dyDescent="0.15">
      <c r="A918" s="96"/>
      <c r="B918" s="96"/>
      <c r="C918" s="96"/>
      <c r="D918" s="96"/>
      <c r="E918" s="96"/>
      <c r="F918" s="96"/>
      <c r="G918" s="96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</row>
    <row r="919" spans="1:25" ht="15.75" customHeight="1" x14ac:dyDescent="0.15">
      <c r="A919" s="96"/>
      <c r="B919" s="96"/>
      <c r="C919" s="96"/>
      <c r="D919" s="96"/>
      <c r="E919" s="96"/>
      <c r="F919" s="96"/>
      <c r="G919" s="96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</row>
    <row r="920" spans="1:25" ht="15.75" customHeight="1" x14ac:dyDescent="0.15">
      <c r="A920" s="96"/>
      <c r="B920" s="96"/>
      <c r="C920" s="96"/>
      <c r="D920" s="96"/>
      <c r="E920" s="96"/>
      <c r="F920" s="96"/>
      <c r="G920" s="96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</row>
    <row r="921" spans="1:25" ht="15.75" customHeight="1" x14ac:dyDescent="0.15">
      <c r="A921" s="96"/>
      <c r="B921" s="96"/>
      <c r="C921" s="96"/>
      <c r="D921" s="96"/>
      <c r="E921" s="96"/>
      <c r="F921" s="96"/>
      <c r="G921" s="96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</row>
    <row r="922" spans="1:25" ht="15.75" customHeight="1" x14ac:dyDescent="0.15">
      <c r="A922" s="96"/>
      <c r="B922" s="96"/>
      <c r="C922" s="96"/>
      <c r="D922" s="96"/>
      <c r="E922" s="96"/>
      <c r="F922" s="96"/>
      <c r="G922" s="96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</row>
    <row r="923" spans="1:25" ht="15.75" customHeight="1" x14ac:dyDescent="0.15">
      <c r="A923" s="96"/>
      <c r="B923" s="96"/>
      <c r="C923" s="96"/>
      <c r="D923" s="96"/>
      <c r="E923" s="96"/>
      <c r="F923" s="96"/>
      <c r="G923" s="96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</row>
    <row r="924" spans="1:25" ht="15.75" customHeight="1" x14ac:dyDescent="0.15">
      <c r="A924" s="96"/>
      <c r="B924" s="96"/>
      <c r="C924" s="96"/>
      <c r="D924" s="96"/>
      <c r="E924" s="96"/>
      <c r="F924" s="96"/>
      <c r="G924" s="96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</row>
    <row r="925" spans="1:25" ht="15.75" customHeight="1" x14ac:dyDescent="0.15">
      <c r="A925" s="96"/>
      <c r="B925" s="96"/>
      <c r="C925" s="96"/>
      <c r="D925" s="96"/>
      <c r="E925" s="96"/>
      <c r="F925" s="96"/>
      <c r="G925" s="96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</row>
    <row r="926" spans="1:25" ht="15.75" customHeight="1" x14ac:dyDescent="0.15">
      <c r="A926" s="96"/>
      <c r="B926" s="96"/>
      <c r="C926" s="96"/>
      <c r="D926" s="96"/>
      <c r="E926" s="96"/>
      <c r="F926" s="96"/>
      <c r="G926" s="96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</row>
    <row r="927" spans="1:25" ht="15.75" customHeight="1" x14ac:dyDescent="0.15">
      <c r="A927" s="96"/>
      <c r="B927" s="96"/>
      <c r="C927" s="96"/>
      <c r="D927" s="96"/>
      <c r="E927" s="96"/>
      <c r="F927" s="96"/>
      <c r="G927" s="96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</row>
    <row r="928" spans="1:25" ht="15.75" customHeight="1" x14ac:dyDescent="0.15">
      <c r="A928" s="96"/>
      <c r="B928" s="96"/>
      <c r="C928" s="96"/>
      <c r="D928" s="96"/>
      <c r="E928" s="96"/>
      <c r="F928" s="96"/>
      <c r="G928" s="96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</row>
    <row r="929" spans="1:25" ht="15.75" customHeight="1" x14ac:dyDescent="0.15">
      <c r="A929" s="96"/>
      <c r="B929" s="96"/>
      <c r="C929" s="96"/>
      <c r="D929" s="96"/>
      <c r="E929" s="96"/>
      <c r="F929" s="96"/>
      <c r="G929" s="96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</row>
    <row r="930" spans="1:25" ht="15.75" customHeight="1" x14ac:dyDescent="0.15">
      <c r="A930" s="96"/>
      <c r="B930" s="96"/>
      <c r="C930" s="96"/>
      <c r="D930" s="96"/>
      <c r="E930" s="96"/>
      <c r="F930" s="96"/>
      <c r="G930" s="96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</row>
    <row r="931" spans="1:25" ht="15.75" customHeight="1" x14ac:dyDescent="0.15">
      <c r="A931" s="96"/>
      <c r="B931" s="96"/>
      <c r="C931" s="96"/>
      <c r="D931" s="96"/>
      <c r="E931" s="96"/>
      <c r="F931" s="96"/>
      <c r="G931" s="96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</row>
    <row r="932" spans="1:25" ht="15.75" customHeight="1" x14ac:dyDescent="0.15">
      <c r="A932" s="96"/>
      <c r="B932" s="96"/>
      <c r="C932" s="96"/>
      <c r="D932" s="96"/>
      <c r="E932" s="96"/>
      <c r="F932" s="96"/>
      <c r="G932" s="96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</row>
    <row r="933" spans="1:25" ht="15.75" customHeight="1" x14ac:dyDescent="0.15">
      <c r="A933" s="96"/>
      <c r="B933" s="96"/>
      <c r="C933" s="96"/>
      <c r="D933" s="96"/>
      <c r="E933" s="96"/>
      <c r="F933" s="96"/>
      <c r="G933" s="96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</row>
    <row r="934" spans="1:25" ht="15.75" customHeight="1" x14ac:dyDescent="0.15">
      <c r="A934" s="96"/>
      <c r="B934" s="96"/>
      <c r="C934" s="96"/>
      <c r="D934" s="96"/>
      <c r="E934" s="96"/>
      <c r="F934" s="96"/>
      <c r="G934" s="96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</row>
    <row r="935" spans="1:25" ht="15.75" customHeight="1" x14ac:dyDescent="0.15">
      <c r="A935" s="96"/>
      <c r="B935" s="96"/>
      <c r="C935" s="96"/>
      <c r="D935" s="96"/>
      <c r="E935" s="96"/>
      <c r="F935" s="96"/>
      <c r="G935" s="96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</row>
    <row r="936" spans="1:25" ht="15.75" customHeight="1" x14ac:dyDescent="0.15">
      <c r="A936" s="96"/>
      <c r="B936" s="96"/>
      <c r="C936" s="96"/>
      <c r="D936" s="96"/>
      <c r="E936" s="96"/>
      <c r="F936" s="96"/>
      <c r="G936" s="96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</row>
    <row r="937" spans="1:25" ht="15.75" customHeight="1" x14ac:dyDescent="0.15">
      <c r="A937" s="96"/>
      <c r="B937" s="96"/>
      <c r="C937" s="96"/>
      <c r="D937" s="96"/>
      <c r="E937" s="96"/>
      <c r="F937" s="96"/>
      <c r="G937" s="96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</row>
    <row r="938" spans="1:25" ht="15.75" customHeight="1" x14ac:dyDescent="0.15">
      <c r="A938" s="96"/>
      <c r="B938" s="96"/>
      <c r="C938" s="96"/>
      <c r="D938" s="96"/>
      <c r="E938" s="96"/>
      <c r="F938" s="96"/>
      <c r="G938" s="96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</row>
    <row r="939" spans="1:25" ht="15.75" customHeight="1" x14ac:dyDescent="0.15">
      <c r="A939" s="96"/>
      <c r="B939" s="96"/>
      <c r="C939" s="96"/>
      <c r="D939" s="96"/>
      <c r="E939" s="96"/>
      <c r="F939" s="96"/>
      <c r="G939" s="96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</row>
    <row r="940" spans="1:25" ht="15.75" customHeight="1" x14ac:dyDescent="0.15">
      <c r="A940" s="96"/>
      <c r="B940" s="96"/>
      <c r="C940" s="96"/>
      <c r="D940" s="96"/>
      <c r="E940" s="96"/>
      <c r="F940" s="96"/>
      <c r="G940" s="96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</row>
    <row r="941" spans="1:25" ht="15.75" customHeight="1" x14ac:dyDescent="0.15">
      <c r="A941" s="96"/>
      <c r="B941" s="96"/>
      <c r="C941" s="96"/>
      <c r="D941" s="96"/>
      <c r="E941" s="96"/>
      <c r="F941" s="96"/>
      <c r="G941" s="96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</row>
    <row r="942" spans="1:25" ht="15.75" customHeight="1" x14ac:dyDescent="0.15">
      <c r="A942" s="96"/>
      <c r="B942" s="96"/>
      <c r="C942" s="96"/>
      <c r="D942" s="96"/>
      <c r="E942" s="96"/>
      <c r="F942" s="96"/>
      <c r="G942" s="96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</row>
    <row r="943" spans="1:25" ht="15.75" customHeight="1" x14ac:dyDescent="0.15">
      <c r="A943" s="96"/>
      <c r="B943" s="96"/>
      <c r="C943" s="96"/>
      <c r="D943" s="96"/>
      <c r="E943" s="96"/>
      <c r="F943" s="96"/>
      <c r="G943" s="96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</row>
    <row r="944" spans="1:25" ht="15.75" customHeight="1" x14ac:dyDescent="0.15">
      <c r="A944" s="96"/>
      <c r="B944" s="96"/>
      <c r="C944" s="96"/>
      <c r="D944" s="96"/>
      <c r="E944" s="96"/>
      <c r="F944" s="96"/>
      <c r="G944" s="96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</row>
    <row r="945" spans="1:25" ht="15.75" customHeight="1" x14ac:dyDescent="0.15">
      <c r="A945" s="96"/>
      <c r="B945" s="96"/>
      <c r="C945" s="96"/>
      <c r="D945" s="96"/>
      <c r="E945" s="96"/>
      <c r="F945" s="96"/>
      <c r="G945" s="96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</row>
    <row r="946" spans="1:25" ht="15.75" customHeight="1" x14ac:dyDescent="0.15">
      <c r="A946" s="96"/>
      <c r="B946" s="96"/>
      <c r="C946" s="96"/>
      <c r="D946" s="96"/>
      <c r="E946" s="96"/>
      <c r="F946" s="96"/>
      <c r="G946" s="96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</row>
    <row r="947" spans="1:25" ht="15.75" customHeight="1" x14ac:dyDescent="0.15">
      <c r="A947" s="96"/>
      <c r="B947" s="96"/>
      <c r="C947" s="96"/>
      <c r="D947" s="96"/>
      <c r="E947" s="96"/>
      <c r="F947" s="96"/>
      <c r="G947" s="96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</row>
    <row r="948" spans="1:25" ht="15.75" customHeight="1" x14ac:dyDescent="0.15">
      <c r="A948" s="96"/>
      <c r="B948" s="96"/>
      <c r="C948" s="96"/>
      <c r="D948" s="96"/>
      <c r="E948" s="96"/>
      <c r="F948" s="96"/>
      <c r="G948" s="96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</row>
    <row r="949" spans="1:25" ht="15.75" customHeight="1" x14ac:dyDescent="0.15">
      <c r="A949" s="96"/>
      <c r="B949" s="96"/>
      <c r="C949" s="96"/>
      <c r="D949" s="96"/>
      <c r="E949" s="96"/>
      <c r="F949" s="96"/>
      <c r="G949" s="96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</row>
    <row r="950" spans="1:25" ht="15.75" customHeight="1" x14ac:dyDescent="0.15">
      <c r="A950" s="96"/>
      <c r="B950" s="96"/>
      <c r="C950" s="96"/>
      <c r="D950" s="96"/>
      <c r="E950" s="96"/>
      <c r="F950" s="96"/>
      <c r="G950" s="96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</row>
    <row r="951" spans="1:25" ht="15.75" customHeight="1" x14ac:dyDescent="0.15">
      <c r="A951" s="96"/>
      <c r="B951" s="96"/>
      <c r="C951" s="96"/>
      <c r="D951" s="96"/>
      <c r="E951" s="96"/>
      <c r="F951" s="96"/>
      <c r="G951" s="96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</row>
    <row r="952" spans="1:25" ht="15.75" customHeight="1" x14ac:dyDescent="0.15">
      <c r="A952" s="96"/>
      <c r="B952" s="96"/>
      <c r="C952" s="96"/>
      <c r="D952" s="96"/>
      <c r="E952" s="96"/>
      <c r="F952" s="96"/>
      <c r="G952" s="96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</row>
    <row r="953" spans="1:25" ht="15.75" customHeight="1" x14ac:dyDescent="0.15">
      <c r="A953" s="96"/>
      <c r="B953" s="96"/>
      <c r="C953" s="96"/>
      <c r="D953" s="96"/>
      <c r="E953" s="96"/>
      <c r="F953" s="96"/>
      <c r="G953" s="96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</row>
    <row r="954" spans="1:25" ht="15.75" customHeight="1" x14ac:dyDescent="0.15">
      <c r="A954" s="96"/>
      <c r="B954" s="96"/>
      <c r="C954" s="96"/>
      <c r="D954" s="96"/>
      <c r="E954" s="96"/>
      <c r="F954" s="96"/>
      <c r="G954" s="96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</row>
    <row r="955" spans="1:25" ht="15.75" customHeight="1" x14ac:dyDescent="0.15">
      <c r="A955" s="96"/>
      <c r="B955" s="96"/>
      <c r="C955" s="96"/>
      <c r="D955" s="96"/>
      <c r="E955" s="96"/>
      <c r="F955" s="96"/>
      <c r="G955" s="96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</row>
    <row r="956" spans="1:25" ht="15.75" customHeight="1" x14ac:dyDescent="0.15">
      <c r="A956" s="96"/>
      <c r="B956" s="96"/>
      <c r="C956" s="96"/>
      <c r="D956" s="96"/>
      <c r="E956" s="96"/>
      <c r="F956" s="96"/>
      <c r="G956" s="96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</row>
    <row r="957" spans="1:25" ht="15.75" customHeight="1" x14ac:dyDescent="0.15">
      <c r="A957" s="96"/>
      <c r="B957" s="96"/>
      <c r="C957" s="96"/>
      <c r="D957" s="96"/>
      <c r="E957" s="96"/>
      <c r="F957" s="96"/>
      <c r="G957" s="96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</row>
    <row r="958" spans="1:25" ht="15.75" customHeight="1" x14ac:dyDescent="0.15">
      <c r="A958" s="96"/>
      <c r="B958" s="96"/>
      <c r="C958" s="96"/>
      <c r="D958" s="96"/>
      <c r="E958" s="96"/>
      <c r="F958" s="96"/>
      <c r="G958" s="96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</row>
    <row r="959" spans="1:25" ht="15.75" customHeight="1" x14ac:dyDescent="0.15">
      <c r="A959" s="96"/>
      <c r="B959" s="96"/>
      <c r="C959" s="96"/>
      <c r="D959" s="96"/>
      <c r="E959" s="96"/>
      <c r="F959" s="96"/>
      <c r="G959" s="96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</row>
    <row r="960" spans="1:25" ht="15.75" customHeight="1" x14ac:dyDescent="0.15">
      <c r="A960" s="96"/>
      <c r="B960" s="96"/>
      <c r="C960" s="96"/>
      <c r="D960" s="96"/>
      <c r="E960" s="96"/>
      <c r="F960" s="96"/>
      <c r="G960" s="96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</row>
    <row r="961" spans="1:25" ht="15.75" customHeight="1" x14ac:dyDescent="0.15">
      <c r="A961" s="96"/>
      <c r="B961" s="96"/>
      <c r="C961" s="96"/>
      <c r="D961" s="96"/>
      <c r="E961" s="96"/>
      <c r="F961" s="96"/>
      <c r="G961" s="96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</row>
    <row r="962" spans="1:25" ht="15.75" customHeight="1" x14ac:dyDescent="0.15">
      <c r="A962" s="96"/>
      <c r="B962" s="96"/>
      <c r="C962" s="96"/>
      <c r="D962" s="96"/>
      <c r="E962" s="96"/>
      <c r="F962" s="96"/>
      <c r="G962" s="96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</row>
    <row r="963" spans="1:25" ht="15.75" customHeight="1" x14ac:dyDescent="0.15">
      <c r="A963" s="96"/>
      <c r="B963" s="96"/>
      <c r="C963" s="96"/>
      <c r="D963" s="96"/>
      <c r="E963" s="96"/>
      <c r="F963" s="96"/>
      <c r="G963" s="96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</row>
    <row r="964" spans="1:25" ht="15.75" customHeight="1" x14ac:dyDescent="0.15">
      <c r="A964" s="96"/>
      <c r="B964" s="96"/>
      <c r="C964" s="96"/>
      <c r="D964" s="96"/>
      <c r="E964" s="96"/>
      <c r="F964" s="96"/>
      <c r="G964" s="96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</row>
    <row r="965" spans="1:25" ht="15.75" customHeight="1" x14ac:dyDescent="0.15">
      <c r="A965" s="96"/>
      <c r="B965" s="96"/>
      <c r="C965" s="96"/>
      <c r="D965" s="96"/>
      <c r="E965" s="96"/>
      <c r="F965" s="96"/>
      <c r="G965" s="96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</row>
    <row r="966" spans="1:25" ht="15.75" customHeight="1" x14ac:dyDescent="0.15">
      <c r="A966" s="96"/>
      <c r="B966" s="96"/>
      <c r="C966" s="96"/>
      <c r="D966" s="96"/>
      <c r="E966" s="96"/>
      <c r="F966" s="96"/>
      <c r="G966" s="96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</row>
    <row r="967" spans="1:25" ht="15.75" customHeight="1" x14ac:dyDescent="0.15">
      <c r="A967" s="96"/>
      <c r="B967" s="96"/>
      <c r="C967" s="96"/>
      <c r="D967" s="96"/>
      <c r="E967" s="96"/>
      <c r="F967" s="96"/>
      <c r="G967" s="96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</row>
    <row r="968" spans="1:25" ht="15.75" customHeight="1" x14ac:dyDescent="0.15">
      <c r="A968" s="96"/>
      <c r="B968" s="96"/>
      <c r="C968" s="96"/>
      <c r="D968" s="96"/>
      <c r="E968" s="96"/>
      <c r="F968" s="96"/>
      <c r="G968" s="96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</row>
    <row r="969" spans="1:25" ht="15.75" customHeight="1" x14ac:dyDescent="0.15">
      <c r="A969" s="96"/>
      <c r="B969" s="96"/>
      <c r="C969" s="96"/>
      <c r="D969" s="96"/>
      <c r="E969" s="96"/>
      <c r="F969" s="96"/>
      <c r="G969" s="96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</row>
    <row r="970" spans="1:25" ht="15.75" customHeight="1" x14ac:dyDescent="0.15">
      <c r="A970" s="96"/>
      <c r="B970" s="96"/>
      <c r="C970" s="96"/>
      <c r="D970" s="96"/>
      <c r="E970" s="96"/>
      <c r="F970" s="96"/>
      <c r="G970" s="96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</row>
    <row r="971" spans="1:25" ht="15.75" customHeight="1" x14ac:dyDescent="0.15">
      <c r="A971" s="96"/>
      <c r="B971" s="96"/>
      <c r="C971" s="96"/>
      <c r="D971" s="96"/>
      <c r="E971" s="96"/>
      <c r="F971" s="96"/>
      <c r="G971" s="96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</row>
    <row r="972" spans="1:25" ht="15.75" customHeight="1" x14ac:dyDescent="0.15">
      <c r="A972" s="96"/>
      <c r="B972" s="96"/>
      <c r="C972" s="96"/>
      <c r="D972" s="96"/>
      <c r="E972" s="96"/>
      <c r="F972" s="96"/>
      <c r="G972" s="96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</row>
    <row r="973" spans="1:25" ht="15.75" customHeight="1" x14ac:dyDescent="0.15">
      <c r="A973" s="96"/>
      <c r="B973" s="96"/>
      <c r="C973" s="96"/>
      <c r="D973" s="96"/>
      <c r="E973" s="96"/>
      <c r="F973" s="96"/>
      <c r="G973" s="96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</row>
    <row r="974" spans="1:25" ht="15.75" customHeight="1" x14ac:dyDescent="0.15">
      <c r="A974" s="96"/>
      <c r="B974" s="96"/>
      <c r="C974" s="96"/>
      <c r="D974" s="96"/>
      <c r="E974" s="96"/>
      <c r="F974" s="96"/>
      <c r="G974" s="96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</row>
    <row r="975" spans="1:25" ht="15.75" customHeight="1" x14ac:dyDescent="0.15">
      <c r="A975" s="96"/>
      <c r="B975" s="96"/>
      <c r="C975" s="96"/>
      <c r="D975" s="96"/>
      <c r="E975" s="96"/>
      <c r="F975" s="96"/>
      <c r="G975" s="96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</row>
    <row r="976" spans="1:25" ht="15.75" customHeight="1" x14ac:dyDescent="0.15">
      <c r="A976" s="96"/>
      <c r="B976" s="96"/>
      <c r="C976" s="96"/>
      <c r="D976" s="96"/>
      <c r="E976" s="96"/>
      <c r="F976" s="96"/>
      <c r="G976" s="96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</row>
    <row r="977" spans="1:25" ht="15.75" customHeight="1" x14ac:dyDescent="0.15">
      <c r="A977" s="96"/>
      <c r="B977" s="96"/>
      <c r="C977" s="96"/>
      <c r="D977" s="96"/>
      <c r="E977" s="96"/>
      <c r="F977" s="96"/>
      <c r="G977" s="96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</row>
    <row r="978" spans="1:25" ht="15.75" customHeight="1" x14ac:dyDescent="0.15">
      <c r="A978" s="96"/>
      <c r="B978" s="96"/>
      <c r="C978" s="96"/>
      <c r="D978" s="96"/>
      <c r="E978" s="96"/>
      <c r="F978" s="96"/>
      <c r="G978" s="96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</row>
    <row r="979" spans="1:25" ht="15.75" customHeight="1" x14ac:dyDescent="0.15">
      <c r="A979" s="96"/>
      <c r="B979" s="96"/>
      <c r="C979" s="96"/>
      <c r="D979" s="96"/>
      <c r="E979" s="96"/>
      <c r="F979" s="96"/>
      <c r="G979" s="96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</row>
    <row r="980" spans="1:25" ht="15.75" customHeight="1" x14ac:dyDescent="0.15">
      <c r="A980" s="96"/>
      <c r="B980" s="96"/>
      <c r="C980" s="96"/>
      <c r="D980" s="96"/>
      <c r="E980" s="96"/>
      <c r="F980" s="96"/>
      <c r="G980" s="96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</row>
    <row r="981" spans="1:25" ht="15.75" customHeight="1" x14ac:dyDescent="0.15">
      <c r="A981" s="96"/>
      <c r="B981" s="96"/>
      <c r="C981" s="96"/>
      <c r="D981" s="96"/>
      <c r="E981" s="96"/>
      <c r="F981" s="96"/>
      <c r="G981" s="96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</row>
    <row r="982" spans="1:25" ht="15.75" customHeight="1" x14ac:dyDescent="0.15">
      <c r="A982" s="96"/>
      <c r="B982" s="96"/>
      <c r="C982" s="96"/>
      <c r="D982" s="96"/>
      <c r="E982" s="96"/>
      <c r="F982" s="96"/>
      <c r="G982" s="96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</row>
    <row r="983" spans="1:25" ht="15.75" customHeight="1" x14ac:dyDescent="0.15">
      <c r="A983" s="96"/>
      <c r="B983" s="96"/>
      <c r="C983" s="96"/>
      <c r="D983" s="96"/>
      <c r="E983" s="96"/>
      <c r="F983" s="96"/>
      <c r="G983" s="96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</row>
    <row r="984" spans="1:25" ht="15.75" customHeight="1" x14ac:dyDescent="0.15">
      <c r="A984" s="96"/>
      <c r="B984" s="96"/>
      <c r="C984" s="96"/>
      <c r="D984" s="96"/>
      <c r="E984" s="96"/>
      <c r="F984" s="96"/>
      <c r="G984" s="96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</row>
    <row r="985" spans="1:25" ht="15.75" customHeight="1" x14ac:dyDescent="0.15">
      <c r="A985" s="96"/>
      <c r="B985" s="96"/>
      <c r="C985" s="96"/>
      <c r="D985" s="96"/>
      <c r="E985" s="96"/>
      <c r="F985" s="96"/>
      <c r="G985" s="96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</row>
    <row r="986" spans="1:25" ht="15.75" customHeight="1" x14ac:dyDescent="0.15">
      <c r="A986" s="96"/>
      <c r="B986" s="96"/>
      <c r="C986" s="96"/>
      <c r="D986" s="96"/>
      <c r="E986" s="96"/>
      <c r="F986" s="96"/>
      <c r="G986" s="96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</row>
    <row r="987" spans="1:25" ht="15.75" customHeight="1" x14ac:dyDescent="0.15">
      <c r="A987" s="96"/>
      <c r="B987" s="96"/>
      <c r="C987" s="96"/>
      <c r="D987" s="96"/>
      <c r="E987" s="96"/>
      <c r="F987" s="96"/>
      <c r="G987" s="96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</row>
    <row r="988" spans="1:25" ht="15.75" customHeight="1" x14ac:dyDescent="0.15">
      <c r="A988" s="96"/>
      <c r="B988" s="96"/>
      <c r="C988" s="96"/>
      <c r="D988" s="96"/>
      <c r="E988" s="96"/>
      <c r="F988" s="96"/>
      <c r="G988" s="96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</row>
    <row r="989" spans="1:25" ht="15.75" customHeight="1" x14ac:dyDescent="0.15">
      <c r="A989" s="96"/>
      <c r="B989" s="96"/>
      <c r="C989" s="96"/>
      <c r="D989" s="96"/>
      <c r="E989" s="96"/>
      <c r="F989" s="96"/>
      <c r="G989" s="96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</row>
    <row r="990" spans="1:25" ht="15.75" customHeight="1" x14ac:dyDescent="0.15">
      <c r="A990" s="96"/>
      <c r="B990" s="96"/>
      <c r="C990" s="96"/>
      <c r="D990" s="96"/>
      <c r="E990" s="96"/>
      <c r="F990" s="96"/>
      <c r="G990" s="96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</row>
    <row r="991" spans="1:25" ht="15.75" customHeight="1" x14ac:dyDescent="0.15">
      <c r="A991" s="96"/>
      <c r="B991" s="96"/>
      <c r="C991" s="96"/>
      <c r="D991" s="96"/>
      <c r="E991" s="96"/>
      <c r="F991" s="96"/>
      <c r="G991" s="96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</row>
    <row r="992" spans="1:25" ht="15.75" customHeight="1" x14ac:dyDescent="0.15">
      <c r="A992" s="96"/>
      <c r="B992" s="96"/>
      <c r="C992" s="96"/>
      <c r="D992" s="96"/>
      <c r="E992" s="96"/>
      <c r="F992" s="96"/>
      <c r="G992" s="96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</row>
    <row r="993" spans="1:25" ht="15.75" customHeight="1" x14ac:dyDescent="0.15">
      <c r="A993" s="96"/>
      <c r="B993" s="96"/>
      <c r="C993" s="96"/>
      <c r="D993" s="96"/>
      <c r="E993" s="96"/>
      <c r="F993" s="96"/>
      <c r="G993" s="96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</row>
    <row r="994" spans="1:25" ht="15.75" customHeight="1" x14ac:dyDescent="0.15">
      <c r="A994" s="96"/>
      <c r="B994" s="96"/>
      <c r="C994" s="96"/>
      <c r="D994" s="96"/>
      <c r="E994" s="96"/>
      <c r="F994" s="96"/>
      <c r="G994" s="96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</row>
    <row r="995" spans="1:25" ht="15.75" customHeight="1" x14ac:dyDescent="0.15">
      <c r="A995" s="96"/>
      <c r="B995" s="96"/>
      <c r="C995" s="96"/>
      <c r="D995" s="96"/>
      <c r="E995" s="96"/>
      <c r="F995" s="96"/>
      <c r="G995" s="96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</row>
    <row r="996" spans="1:25" ht="15.75" customHeight="1" x14ac:dyDescent="0.15">
      <c r="A996" s="96"/>
      <c r="B996" s="96"/>
      <c r="C996" s="96"/>
      <c r="D996" s="96"/>
      <c r="E996" s="96"/>
      <c r="F996" s="96"/>
      <c r="G996" s="96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</row>
    <row r="997" spans="1:25" ht="15.75" customHeight="1" x14ac:dyDescent="0.15">
      <c r="A997" s="96"/>
      <c r="B997" s="96"/>
      <c r="C997" s="96"/>
      <c r="D997" s="96"/>
      <c r="E997" s="96"/>
      <c r="F997" s="96"/>
      <c r="G997" s="96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</row>
    <row r="998" spans="1:25" ht="15.75" customHeight="1" x14ac:dyDescent="0.15">
      <c r="A998" s="96"/>
      <c r="B998" s="96"/>
      <c r="C998" s="96"/>
      <c r="D998" s="96"/>
      <c r="E998" s="96"/>
      <c r="F998" s="96"/>
      <c r="G998" s="96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</row>
    <row r="999" spans="1:25" ht="15.75" customHeight="1" x14ac:dyDescent="0.15">
      <c r="A999" s="96"/>
      <c r="B999" s="96"/>
      <c r="C999" s="96"/>
      <c r="D999" s="96"/>
      <c r="E999" s="96"/>
      <c r="F999" s="96"/>
      <c r="G999" s="96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</row>
    <row r="1000" spans="1:25" ht="15.75" customHeight="1" x14ac:dyDescent="0.15">
      <c r="A1000" s="96"/>
      <c r="B1000" s="96"/>
      <c r="C1000" s="96"/>
      <c r="D1000" s="96"/>
      <c r="E1000" s="96"/>
      <c r="F1000" s="96"/>
      <c r="G1000" s="96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</row>
  </sheetData>
  <mergeCells count="1">
    <mergeCell ref="B5:B8"/>
  </mergeCells>
  <printOptions horizontalCentered="1" verticalCentered="1"/>
  <pageMargins left="0" right="0" top="0" bottom="0" header="0" footer="0"/>
  <pageSetup paperSize="9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BD4B4"/>
    <pageSetUpPr fitToPage="1"/>
  </sheetPr>
  <dimension ref="A1:Y1000"/>
  <sheetViews>
    <sheetView workbookViewId="0">
      <pane ySplit="1" topLeftCell="A2" activePane="bottomLeft" state="frozen"/>
      <selection pane="bottomLeft" activeCell="D21" sqref="D21:D25"/>
    </sheetView>
  </sheetViews>
  <sheetFormatPr baseColWidth="10" defaultColWidth="12.6640625" defaultRowHeight="15" customHeight="1" x14ac:dyDescent="0.15"/>
  <cols>
    <col min="1" max="1" width="5.1640625" customWidth="1"/>
    <col min="2" max="4" width="7.6640625" customWidth="1"/>
    <col min="5" max="5" width="8.6640625" customWidth="1"/>
    <col min="6" max="6" width="2" customWidth="1"/>
    <col min="7" max="7" width="1.6640625" customWidth="1"/>
    <col min="8" max="25" width="1.1640625" customWidth="1"/>
    <col min="26" max="26" width="2.1640625" customWidth="1"/>
  </cols>
  <sheetData>
    <row r="1" spans="1:25" ht="60" x14ac:dyDescent="0.15">
      <c r="A1" s="139" t="s">
        <v>2365</v>
      </c>
      <c r="B1" s="93" t="s">
        <v>2358</v>
      </c>
      <c r="C1" s="93" t="s">
        <v>2359</v>
      </c>
      <c r="D1" s="94" t="s">
        <v>2360</v>
      </c>
      <c r="E1" s="93" t="s">
        <v>2361</v>
      </c>
      <c r="F1" s="95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</row>
    <row r="2" spans="1:25" ht="14" x14ac:dyDescent="0.15">
      <c r="A2" s="97">
        <v>0.375</v>
      </c>
      <c r="B2" s="140"/>
      <c r="C2" s="140"/>
      <c r="D2" s="140"/>
      <c r="E2" s="140"/>
      <c r="F2" s="99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</row>
    <row r="3" spans="1:25" ht="14" x14ac:dyDescent="0.15">
      <c r="A3" s="97">
        <v>0.39583333333333331</v>
      </c>
      <c r="B3" s="140"/>
      <c r="C3" s="140"/>
      <c r="D3" s="140"/>
      <c r="E3" s="140"/>
      <c r="F3" s="99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</row>
    <row r="4" spans="1:25" ht="14" x14ac:dyDescent="0.15">
      <c r="A4" s="97">
        <v>0.41666666666666669</v>
      </c>
      <c r="B4" s="140"/>
      <c r="C4" s="140"/>
      <c r="D4" s="140"/>
      <c r="E4" s="140"/>
      <c r="F4" s="99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</row>
    <row r="5" spans="1:25" ht="14" x14ac:dyDescent="0.15">
      <c r="A5" s="97">
        <v>0.4375</v>
      </c>
      <c r="B5" s="140"/>
      <c r="C5" s="140"/>
      <c r="D5" s="140"/>
      <c r="E5" s="141"/>
      <c r="F5" s="99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</row>
    <row r="6" spans="1:25" ht="14" x14ac:dyDescent="0.15">
      <c r="A6" s="97">
        <v>0.45833333333333331</v>
      </c>
      <c r="B6" s="140"/>
      <c r="C6" s="140"/>
      <c r="D6" s="140"/>
      <c r="E6" s="142"/>
      <c r="F6" s="99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</row>
    <row r="7" spans="1:25" ht="14" x14ac:dyDescent="0.15">
      <c r="A7" s="97">
        <v>0.47916666666666669</v>
      </c>
      <c r="B7" s="140"/>
      <c r="C7" s="140"/>
      <c r="D7" s="140"/>
      <c r="E7" s="141"/>
      <c r="F7" s="99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</row>
    <row r="8" spans="1:25" x14ac:dyDescent="0.2">
      <c r="A8" s="97">
        <v>0.5</v>
      </c>
      <c r="B8" s="140"/>
      <c r="C8" s="140"/>
      <c r="D8" s="140"/>
      <c r="E8" s="140"/>
      <c r="F8" s="33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</row>
    <row r="9" spans="1:25" ht="14" x14ac:dyDescent="0.15">
      <c r="A9" s="97">
        <v>0.52083333333333337</v>
      </c>
      <c r="B9" s="140"/>
      <c r="C9" s="140"/>
      <c r="D9" s="140"/>
      <c r="E9" s="140"/>
      <c r="F9" s="99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</row>
    <row r="10" spans="1:25" ht="14" x14ac:dyDescent="0.15">
      <c r="A10" s="97">
        <v>0.54166666666666663</v>
      </c>
      <c r="B10" s="140"/>
      <c r="C10" s="140"/>
      <c r="D10" s="140"/>
      <c r="E10" s="140"/>
      <c r="F10" s="99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</row>
    <row r="11" spans="1:25" ht="14" x14ac:dyDescent="0.15">
      <c r="A11" s="97">
        <v>0.5625</v>
      </c>
      <c r="B11" s="140"/>
      <c r="C11" s="140"/>
      <c r="D11" s="140"/>
      <c r="E11" s="140"/>
      <c r="F11" s="99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</row>
    <row r="12" spans="1:25" ht="14" x14ac:dyDescent="0.15">
      <c r="A12" s="97">
        <v>0.58333333333333337</v>
      </c>
      <c r="B12" s="140"/>
      <c r="C12" s="140"/>
      <c r="D12" s="140"/>
      <c r="E12" s="140"/>
      <c r="F12" s="99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</row>
    <row r="13" spans="1:25" ht="14" x14ac:dyDescent="0.15">
      <c r="A13" s="97">
        <v>0.60416666666666663</v>
      </c>
      <c r="B13" s="140"/>
      <c r="C13" s="140"/>
      <c r="D13" s="140"/>
      <c r="E13" s="140"/>
      <c r="F13" s="99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</row>
    <row r="14" spans="1:25" ht="14" x14ac:dyDescent="0.15">
      <c r="A14" s="97">
        <v>0.625</v>
      </c>
      <c r="B14" s="140"/>
      <c r="C14" s="140"/>
      <c r="D14" s="140"/>
      <c r="E14" s="140"/>
      <c r="F14" s="103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</row>
    <row r="15" spans="1:25" ht="14" x14ac:dyDescent="0.15">
      <c r="A15" s="97">
        <v>0.64583333333333337</v>
      </c>
      <c r="B15" s="140"/>
      <c r="C15" s="140"/>
      <c r="D15" s="140"/>
      <c r="E15" s="140"/>
      <c r="F15" s="99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</row>
    <row r="16" spans="1:25" ht="14" x14ac:dyDescent="0.15">
      <c r="A16" s="97">
        <v>0.66666666666666663</v>
      </c>
      <c r="B16" s="140"/>
      <c r="C16" s="140"/>
      <c r="D16" s="140"/>
      <c r="E16" s="140"/>
      <c r="F16" s="99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</row>
    <row r="17" spans="1:25" ht="14" x14ac:dyDescent="0.15">
      <c r="A17" s="97">
        <v>0.6875</v>
      </c>
      <c r="B17" s="140"/>
      <c r="C17" s="140"/>
      <c r="D17" s="140"/>
      <c r="E17" s="140"/>
      <c r="F17" s="103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</row>
    <row r="18" spans="1:25" ht="14" x14ac:dyDescent="0.15">
      <c r="A18" s="97">
        <v>0.70833333333333337</v>
      </c>
      <c r="B18" s="140"/>
      <c r="C18" s="140"/>
      <c r="D18" s="96"/>
      <c r="E18" s="140"/>
      <c r="F18" s="103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</row>
    <row r="19" spans="1:25" ht="14" x14ac:dyDescent="0.15">
      <c r="A19" s="97">
        <v>0.72916666666666663</v>
      </c>
      <c r="B19" s="140"/>
      <c r="C19" s="140"/>
      <c r="D19" s="140"/>
      <c r="E19" s="140"/>
      <c r="F19" s="99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</row>
    <row r="20" spans="1:25" ht="14" x14ac:dyDescent="0.15">
      <c r="A20" s="97">
        <v>0.75</v>
      </c>
      <c r="B20" s="140"/>
      <c r="C20" s="140"/>
      <c r="D20" s="21"/>
      <c r="E20" s="140"/>
      <c r="F20" s="103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</row>
    <row r="21" spans="1:25" ht="14" x14ac:dyDescent="0.15">
      <c r="A21" s="97">
        <v>0.77083333333333337</v>
      </c>
      <c r="B21" s="140"/>
      <c r="C21" s="140"/>
      <c r="E21" s="140"/>
      <c r="F21" s="99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</row>
    <row r="22" spans="1:25" ht="14" x14ac:dyDescent="0.15">
      <c r="A22" s="97">
        <v>0.79166666666666663</v>
      </c>
      <c r="B22" s="140"/>
      <c r="C22" s="140"/>
      <c r="D22" s="21"/>
      <c r="E22" s="140"/>
      <c r="F22" s="103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</row>
    <row r="23" spans="1:25" ht="14" x14ac:dyDescent="0.15">
      <c r="A23" s="97">
        <v>0.8125</v>
      </c>
      <c r="B23" s="140"/>
      <c r="C23" s="140"/>
      <c r="D23" s="16"/>
      <c r="E23" s="140"/>
      <c r="F23" s="103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</row>
    <row r="24" spans="1:25" ht="14" x14ac:dyDescent="0.15">
      <c r="A24" s="97">
        <v>0.83333333333333337</v>
      </c>
      <c r="B24" s="140"/>
      <c r="C24" s="141"/>
      <c r="D24" s="21"/>
      <c r="E24" s="140"/>
      <c r="F24" s="103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</row>
    <row r="25" spans="1:25" x14ac:dyDescent="0.15">
      <c r="A25" s="97">
        <v>0.85416666666666663</v>
      </c>
      <c r="B25" s="143"/>
      <c r="C25" s="144"/>
      <c r="D25" s="140"/>
      <c r="E25" s="143"/>
      <c r="F25" s="103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</row>
    <row r="26" spans="1:25" ht="14" x14ac:dyDescent="0.15">
      <c r="A26" s="97">
        <v>0.875</v>
      </c>
      <c r="B26" s="143"/>
      <c r="C26" s="140"/>
      <c r="D26" s="140"/>
      <c r="E26" s="143"/>
      <c r="F26" s="99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</row>
    <row r="27" spans="1:25" ht="14" x14ac:dyDescent="0.15">
      <c r="A27" s="97">
        <v>0.89583333333333337</v>
      </c>
      <c r="B27" s="145"/>
      <c r="C27" s="140"/>
      <c r="D27" s="145"/>
      <c r="E27" s="145"/>
      <c r="F27" s="99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</row>
    <row r="28" spans="1:25" ht="14" x14ac:dyDescent="0.15">
      <c r="A28" s="97">
        <v>0.91666666666666663</v>
      </c>
      <c r="B28" s="140"/>
      <c r="C28" s="140"/>
      <c r="D28" s="140"/>
      <c r="E28" s="146"/>
      <c r="F28" s="99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</row>
    <row r="29" spans="1:25" ht="15.75" customHeight="1" x14ac:dyDescent="0.15">
      <c r="A29" s="106"/>
      <c r="B29" s="106"/>
      <c r="C29" s="99"/>
      <c r="D29" s="99"/>
      <c r="E29" s="99"/>
      <c r="F29" s="99"/>
      <c r="G29" s="107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</row>
    <row r="30" spans="1:25" ht="15.75" customHeight="1" x14ac:dyDescent="0.15">
      <c r="A30" s="106"/>
      <c r="B30" s="106"/>
      <c r="C30" s="99"/>
      <c r="D30" s="99"/>
      <c r="E30" s="99"/>
      <c r="F30" s="99"/>
      <c r="G30" s="107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</row>
    <row r="31" spans="1:25" ht="15.75" customHeight="1" x14ac:dyDescent="0.15">
      <c r="A31" s="106"/>
      <c r="B31" s="106"/>
      <c r="C31" s="99"/>
      <c r="D31" s="99"/>
      <c r="E31" s="99"/>
      <c r="F31" s="99"/>
      <c r="G31" s="107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</row>
    <row r="32" spans="1:25" ht="15.75" customHeight="1" x14ac:dyDescent="0.2">
      <c r="A32" s="106"/>
      <c r="B32" s="106"/>
      <c r="C32" s="33"/>
      <c r="D32" s="33"/>
      <c r="E32" s="33"/>
      <c r="F32" s="33"/>
      <c r="G32" s="33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</row>
    <row r="33" spans="1:25" ht="15.75" customHeight="1" x14ac:dyDescent="0.2">
      <c r="A33" s="108"/>
      <c r="B33" s="108"/>
      <c r="C33" s="109"/>
      <c r="D33" s="109"/>
      <c r="E33" s="110"/>
      <c r="F33" s="111"/>
      <c r="G33" s="108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</row>
    <row r="34" spans="1:25" ht="15.75" customHeight="1" x14ac:dyDescent="0.2">
      <c r="A34" s="108"/>
      <c r="B34" s="108"/>
      <c r="C34" s="109"/>
      <c r="D34" s="109"/>
      <c r="E34" s="108"/>
      <c r="F34" s="108"/>
      <c r="G34" s="108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</row>
    <row r="35" spans="1:25" ht="15.75" customHeight="1" x14ac:dyDescent="0.2">
      <c r="A35" s="108"/>
      <c r="B35" s="108"/>
      <c r="C35" s="109"/>
      <c r="D35" s="109"/>
      <c r="E35" s="108"/>
      <c r="F35" s="108"/>
      <c r="G35" s="108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</row>
    <row r="36" spans="1:25" ht="15.75" customHeight="1" x14ac:dyDescent="0.2">
      <c r="A36" s="108"/>
      <c r="B36" s="108"/>
      <c r="C36" s="109"/>
      <c r="D36" s="109"/>
      <c r="E36" s="108"/>
      <c r="F36" s="108"/>
      <c r="G36" s="108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</row>
    <row r="37" spans="1:25" ht="15.75" customHeight="1" x14ac:dyDescent="0.2">
      <c r="A37" s="108"/>
      <c r="B37" s="108"/>
      <c r="C37" s="109"/>
      <c r="D37" s="109"/>
      <c r="E37" s="108"/>
      <c r="F37" s="108"/>
      <c r="G37" s="108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</row>
    <row r="38" spans="1:25" ht="15.75" customHeight="1" x14ac:dyDescent="0.2">
      <c r="A38" s="108"/>
      <c r="B38" s="108"/>
      <c r="C38" s="108"/>
      <c r="D38" s="108"/>
      <c r="E38" s="108"/>
      <c r="F38" s="108"/>
      <c r="G38" s="108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</row>
    <row r="39" spans="1:25" ht="15.75" customHeight="1" x14ac:dyDescent="0.2">
      <c r="A39" s="96"/>
      <c r="B39" s="96"/>
      <c r="C39" s="112"/>
      <c r="D39" s="113"/>
      <c r="E39" s="113"/>
      <c r="F39" s="113"/>
      <c r="G39" s="113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</row>
    <row r="40" spans="1:25" ht="15.75" customHeight="1" x14ac:dyDescent="0.2">
      <c r="A40" s="96"/>
      <c r="B40" s="96"/>
      <c r="C40" s="112"/>
      <c r="D40" s="108"/>
      <c r="E40" s="108"/>
      <c r="F40" s="108"/>
      <c r="G40" s="108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</row>
    <row r="41" spans="1:25" ht="15.75" customHeight="1" x14ac:dyDescent="0.2">
      <c r="A41" s="96"/>
      <c r="B41" s="96"/>
      <c r="C41" s="114"/>
      <c r="D41" s="108"/>
      <c r="E41" s="108"/>
      <c r="F41" s="108"/>
      <c r="G41" s="108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</row>
    <row r="42" spans="1:25" ht="15.75" customHeight="1" x14ac:dyDescent="0.2">
      <c r="A42" s="96"/>
      <c r="B42" s="96"/>
      <c r="C42" s="114"/>
      <c r="D42" s="108"/>
      <c r="E42" s="108"/>
      <c r="F42" s="108"/>
      <c r="G42" s="108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</row>
    <row r="43" spans="1:25" ht="15.75" customHeight="1" x14ac:dyDescent="0.2">
      <c r="A43" s="96"/>
      <c r="B43" s="96"/>
      <c r="C43" s="112"/>
      <c r="D43" s="96"/>
      <c r="E43" s="96"/>
      <c r="F43" s="96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</row>
    <row r="44" spans="1:25" ht="15.75" customHeight="1" x14ac:dyDescent="0.2">
      <c r="A44" s="96"/>
      <c r="B44" s="96"/>
      <c r="C44" s="112"/>
      <c r="D44" s="96"/>
      <c r="E44" s="96"/>
      <c r="F44" s="96"/>
      <c r="G44" s="96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</row>
    <row r="45" spans="1:25" ht="15.75" customHeight="1" x14ac:dyDescent="0.2">
      <c r="A45" s="96"/>
      <c r="B45" s="96"/>
      <c r="C45" s="112"/>
      <c r="D45" s="96"/>
      <c r="E45" s="96"/>
      <c r="F45" s="96"/>
      <c r="G45" s="96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</row>
    <row r="46" spans="1:25" ht="15.75" customHeight="1" x14ac:dyDescent="0.15">
      <c r="A46" s="96"/>
      <c r="B46" s="96"/>
      <c r="C46" s="100"/>
      <c r="D46" s="96"/>
      <c r="E46" s="96"/>
      <c r="F46" s="96"/>
      <c r="G46" s="96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</row>
    <row r="47" spans="1:25" ht="15.75" customHeight="1" x14ac:dyDescent="0.2">
      <c r="A47" s="96"/>
      <c r="B47" s="96"/>
      <c r="C47" s="112"/>
      <c r="D47" s="96"/>
      <c r="E47" s="96"/>
      <c r="F47" s="96"/>
      <c r="G47" s="96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</row>
    <row r="48" spans="1:25" ht="15.75" customHeight="1" x14ac:dyDescent="0.2">
      <c r="A48" s="96"/>
      <c r="B48" s="96"/>
      <c r="C48" s="112"/>
      <c r="D48" s="96"/>
      <c r="E48" s="96"/>
      <c r="F48" s="96"/>
      <c r="G48" s="96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</row>
    <row r="49" spans="1:25" ht="15.75" customHeight="1" x14ac:dyDescent="0.2">
      <c r="A49" s="96"/>
      <c r="B49" s="96"/>
      <c r="C49" s="112"/>
      <c r="D49" s="96"/>
      <c r="E49" s="96"/>
      <c r="F49" s="96"/>
      <c r="G49" s="96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</row>
    <row r="50" spans="1:25" ht="15.75" customHeight="1" x14ac:dyDescent="0.2">
      <c r="A50" s="96"/>
      <c r="B50" s="96"/>
      <c r="C50" s="112"/>
      <c r="D50" s="96"/>
      <c r="E50" s="96"/>
      <c r="F50" s="96"/>
      <c r="G50" s="96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</row>
    <row r="51" spans="1:25" ht="15.75" customHeight="1" x14ac:dyDescent="0.15">
      <c r="A51" s="96"/>
      <c r="B51" s="96"/>
      <c r="C51" s="100"/>
      <c r="D51" s="96"/>
      <c r="E51" s="96"/>
      <c r="F51" s="96"/>
      <c r="G51" s="96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</row>
    <row r="52" spans="1:25" ht="15.75" customHeight="1" x14ac:dyDescent="0.2">
      <c r="A52" s="96"/>
      <c r="B52" s="96"/>
      <c r="C52" s="112"/>
      <c r="D52" s="96"/>
      <c r="E52" s="96"/>
      <c r="F52" s="96"/>
      <c r="G52" s="96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</row>
    <row r="53" spans="1:25" ht="15.75" customHeight="1" x14ac:dyDescent="0.2">
      <c r="A53" s="96"/>
      <c r="B53" s="96"/>
      <c r="C53" s="112"/>
      <c r="D53" s="96"/>
      <c r="E53" s="96"/>
      <c r="F53" s="96"/>
      <c r="G53" s="96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</row>
    <row r="54" spans="1:25" ht="15.75" customHeight="1" x14ac:dyDescent="0.2">
      <c r="A54" s="96"/>
      <c r="B54" s="96"/>
      <c r="C54" s="112"/>
      <c r="D54" s="96"/>
      <c r="E54" s="96"/>
      <c r="F54" s="96"/>
      <c r="G54" s="96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</row>
    <row r="55" spans="1:25" ht="15.75" customHeight="1" x14ac:dyDescent="0.2">
      <c r="A55" s="96"/>
      <c r="B55" s="96"/>
      <c r="C55" s="112"/>
      <c r="D55" s="96"/>
      <c r="E55" s="96"/>
      <c r="F55" s="96"/>
      <c r="G55" s="96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</row>
    <row r="56" spans="1:25" ht="15.75" customHeight="1" x14ac:dyDescent="0.15">
      <c r="A56" s="96"/>
      <c r="B56" s="96"/>
      <c r="C56" s="100"/>
      <c r="D56" s="96"/>
      <c r="E56" s="96"/>
      <c r="F56" s="96"/>
      <c r="G56" s="96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</row>
    <row r="57" spans="1:25" ht="15.75" customHeight="1" x14ac:dyDescent="0.2">
      <c r="A57" s="96"/>
      <c r="B57" s="96"/>
      <c r="C57" s="112"/>
      <c r="D57" s="96"/>
      <c r="E57" s="96"/>
      <c r="F57" s="96"/>
      <c r="G57" s="96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</row>
    <row r="58" spans="1:25" ht="15.75" customHeight="1" x14ac:dyDescent="0.2">
      <c r="A58" s="96"/>
      <c r="B58" s="96"/>
      <c r="C58" s="112"/>
      <c r="D58" s="96"/>
      <c r="E58" s="96"/>
      <c r="F58" s="96"/>
      <c r="G58" s="96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</row>
    <row r="59" spans="1:25" ht="15.75" customHeight="1" x14ac:dyDescent="0.2">
      <c r="A59" s="96"/>
      <c r="B59" s="96"/>
      <c r="C59" s="112"/>
      <c r="D59" s="96"/>
      <c r="E59" s="96"/>
      <c r="F59" s="96"/>
      <c r="G59" s="96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</row>
    <row r="60" spans="1:25" ht="15.75" customHeight="1" x14ac:dyDescent="0.2">
      <c r="A60" s="96"/>
      <c r="B60" s="96"/>
      <c r="C60" s="112"/>
      <c r="D60" s="96"/>
      <c r="E60" s="96"/>
      <c r="F60" s="96"/>
      <c r="G60" s="96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</row>
    <row r="61" spans="1:25" ht="15.75" customHeight="1" x14ac:dyDescent="0.2">
      <c r="A61" s="96"/>
      <c r="B61" s="96"/>
      <c r="C61" s="114"/>
      <c r="D61" s="96"/>
      <c r="E61" s="96"/>
      <c r="F61" s="96"/>
      <c r="G61" s="33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</row>
    <row r="62" spans="1:25" ht="15.75" customHeight="1" x14ac:dyDescent="0.2">
      <c r="A62" s="96"/>
      <c r="B62" s="96"/>
      <c r="C62" s="114"/>
      <c r="D62" s="96"/>
      <c r="E62" s="96"/>
      <c r="F62" s="96"/>
      <c r="G62" s="96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</row>
    <row r="63" spans="1:25" ht="15.75" customHeight="1" x14ac:dyDescent="0.2">
      <c r="A63" s="96"/>
      <c r="B63" s="96"/>
      <c r="C63" s="112"/>
      <c r="D63" s="96"/>
      <c r="E63" s="96"/>
      <c r="F63" s="96"/>
      <c r="G63" s="96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</row>
    <row r="64" spans="1:25" ht="15.75" customHeight="1" x14ac:dyDescent="0.2">
      <c r="A64" s="96"/>
      <c r="B64" s="96"/>
      <c r="C64" s="112"/>
      <c r="D64" s="96"/>
      <c r="E64" s="96"/>
      <c r="F64" s="96"/>
      <c r="G64" s="96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</row>
    <row r="65" spans="1:25" ht="15.75" customHeight="1" x14ac:dyDescent="0.2">
      <c r="A65" s="96"/>
      <c r="B65" s="96"/>
      <c r="C65" s="112"/>
      <c r="D65" s="96"/>
      <c r="E65" s="96"/>
      <c r="F65" s="96"/>
      <c r="G65" s="96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</row>
    <row r="66" spans="1:25" ht="15.75" customHeight="1" x14ac:dyDescent="0.2">
      <c r="A66" s="96"/>
      <c r="B66" s="96"/>
      <c r="C66" s="114"/>
      <c r="D66" s="96"/>
      <c r="E66" s="96"/>
      <c r="F66" s="96"/>
      <c r="G66" s="96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</row>
    <row r="67" spans="1:25" ht="15.75" customHeight="1" x14ac:dyDescent="0.2">
      <c r="A67" s="96"/>
      <c r="B67" s="96"/>
      <c r="C67" s="114"/>
      <c r="D67" s="96"/>
      <c r="E67" s="96"/>
      <c r="F67" s="96"/>
      <c r="G67" s="96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</row>
    <row r="68" spans="1:25" ht="15.75" customHeight="1" x14ac:dyDescent="0.2">
      <c r="A68" s="96"/>
      <c r="B68" s="96"/>
      <c r="C68" s="114"/>
      <c r="D68" s="96"/>
      <c r="E68" s="96"/>
      <c r="F68" s="96"/>
      <c r="G68" s="96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</row>
    <row r="69" spans="1:25" ht="15.75" customHeight="1" x14ac:dyDescent="0.2">
      <c r="A69" s="96"/>
      <c r="B69" s="96"/>
      <c r="C69" s="112"/>
      <c r="D69" s="96"/>
      <c r="E69" s="96"/>
      <c r="F69" s="96"/>
      <c r="G69" s="96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</row>
    <row r="70" spans="1:25" ht="15.75" customHeight="1" x14ac:dyDescent="0.2">
      <c r="A70" s="96"/>
      <c r="B70" s="96"/>
      <c r="C70" s="112"/>
      <c r="D70" s="96"/>
      <c r="E70" s="96"/>
      <c r="F70" s="96"/>
      <c r="G70" s="96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</row>
    <row r="71" spans="1:25" ht="15.75" customHeight="1" x14ac:dyDescent="0.15">
      <c r="A71" s="96"/>
      <c r="B71" s="96"/>
      <c r="C71" s="100"/>
      <c r="D71" s="96"/>
      <c r="E71" s="96"/>
      <c r="F71" s="96"/>
      <c r="G71" s="96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</row>
    <row r="72" spans="1:25" ht="15.75" customHeight="1" x14ac:dyDescent="0.2">
      <c r="A72" s="96"/>
      <c r="B72" s="96"/>
      <c r="C72" s="112"/>
      <c r="D72" s="96"/>
      <c r="E72" s="96"/>
      <c r="F72" s="96"/>
      <c r="G72" s="96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</row>
    <row r="73" spans="1:25" ht="15.75" customHeight="1" x14ac:dyDescent="0.2">
      <c r="A73" s="96"/>
      <c r="B73" s="96"/>
      <c r="C73" s="112"/>
      <c r="D73" s="96"/>
      <c r="E73" s="96"/>
      <c r="F73" s="96"/>
      <c r="G73" s="96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</row>
    <row r="74" spans="1:25" ht="15.75" customHeight="1" x14ac:dyDescent="0.2">
      <c r="A74" s="96"/>
      <c r="B74" s="96"/>
      <c r="C74" s="112"/>
      <c r="D74" s="96"/>
      <c r="E74" s="96"/>
      <c r="F74" s="96"/>
      <c r="G74" s="96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</row>
    <row r="75" spans="1:25" ht="15.75" customHeight="1" x14ac:dyDescent="0.2">
      <c r="A75" s="96"/>
      <c r="B75" s="96"/>
      <c r="C75" s="112"/>
      <c r="D75" s="96"/>
      <c r="E75" s="96"/>
      <c r="F75" s="96"/>
      <c r="G75" s="96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</row>
    <row r="76" spans="1:25" ht="15.75" customHeight="1" x14ac:dyDescent="0.15">
      <c r="A76" s="96"/>
      <c r="B76" s="96"/>
      <c r="C76" s="100"/>
      <c r="D76" s="96"/>
      <c r="E76" s="96"/>
      <c r="F76" s="96"/>
      <c r="G76" s="96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</row>
    <row r="77" spans="1:25" ht="15.75" customHeight="1" x14ac:dyDescent="0.2">
      <c r="A77" s="96"/>
      <c r="B77" s="96"/>
      <c r="C77" s="112"/>
      <c r="D77" s="96"/>
      <c r="E77" s="96"/>
      <c r="F77" s="96"/>
      <c r="G77" s="96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</row>
    <row r="78" spans="1:25" ht="15.75" customHeight="1" x14ac:dyDescent="0.2">
      <c r="A78" s="96"/>
      <c r="B78" s="96"/>
      <c r="C78" s="112"/>
      <c r="D78" s="96"/>
      <c r="E78" s="96"/>
      <c r="F78" s="96"/>
      <c r="G78" s="96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</row>
    <row r="79" spans="1:25" ht="15.75" customHeight="1" x14ac:dyDescent="0.2">
      <c r="A79" s="96"/>
      <c r="B79" s="96"/>
      <c r="C79" s="109"/>
      <c r="D79" s="109"/>
      <c r="E79" s="110"/>
      <c r="F79" s="111"/>
      <c r="G79" s="108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</row>
    <row r="80" spans="1:25" ht="15.75" customHeight="1" x14ac:dyDescent="0.2">
      <c r="A80" s="96"/>
      <c r="B80" s="96"/>
      <c r="C80" s="109"/>
      <c r="D80" s="109"/>
      <c r="E80" s="108"/>
      <c r="F80" s="108"/>
      <c r="G80" s="108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</row>
    <row r="81" spans="1:25" ht="15.75" customHeight="1" x14ac:dyDescent="0.2">
      <c r="A81" s="96"/>
      <c r="B81" s="96"/>
      <c r="C81" s="109"/>
      <c r="D81" s="109"/>
      <c r="E81" s="108"/>
      <c r="F81" s="108"/>
      <c r="G81" s="108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</row>
    <row r="82" spans="1:25" ht="15.75" customHeight="1" x14ac:dyDescent="0.2">
      <c r="A82" s="96"/>
      <c r="B82" s="96"/>
      <c r="C82" s="109"/>
      <c r="D82" s="109"/>
      <c r="E82" s="108"/>
      <c r="F82" s="108"/>
      <c r="G82" s="108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</row>
    <row r="83" spans="1:25" ht="15.75" customHeight="1" x14ac:dyDescent="0.2">
      <c r="A83" s="96"/>
      <c r="B83" s="96"/>
      <c r="C83" s="112"/>
      <c r="D83" s="96"/>
      <c r="E83" s="96"/>
      <c r="F83" s="96"/>
      <c r="G83" s="96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</row>
    <row r="84" spans="1:25" ht="15.75" customHeight="1" x14ac:dyDescent="0.2">
      <c r="A84" s="96"/>
      <c r="B84" s="96"/>
      <c r="C84" s="112"/>
      <c r="D84" s="115"/>
      <c r="E84" s="115"/>
      <c r="F84" s="115"/>
      <c r="G84" s="115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</row>
    <row r="85" spans="1:25" ht="15.75" customHeight="1" x14ac:dyDescent="0.2">
      <c r="A85" s="96"/>
      <c r="B85" s="96"/>
      <c r="C85" s="112"/>
      <c r="D85" s="115"/>
      <c r="E85" s="115"/>
      <c r="F85" s="115"/>
      <c r="G85" s="115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</row>
    <row r="86" spans="1:25" ht="15.75" customHeight="1" x14ac:dyDescent="0.2">
      <c r="A86" s="96"/>
      <c r="B86" s="96"/>
      <c r="C86" s="112"/>
      <c r="D86" s="115"/>
      <c r="E86" s="115"/>
      <c r="F86" s="115"/>
      <c r="G86" s="115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</row>
    <row r="87" spans="1:25" ht="15.75" customHeight="1" x14ac:dyDescent="0.2">
      <c r="A87" s="96"/>
      <c r="B87" s="96"/>
      <c r="C87" s="114"/>
      <c r="D87" s="115"/>
      <c r="E87" s="115"/>
      <c r="F87" s="115"/>
      <c r="G87" s="33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</row>
    <row r="88" spans="1:25" ht="15.75" customHeight="1" x14ac:dyDescent="0.2">
      <c r="A88" s="96"/>
      <c r="B88" s="96"/>
      <c r="C88" s="114"/>
      <c r="D88" s="115"/>
      <c r="E88" s="115"/>
      <c r="F88" s="115"/>
      <c r="G88" s="115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</row>
    <row r="89" spans="1:25" ht="15.75" customHeight="1" x14ac:dyDescent="0.15">
      <c r="A89" s="96"/>
      <c r="B89" s="96"/>
      <c r="C89" s="115"/>
      <c r="D89" s="115"/>
      <c r="E89" s="115"/>
      <c r="F89" s="115"/>
      <c r="G89" s="115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</row>
    <row r="90" spans="1:25" ht="15.75" customHeight="1" x14ac:dyDescent="0.2">
      <c r="A90" s="96"/>
      <c r="B90" s="96"/>
      <c r="C90" s="112"/>
      <c r="D90" s="96"/>
      <c r="E90" s="96"/>
      <c r="F90" s="96"/>
      <c r="G90" s="96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</row>
    <row r="91" spans="1:25" ht="15.75" customHeight="1" x14ac:dyDescent="0.2">
      <c r="A91" s="96"/>
      <c r="B91" s="96"/>
      <c r="C91" s="114"/>
      <c r="D91" s="115"/>
      <c r="E91" s="115"/>
      <c r="F91" s="96"/>
      <c r="G91" s="96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</row>
    <row r="92" spans="1:25" ht="15.75" customHeight="1" x14ac:dyDescent="0.2">
      <c r="A92" s="96"/>
      <c r="B92" s="96"/>
      <c r="C92" s="112"/>
      <c r="D92" s="115"/>
      <c r="E92" s="115"/>
      <c r="F92" s="96"/>
      <c r="G92" s="96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</row>
    <row r="93" spans="1:25" ht="15.75" customHeight="1" x14ac:dyDescent="0.2">
      <c r="A93" s="96"/>
      <c r="B93" s="96"/>
      <c r="C93" s="114"/>
      <c r="D93" s="115"/>
      <c r="E93" s="115"/>
      <c r="F93" s="96"/>
      <c r="G93" s="96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</row>
    <row r="94" spans="1:25" ht="15.75" customHeight="1" x14ac:dyDescent="0.15">
      <c r="A94" s="96"/>
      <c r="B94" s="96"/>
      <c r="C94" s="100"/>
      <c r="D94" s="96"/>
      <c r="E94" s="96"/>
      <c r="F94" s="96"/>
      <c r="G94" s="96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</row>
    <row r="95" spans="1:25" ht="15.75" customHeight="1" x14ac:dyDescent="0.2">
      <c r="A95" s="96"/>
      <c r="B95" s="96"/>
      <c r="C95" s="109"/>
      <c r="D95" s="109"/>
      <c r="E95" s="110"/>
      <c r="F95" s="111"/>
      <c r="G95" s="108"/>
      <c r="H95" s="116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</row>
    <row r="96" spans="1:25" ht="15.75" customHeight="1" x14ac:dyDescent="0.2">
      <c r="A96" s="96"/>
      <c r="B96" s="96"/>
      <c r="C96" s="109"/>
      <c r="D96" s="109"/>
      <c r="E96" s="108"/>
      <c r="F96" s="108"/>
      <c r="G96" s="108"/>
      <c r="H96" s="116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</row>
    <row r="97" spans="1:25" ht="15.75" customHeight="1" x14ac:dyDescent="0.2">
      <c r="A97" s="96"/>
      <c r="B97" s="96"/>
      <c r="C97" s="109"/>
      <c r="D97" s="109"/>
      <c r="E97" s="108"/>
      <c r="F97" s="108"/>
      <c r="G97" s="108"/>
      <c r="H97" s="116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</row>
    <row r="98" spans="1:25" ht="15.75" customHeight="1" x14ac:dyDescent="0.2">
      <c r="A98" s="96"/>
      <c r="B98" s="96"/>
      <c r="C98" s="109"/>
      <c r="D98" s="109"/>
      <c r="E98" s="108"/>
      <c r="F98" s="108"/>
      <c r="G98" s="108"/>
      <c r="H98" s="116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</row>
    <row r="99" spans="1:25" ht="15.75" customHeight="1" x14ac:dyDescent="0.15">
      <c r="A99" s="96"/>
      <c r="B99" s="96"/>
      <c r="C99" s="100"/>
      <c r="D99" s="96"/>
      <c r="E99" s="96"/>
      <c r="F99" s="96"/>
      <c r="G99" s="96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</row>
    <row r="100" spans="1:25" ht="15.75" customHeight="1" x14ac:dyDescent="0.2">
      <c r="A100" s="96"/>
      <c r="B100" s="96"/>
      <c r="C100" s="112"/>
      <c r="D100" s="113"/>
      <c r="E100" s="113"/>
      <c r="F100" s="113"/>
      <c r="G100" s="113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</row>
    <row r="101" spans="1:25" ht="15.75" customHeight="1" x14ac:dyDescent="0.2">
      <c r="A101" s="96"/>
      <c r="B101" s="96"/>
      <c r="C101" s="112"/>
      <c r="D101" s="108"/>
      <c r="E101" s="108"/>
      <c r="F101" s="108"/>
      <c r="G101" s="108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</row>
    <row r="102" spans="1:25" ht="15.75" customHeight="1" x14ac:dyDescent="0.2">
      <c r="A102" s="96"/>
      <c r="B102" s="96"/>
      <c r="C102" s="114"/>
      <c r="D102" s="108"/>
      <c r="E102" s="108"/>
      <c r="F102" s="108"/>
      <c r="G102" s="108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</row>
    <row r="103" spans="1:25" ht="15.75" customHeight="1" x14ac:dyDescent="0.2">
      <c r="A103" s="96"/>
      <c r="B103" s="96"/>
      <c r="C103" s="114"/>
      <c r="D103" s="108"/>
      <c r="E103" s="108"/>
      <c r="F103" s="108"/>
      <c r="G103" s="108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</row>
    <row r="104" spans="1:25" ht="15.75" customHeight="1" x14ac:dyDescent="0.15">
      <c r="A104" s="96"/>
      <c r="B104" s="96"/>
      <c r="C104" s="100"/>
      <c r="D104" s="96"/>
      <c r="E104" s="96"/>
      <c r="F104" s="96"/>
      <c r="G104" s="96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</row>
    <row r="105" spans="1:25" ht="15.75" customHeight="1" x14ac:dyDescent="0.2">
      <c r="A105" s="96"/>
      <c r="B105" s="96"/>
      <c r="C105" s="112"/>
      <c r="D105" s="115"/>
      <c r="E105" s="115"/>
      <c r="F105" s="115"/>
      <c r="G105" s="115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</row>
    <row r="106" spans="1:25" ht="15.75" customHeight="1" x14ac:dyDescent="0.2">
      <c r="A106" s="96"/>
      <c r="B106" s="96"/>
      <c r="C106" s="112"/>
      <c r="D106" s="115"/>
      <c r="E106" s="115"/>
      <c r="F106" s="115"/>
      <c r="G106" s="115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</row>
    <row r="107" spans="1:25" ht="15.75" customHeight="1" x14ac:dyDescent="0.2">
      <c r="A107" s="96"/>
      <c r="B107" s="96"/>
      <c r="C107" s="114"/>
      <c r="D107" s="115"/>
      <c r="E107" s="115"/>
      <c r="F107" s="115"/>
      <c r="G107" s="33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</row>
    <row r="108" spans="1:25" ht="15.75" customHeight="1" x14ac:dyDescent="0.2">
      <c r="A108" s="96"/>
      <c r="B108" s="96"/>
      <c r="C108" s="114"/>
      <c r="D108" s="115"/>
      <c r="E108" s="115"/>
      <c r="F108" s="115"/>
      <c r="G108" s="115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</row>
    <row r="109" spans="1:25" ht="15.75" customHeight="1" x14ac:dyDescent="0.15">
      <c r="A109" s="96"/>
      <c r="B109" s="96"/>
      <c r="C109" s="100"/>
      <c r="D109" s="96"/>
      <c r="E109" s="96"/>
      <c r="F109" s="96"/>
      <c r="G109" s="96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</row>
    <row r="110" spans="1:25" ht="15.75" customHeight="1" x14ac:dyDescent="0.2">
      <c r="A110" s="96"/>
      <c r="B110" s="96"/>
      <c r="C110" s="112"/>
      <c r="D110" s="108"/>
      <c r="E110" s="108"/>
      <c r="F110" s="108"/>
      <c r="G110" s="108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</row>
    <row r="111" spans="1:25" ht="15.75" customHeight="1" x14ac:dyDescent="0.2">
      <c r="A111" s="96"/>
      <c r="B111" s="96"/>
      <c r="C111" s="112"/>
      <c r="D111" s="108"/>
      <c r="E111" s="108"/>
      <c r="F111" s="108"/>
      <c r="G111" s="108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</row>
    <row r="112" spans="1:25" ht="15.75" customHeight="1" x14ac:dyDescent="0.2">
      <c r="A112" s="96"/>
      <c r="B112" s="96"/>
      <c r="C112" s="114"/>
      <c r="D112" s="108"/>
      <c r="E112" s="108"/>
      <c r="F112" s="108"/>
      <c r="G112" s="108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</row>
    <row r="113" spans="1:25" ht="15.75" customHeight="1" x14ac:dyDescent="0.2">
      <c r="A113" s="96"/>
      <c r="B113" s="96"/>
      <c r="C113" s="114"/>
      <c r="D113" s="108"/>
      <c r="E113" s="108"/>
      <c r="F113" s="108"/>
      <c r="G113" s="108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</row>
    <row r="114" spans="1:25" ht="15.75" customHeight="1" x14ac:dyDescent="0.15">
      <c r="A114" s="96"/>
      <c r="B114" s="96"/>
      <c r="C114" s="100"/>
      <c r="D114" s="96"/>
      <c r="E114" s="96"/>
      <c r="F114" s="96"/>
      <c r="G114" s="96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</row>
    <row r="115" spans="1:25" ht="15.75" customHeight="1" x14ac:dyDescent="0.2">
      <c r="A115" s="96"/>
      <c r="B115" s="96"/>
      <c r="C115" s="117"/>
      <c r="D115" s="118"/>
      <c r="E115" s="118"/>
      <c r="F115" s="118"/>
      <c r="G115" s="118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</row>
    <row r="116" spans="1:25" ht="15.75" customHeight="1" x14ac:dyDescent="0.2">
      <c r="A116" s="96"/>
      <c r="B116" s="96"/>
      <c r="C116" s="117"/>
      <c r="D116" s="119"/>
      <c r="E116" s="119"/>
      <c r="F116" s="119"/>
      <c r="G116" s="119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</row>
    <row r="117" spans="1:25" ht="15.75" customHeight="1" x14ac:dyDescent="0.2">
      <c r="A117" s="96"/>
      <c r="B117" s="96"/>
      <c r="C117" s="120"/>
      <c r="D117" s="119"/>
      <c r="E117" s="119"/>
      <c r="F117" s="119"/>
      <c r="G117" s="119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</row>
    <row r="118" spans="1:25" ht="15.75" customHeight="1" x14ac:dyDescent="0.2">
      <c r="A118" s="96"/>
      <c r="B118" s="96"/>
      <c r="C118" s="120"/>
      <c r="D118" s="119"/>
      <c r="E118" s="119"/>
      <c r="F118" s="119"/>
      <c r="G118" s="119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</row>
    <row r="119" spans="1:25" ht="15.75" customHeight="1" x14ac:dyDescent="0.15">
      <c r="A119" s="96"/>
      <c r="B119" s="96"/>
      <c r="C119" s="100"/>
      <c r="D119" s="96"/>
      <c r="E119" s="96"/>
      <c r="F119" s="96"/>
      <c r="G119" s="96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</row>
    <row r="120" spans="1:25" ht="15.75" customHeight="1" x14ac:dyDescent="0.2">
      <c r="A120" s="96"/>
      <c r="B120" s="33"/>
      <c r="C120" s="117"/>
      <c r="D120" s="118"/>
      <c r="E120" s="118"/>
      <c r="F120" s="118"/>
      <c r="G120" s="118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</row>
    <row r="121" spans="1:25" ht="15.75" customHeight="1" x14ac:dyDescent="0.2">
      <c r="A121" s="96"/>
      <c r="B121" s="33"/>
      <c r="C121" s="117"/>
      <c r="D121" s="119"/>
      <c r="E121" s="119"/>
      <c r="F121" s="119"/>
      <c r="G121" s="119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</row>
    <row r="122" spans="1:25" ht="15.75" customHeight="1" x14ac:dyDescent="0.2">
      <c r="A122" s="96"/>
      <c r="B122" s="33"/>
      <c r="C122" s="120"/>
      <c r="D122" s="119"/>
      <c r="E122" s="119"/>
      <c r="F122" s="119"/>
      <c r="G122" s="119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</row>
    <row r="123" spans="1:25" ht="15.75" customHeight="1" x14ac:dyDescent="0.2">
      <c r="A123" s="96"/>
      <c r="B123" s="33"/>
      <c r="C123" s="120"/>
      <c r="D123" s="119"/>
      <c r="E123" s="119"/>
      <c r="F123" s="119"/>
      <c r="G123" s="119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</row>
    <row r="124" spans="1:25" ht="15.75" customHeight="1" x14ac:dyDescent="0.15">
      <c r="A124" s="96"/>
      <c r="B124" s="96"/>
      <c r="C124" s="100"/>
      <c r="D124" s="96"/>
      <c r="E124" s="96"/>
      <c r="F124" s="96"/>
      <c r="G124" s="96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</row>
    <row r="125" spans="1:25" ht="15.75" customHeight="1" x14ac:dyDescent="0.2">
      <c r="A125" s="96"/>
      <c r="B125" s="96"/>
      <c r="C125" s="112"/>
      <c r="D125" s="113"/>
      <c r="E125" s="113"/>
      <c r="F125" s="113"/>
      <c r="G125" s="113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</row>
    <row r="126" spans="1:25" ht="15.75" customHeight="1" x14ac:dyDescent="0.2">
      <c r="A126" s="96"/>
      <c r="B126" s="96"/>
      <c r="C126" s="112"/>
      <c r="D126" s="108"/>
      <c r="E126" s="108"/>
      <c r="F126" s="108"/>
      <c r="G126" s="108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</row>
    <row r="127" spans="1:25" ht="15.75" customHeight="1" x14ac:dyDescent="0.2">
      <c r="A127" s="96"/>
      <c r="B127" s="96"/>
      <c r="C127" s="114"/>
      <c r="D127" s="108"/>
      <c r="E127" s="108"/>
      <c r="F127" s="108"/>
      <c r="G127" s="108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</row>
    <row r="128" spans="1:25" ht="15.75" customHeight="1" x14ac:dyDescent="0.2">
      <c r="A128" s="96"/>
      <c r="B128" s="96"/>
      <c r="C128" s="114"/>
      <c r="D128" s="108"/>
      <c r="E128" s="108"/>
      <c r="F128" s="108"/>
      <c r="G128" s="108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</row>
    <row r="129" spans="1:25" ht="15.75" customHeight="1" x14ac:dyDescent="0.15">
      <c r="A129" s="96"/>
      <c r="B129" s="96"/>
      <c r="C129" s="100"/>
      <c r="D129" s="96"/>
      <c r="E129" s="96"/>
      <c r="F129" s="96"/>
      <c r="G129" s="96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</row>
    <row r="130" spans="1:25" ht="15.75" customHeight="1" x14ac:dyDescent="0.2">
      <c r="A130" s="96"/>
      <c r="B130" s="96"/>
      <c r="C130" s="112"/>
      <c r="D130" s="113"/>
      <c r="E130" s="113"/>
      <c r="F130" s="113"/>
      <c r="G130" s="113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</row>
    <row r="131" spans="1:25" ht="15.75" customHeight="1" x14ac:dyDescent="0.2">
      <c r="A131" s="96"/>
      <c r="B131" s="96"/>
      <c r="C131" s="112"/>
      <c r="D131" s="108"/>
      <c r="E131" s="108"/>
      <c r="F131" s="108"/>
      <c r="G131" s="108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</row>
    <row r="132" spans="1:25" ht="15.75" customHeight="1" x14ac:dyDescent="0.2">
      <c r="A132" s="96"/>
      <c r="B132" s="96"/>
      <c r="C132" s="114"/>
      <c r="D132" s="108"/>
      <c r="E132" s="108"/>
      <c r="F132" s="108"/>
      <c r="G132" s="108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</row>
    <row r="133" spans="1:25" ht="15.75" customHeight="1" x14ac:dyDescent="0.2">
      <c r="A133" s="96"/>
      <c r="B133" s="96"/>
      <c r="C133" s="112"/>
      <c r="D133" s="108"/>
      <c r="E133" s="108"/>
      <c r="F133" s="108"/>
      <c r="G133" s="108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</row>
    <row r="134" spans="1:25" ht="15.75" customHeight="1" x14ac:dyDescent="0.2">
      <c r="A134" s="96"/>
      <c r="B134" s="96"/>
      <c r="C134" s="114"/>
      <c r="D134" s="108"/>
      <c r="E134" s="108"/>
      <c r="F134" s="108"/>
      <c r="G134" s="108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</row>
    <row r="135" spans="1:25" ht="15.75" customHeight="1" x14ac:dyDescent="0.15">
      <c r="A135" s="96"/>
      <c r="B135" s="96"/>
      <c r="C135" s="100"/>
      <c r="D135" s="96"/>
      <c r="E135" s="96"/>
      <c r="F135" s="96"/>
      <c r="G135" s="96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</row>
    <row r="136" spans="1:25" ht="15.75" customHeight="1" x14ac:dyDescent="0.2">
      <c r="A136" s="96"/>
      <c r="B136" s="96"/>
      <c r="C136" s="112"/>
      <c r="D136" s="113"/>
      <c r="E136" s="113"/>
      <c r="F136" s="113"/>
      <c r="G136" s="113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</row>
    <row r="137" spans="1:25" ht="15.75" customHeight="1" x14ac:dyDescent="0.2">
      <c r="A137" s="96"/>
      <c r="B137" s="96"/>
      <c r="C137" s="112"/>
      <c r="D137" s="108"/>
      <c r="E137" s="108"/>
      <c r="F137" s="108"/>
      <c r="G137" s="108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</row>
    <row r="138" spans="1:25" ht="15.75" customHeight="1" x14ac:dyDescent="0.2">
      <c r="A138" s="96"/>
      <c r="B138" s="96"/>
      <c r="C138" s="114"/>
      <c r="D138" s="108"/>
      <c r="E138" s="108"/>
      <c r="F138" s="108"/>
      <c r="G138" s="108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</row>
    <row r="139" spans="1:25" ht="15.75" customHeight="1" x14ac:dyDescent="0.2">
      <c r="A139" s="96"/>
      <c r="B139" s="96"/>
      <c r="C139" s="114"/>
      <c r="D139" s="108"/>
      <c r="E139" s="108"/>
      <c r="F139" s="108"/>
      <c r="G139" s="108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</row>
    <row r="140" spans="1:25" ht="15.75" customHeight="1" x14ac:dyDescent="0.15">
      <c r="A140" s="96"/>
      <c r="B140" s="96"/>
      <c r="C140" s="100"/>
      <c r="D140" s="96"/>
      <c r="E140" s="96"/>
      <c r="F140" s="96"/>
      <c r="G140" s="96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</row>
    <row r="141" spans="1:25" ht="15.75" customHeight="1" x14ac:dyDescent="0.2">
      <c r="A141" s="96"/>
      <c r="B141" s="96"/>
      <c r="C141" s="112"/>
      <c r="D141" s="113"/>
      <c r="E141" s="113"/>
      <c r="F141" s="113"/>
      <c r="G141" s="113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</row>
    <row r="142" spans="1:25" ht="15.75" customHeight="1" x14ac:dyDescent="0.2">
      <c r="A142" s="96"/>
      <c r="B142" s="96"/>
      <c r="C142" s="112"/>
      <c r="D142" s="108"/>
      <c r="E142" s="108"/>
      <c r="F142" s="108"/>
      <c r="G142" s="108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</row>
    <row r="143" spans="1:25" ht="15.75" customHeight="1" x14ac:dyDescent="0.2">
      <c r="A143" s="96"/>
      <c r="B143" s="96"/>
      <c r="C143" s="114"/>
      <c r="D143" s="108"/>
      <c r="E143" s="108"/>
      <c r="F143" s="108"/>
      <c r="G143" s="108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</row>
    <row r="144" spans="1:25" ht="15.75" customHeight="1" x14ac:dyDescent="0.2">
      <c r="A144" s="96"/>
      <c r="B144" s="96"/>
      <c r="C144" s="114"/>
      <c r="D144" s="108"/>
      <c r="E144" s="108"/>
      <c r="F144" s="108"/>
      <c r="G144" s="108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</row>
    <row r="145" spans="1:25" ht="15.75" customHeight="1" x14ac:dyDescent="0.2">
      <c r="A145" s="96"/>
      <c r="B145" s="96"/>
      <c r="C145" s="114"/>
      <c r="D145" s="96"/>
      <c r="E145" s="96"/>
      <c r="F145" s="96"/>
      <c r="G145" s="96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</row>
    <row r="146" spans="1:25" ht="15.75" customHeight="1" x14ac:dyDescent="0.2">
      <c r="A146" s="96"/>
      <c r="B146" s="33"/>
      <c r="C146" s="112"/>
      <c r="D146" s="113"/>
      <c r="E146" s="113"/>
      <c r="F146" s="113"/>
      <c r="G146" s="113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</row>
    <row r="147" spans="1:25" ht="15.75" customHeight="1" x14ac:dyDescent="0.2">
      <c r="A147" s="96"/>
      <c r="B147" s="33"/>
      <c r="C147" s="112"/>
      <c r="D147" s="108"/>
      <c r="E147" s="108"/>
      <c r="F147" s="108"/>
      <c r="G147" s="108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</row>
    <row r="148" spans="1:25" ht="15.75" customHeight="1" x14ac:dyDescent="0.2">
      <c r="A148" s="96"/>
      <c r="B148" s="33"/>
      <c r="C148" s="114"/>
      <c r="D148" s="108"/>
      <c r="E148" s="108"/>
      <c r="F148" s="108"/>
      <c r="G148" s="108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</row>
    <row r="149" spans="1:25" ht="15.75" customHeight="1" x14ac:dyDescent="0.2">
      <c r="A149" s="96"/>
      <c r="B149" s="33"/>
      <c r="C149" s="114"/>
      <c r="D149" s="108"/>
      <c r="E149" s="108"/>
      <c r="F149" s="108"/>
      <c r="G149" s="108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</row>
    <row r="150" spans="1:25" ht="15.75" customHeight="1" x14ac:dyDescent="0.2">
      <c r="A150" s="96"/>
      <c r="B150" s="96"/>
      <c r="C150" s="114"/>
      <c r="D150" s="96"/>
      <c r="E150" s="96"/>
      <c r="F150" s="96"/>
      <c r="G150" s="96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</row>
    <row r="151" spans="1:25" ht="15.75" customHeight="1" x14ac:dyDescent="0.2">
      <c r="A151" s="96"/>
      <c r="B151" s="96"/>
      <c r="C151" s="112"/>
      <c r="D151" s="113"/>
      <c r="E151" s="113"/>
      <c r="F151" s="113"/>
      <c r="G151" s="113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</row>
    <row r="152" spans="1:25" ht="15.75" customHeight="1" x14ac:dyDescent="0.2">
      <c r="A152" s="96"/>
      <c r="B152" s="96"/>
      <c r="C152" s="112"/>
      <c r="D152" s="108"/>
      <c r="E152" s="108"/>
      <c r="F152" s="108"/>
      <c r="G152" s="108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</row>
    <row r="153" spans="1:25" ht="15.75" customHeight="1" x14ac:dyDescent="0.2">
      <c r="A153" s="96"/>
      <c r="B153" s="96"/>
      <c r="C153" s="114"/>
      <c r="D153" s="108"/>
      <c r="E153" s="108"/>
      <c r="F153" s="108"/>
      <c r="G153" s="108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</row>
    <row r="154" spans="1:25" ht="15.75" customHeight="1" x14ac:dyDescent="0.2">
      <c r="A154" s="96"/>
      <c r="B154" s="96"/>
      <c r="C154" s="114"/>
      <c r="D154" s="108"/>
      <c r="E154" s="108"/>
      <c r="F154" s="108"/>
      <c r="G154" s="108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</row>
    <row r="155" spans="1:25" ht="15.75" customHeight="1" x14ac:dyDescent="0.2">
      <c r="A155" s="96"/>
      <c r="B155" s="96"/>
      <c r="C155" s="114"/>
      <c r="D155" s="96"/>
      <c r="E155" s="96"/>
      <c r="F155" s="96"/>
      <c r="G155" s="96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</row>
    <row r="156" spans="1:25" ht="15.75" customHeight="1" x14ac:dyDescent="0.2">
      <c r="A156" s="96"/>
      <c r="B156" s="96"/>
      <c r="C156" s="117"/>
      <c r="D156" s="118"/>
      <c r="E156" s="118"/>
      <c r="F156" s="118"/>
      <c r="G156" s="118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</row>
    <row r="157" spans="1:25" ht="15.75" customHeight="1" x14ac:dyDescent="0.2">
      <c r="A157" s="96"/>
      <c r="B157" s="96"/>
      <c r="C157" s="117"/>
      <c r="D157" s="119"/>
      <c r="E157" s="119"/>
      <c r="F157" s="119"/>
      <c r="G157" s="119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</row>
    <row r="158" spans="1:25" ht="15.75" customHeight="1" x14ac:dyDescent="0.2">
      <c r="A158" s="96"/>
      <c r="B158" s="96"/>
      <c r="C158" s="120"/>
      <c r="D158" s="119"/>
      <c r="E158" s="119"/>
      <c r="F158" s="119"/>
      <c r="G158" s="119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</row>
    <row r="159" spans="1:25" ht="15.75" customHeight="1" x14ac:dyDescent="0.2">
      <c r="A159" s="96"/>
      <c r="B159" s="96"/>
      <c r="C159" s="120"/>
      <c r="D159" s="119"/>
      <c r="E159" s="119"/>
      <c r="F159" s="119"/>
      <c r="G159" s="119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</row>
    <row r="160" spans="1:25" ht="15.75" customHeight="1" x14ac:dyDescent="0.2">
      <c r="A160" s="96"/>
      <c r="B160" s="96"/>
      <c r="C160" s="114"/>
      <c r="D160" s="96"/>
      <c r="E160" s="96"/>
      <c r="F160" s="96"/>
      <c r="G160" s="96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</row>
    <row r="161" spans="1:25" ht="15.75" customHeight="1" x14ac:dyDescent="0.2">
      <c r="A161" s="96"/>
      <c r="B161" s="96"/>
      <c r="C161" s="112"/>
      <c r="D161" s="113"/>
      <c r="E161" s="113"/>
      <c r="F161" s="113"/>
      <c r="G161" s="113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</row>
    <row r="162" spans="1:25" ht="15.75" customHeight="1" x14ac:dyDescent="0.2">
      <c r="A162" s="96"/>
      <c r="B162" s="96"/>
      <c r="C162" s="112"/>
      <c r="D162" s="108"/>
      <c r="E162" s="108"/>
      <c r="F162" s="108"/>
      <c r="G162" s="108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</row>
    <row r="163" spans="1:25" ht="15.75" customHeight="1" x14ac:dyDescent="0.2">
      <c r="A163" s="96"/>
      <c r="B163" s="96"/>
      <c r="C163" s="114"/>
      <c r="D163" s="108"/>
      <c r="E163" s="108"/>
      <c r="F163" s="108"/>
      <c r="G163" s="108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</row>
    <row r="164" spans="1:25" ht="15.75" customHeight="1" x14ac:dyDescent="0.2">
      <c r="A164" s="96"/>
      <c r="B164" s="96"/>
      <c r="C164" s="114"/>
      <c r="D164" s="108"/>
      <c r="E164" s="108"/>
      <c r="F164" s="108"/>
      <c r="G164" s="108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</row>
    <row r="165" spans="1:25" ht="15.75" customHeight="1" x14ac:dyDescent="0.2">
      <c r="A165" s="96"/>
      <c r="B165" s="96"/>
      <c r="C165" s="114"/>
      <c r="D165" s="96"/>
      <c r="E165" s="96"/>
      <c r="F165" s="96"/>
      <c r="G165" s="96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</row>
    <row r="166" spans="1:25" ht="15.75" customHeight="1" x14ac:dyDescent="0.2">
      <c r="A166" s="96"/>
      <c r="B166" s="106"/>
      <c r="C166" s="109"/>
      <c r="D166" s="108"/>
      <c r="E166" s="108"/>
      <c r="F166" s="108"/>
      <c r="G166" s="108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</row>
    <row r="167" spans="1:25" ht="15.75" customHeight="1" x14ac:dyDescent="0.2">
      <c r="A167" s="106"/>
      <c r="B167" s="147"/>
      <c r="C167" s="112"/>
      <c r="D167" s="108"/>
      <c r="E167" s="108"/>
      <c r="F167" s="108"/>
      <c r="G167" s="108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</row>
    <row r="168" spans="1:25" ht="15.75" customHeight="1" x14ac:dyDescent="0.2">
      <c r="A168" s="106"/>
      <c r="B168" s="106"/>
      <c r="C168" s="114"/>
      <c r="D168" s="108"/>
      <c r="E168" s="108"/>
      <c r="F168" s="108"/>
      <c r="G168" s="108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</row>
    <row r="169" spans="1:25" ht="15.75" customHeight="1" x14ac:dyDescent="0.2">
      <c r="A169" s="106"/>
      <c r="B169" s="106"/>
      <c r="C169" s="114"/>
      <c r="D169" s="108"/>
      <c r="E169" s="108"/>
      <c r="F169" s="108"/>
      <c r="G169" s="108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</row>
    <row r="170" spans="1:25" ht="15.75" customHeight="1" x14ac:dyDescent="0.15">
      <c r="A170" s="106"/>
      <c r="B170" s="96"/>
      <c r="C170" s="100"/>
      <c r="D170" s="96"/>
      <c r="E170" s="96"/>
      <c r="F170" s="96"/>
      <c r="G170" s="96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</row>
    <row r="171" spans="1:25" ht="15.75" customHeight="1" x14ac:dyDescent="0.2">
      <c r="A171" s="96"/>
      <c r="B171" s="106"/>
      <c r="C171" s="109"/>
      <c r="D171" s="108"/>
      <c r="E171" s="108"/>
      <c r="F171" s="108"/>
      <c r="G171" s="108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</row>
    <row r="172" spans="1:25" ht="15.75" customHeight="1" x14ac:dyDescent="0.2">
      <c r="A172" s="106"/>
      <c r="B172" s="147"/>
      <c r="C172" s="112"/>
      <c r="D172" s="108"/>
      <c r="E172" s="108"/>
      <c r="F172" s="108"/>
      <c r="G172" s="108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</row>
    <row r="173" spans="1:25" ht="15.75" customHeight="1" x14ac:dyDescent="0.2">
      <c r="A173" s="106"/>
      <c r="B173" s="106"/>
      <c r="C173" s="114"/>
      <c r="D173" s="108"/>
      <c r="E173" s="108"/>
      <c r="F173" s="108"/>
      <c r="G173" s="108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</row>
    <row r="174" spans="1:25" ht="15.75" customHeight="1" x14ac:dyDescent="0.2">
      <c r="A174" s="106"/>
      <c r="B174" s="106"/>
      <c r="C174" s="114"/>
      <c r="D174" s="108"/>
      <c r="E174" s="108"/>
      <c r="F174" s="108"/>
      <c r="G174" s="108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</row>
    <row r="175" spans="1:25" ht="15.75" customHeight="1" x14ac:dyDescent="0.15">
      <c r="A175" s="106"/>
      <c r="B175" s="96"/>
      <c r="C175" s="121"/>
      <c r="D175" s="96"/>
      <c r="E175" s="96"/>
      <c r="F175" s="96"/>
      <c r="G175" s="96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</row>
    <row r="176" spans="1:25" ht="15.75" customHeight="1" x14ac:dyDescent="0.2">
      <c r="A176" s="96"/>
      <c r="B176" s="106"/>
      <c r="C176" s="112"/>
      <c r="D176" s="96"/>
      <c r="E176" s="96"/>
      <c r="F176" s="96"/>
      <c r="G176" s="96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</row>
    <row r="177" spans="1:25" ht="15.75" customHeight="1" x14ac:dyDescent="0.2">
      <c r="A177" s="106"/>
      <c r="B177" s="147"/>
      <c r="C177" s="112"/>
      <c r="D177" s="96"/>
      <c r="E177" s="96"/>
      <c r="F177" s="96"/>
      <c r="G177" s="96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</row>
    <row r="178" spans="1:25" ht="15.75" customHeight="1" x14ac:dyDescent="0.2">
      <c r="A178" s="106"/>
      <c r="B178" s="106"/>
      <c r="C178" s="114"/>
      <c r="D178" s="96"/>
      <c r="E178" s="96"/>
      <c r="F178" s="96"/>
      <c r="G178" s="96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</row>
    <row r="179" spans="1:25" ht="15.75" customHeight="1" x14ac:dyDescent="0.2">
      <c r="A179" s="106"/>
      <c r="B179" s="106"/>
      <c r="C179" s="114"/>
      <c r="D179" s="96"/>
      <c r="E179" s="96"/>
      <c r="F179" s="96"/>
      <c r="G179" s="122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</row>
    <row r="180" spans="1:25" ht="15.75" customHeight="1" x14ac:dyDescent="0.15">
      <c r="A180" s="106"/>
      <c r="B180" s="96"/>
      <c r="C180" s="121"/>
      <c r="D180" s="96"/>
      <c r="E180" s="96"/>
      <c r="F180" s="96"/>
      <c r="G180" s="96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</row>
    <row r="181" spans="1:25" ht="15.75" customHeight="1" x14ac:dyDescent="0.2">
      <c r="A181" s="96"/>
      <c r="B181" s="96"/>
      <c r="C181" s="112"/>
      <c r="D181" s="115"/>
      <c r="E181" s="115"/>
      <c r="F181" s="115"/>
      <c r="G181" s="115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</row>
    <row r="182" spans="1:25" ht="15.75" customHeight="1" x14ac:dyDescent="0.2">
      <c r="A182" s="106"/>
      <c r="B182" s="96"/>
      <c r="C182" s="112"/>
      <c r="D182" s="115"/>
      <c r="E182" s="115"/>
      <c r="F182" s="115"/>
      <c r="G182" s="115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</row>
    <row r="183" spans="1:25" ht="15.75" customHeight="1" x14ac:dyDescent="0.2">
      <c r="A183" s="106"/>
      <c r="B183" s="96"/>
      <c r="C183" s="114"/>
      <c r="D183" s="115"/>
      <c r="E183" s="115"/>
      <c r="F183" s="115"/>
      <c r="G183" s="115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</row>
    <row r="184" spans="1:25" ht="15.75" customHeight="1" x14ac:dyDescent="0.2">
      <c r="A184" s="106"/>
      <c r="B184" s="96"/>
      <c r="C184" s="114"/>
      <c r="D184" s="115"/>
      <c r="E184" s="115"/>
      <c r="F184" s="115"/>
      <c r="G184" s="115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</row>
    <row r="185" spans="1:25" ht="15.75" customHeight="1" x14ac:dyDescent="0.15">
      <c r="A185" s="106"/>
      <c r="B185" s="96"/>
      <c r="C185" s="96"/>
      <c r="D185" s="96"/>
      <c r="E185" s="96"/>
      <c r="F185" s="96"/>
      <c r="G185" s="96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</row>
    <row r="186" spans="1:25" ht="15.75" customHeight="1" x14ac:dyDescent="0.2">
      <c r="A186" s="96"/>
      <c r="B186" s="106"/>
      <c r="C186" s="112"/>
      <c r="D186" s="96"/>
      <c r="E186" s="96"/>
      <c r="F186" s="96"/>
      <c r="G186" s="96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</row>
    <row r="187" spans="1:25" ht="15.75" customHeight="1" x14ac:dyDescent="0.2">
      <c r="A187" s="106"/>
      <c r="B187" s="147"/>
      <c r="C187" s="112"/>
      <c r="D187" s="96"/>
      <c r="E187" s="96"/>
      <c r="F187" s="96"/>
      <c r="G187" s="96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</row>
    <row r="188" spans="1:25" ht="15.75" customHeight="1" x14ac:dyDescent="0.2">
      <c r="A188" s="106"/>
      <c r="B188" s="106"/>
      <c r="C188" s="114"/>
      <c r="D188" s="96"/>
      <c r="E188" s="96"/>
      <c r="F188" s="96"/>
      <c r="G188" s="96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</row>
    <row r="189" spans="1:25" ht="15.75" customHeight="1" x14ac:dyDescent="0.2">
      <c r="A189" s="106"/>
      <c r="B189" s="106"/>
      <c r="C189" s="114"/>
      <c r="D189" s="96"/>
      <c r="E189" s="96"/>
      <c r="F189" s="96"/>
      <c r="G189" s="96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</row>
    <row r="190" spans="1:25" ht="15.75" customHeight="1" x14ac:dyDescent="0.15">
      <c r="A190" s="106"/>
      <c r="B190" s="96"/>
      <c r="C190" s="121"/>
      <c r="D190" s="96"/>
      <c r="E190" s="96"/>
      <c r="F190" s="96"/>
      <c r="G190" s="96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</row>
    <row r="191" spans="1:25" ht="15.75" customHeight="1" x14ac:dyDescent="0.2">
      <c r="A191" s="96"/>
      <c r="B191" s="106"/>
      <c r="C191" s="112"/>
      <c r="D191" s="115"/>
      <c r="E191" s="115"/>
      <c r="F191" s="115"/>
      <c r="G191" s="115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</row>
    <row r="192" spans="1:25" ht="15.75" customHeight="1" x14ac:dyDescent="0.2">
      <c r="A192" s="106"/>
      <c r="B192" s="96"/>
      <c r="C192" s="112"/>
      <c r="D192" s="115"/>
      <c r="E192" s="115"/>
      <c r="F192" s="115"/>
      <c r="G192" s="115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</row>
    <row r="193" spans="1:25" ht="15.75" customHeight="1" x14ac:dyDescent="0.2">
      <c r="A193" s="96"/>
      <c r="B193" s="96"/>
      <c r="C193" s="114"/>
      <c r="D193" s="115"/>
      <c r="E193" s="115"/>
      <c r="F193" s="115"/>
      <c r="G193" s="33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</row>
    <row r="194" spans="1:25" ht="15.75" customHeight="1" x14ac:dyDescent="0.2">
      <c r="A194" s="96"/>
      <c r="B194" s="96"/>
      <c r="C194" s="114"/>
      <c r="D194" s="115"/>
      <c r="E194" s="115"/>
      <c r="F194" s="115"/>
      <c r="G194" s="115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</row>
    <row r="195" spans="1:25" ht="15.75" customHeight="1" x14ac:dyDescent="0.15">
      <c r="A195" s="96"/>
      <c r="B195" s="96"/>
      <c r="C195" s="121"/>
      <c r="D195" s="96"/>
      <c r="E195" s="96"/>
      <c r="F195" s="96"/>
      <c r="G195" s="96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</row>
    <row r="196" spans="1:25" ht="15.75" customHeight="1" x14ac:dyDescent="0.2">
      <c r="A196" s="96"/>
      <c r="B196" s="96"/>
      <c r="C196" s="112"/>
      <c r="D196" s="115"/>
      <c r="E196" s="123"/>
      <c r="F196" s="115"/>
      <c r="G196" s="115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</row>
    <row r="197" spans="1:25" ht="15.75" customHeight="1" x14ac:dyDescent="0.2">
      <c r="A197" s="96"/>
      <c r="B197" s="96"/>
      <c r="C197" s="112"/>
      <c r="D197" s="115"/>
      <c r="E197" s="115"/>
      <c r="F197" s="115"/>
      <c r="G197" s="115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</row>
    <row r="198" spans="1:25" ht="15.75" customHeight="1" x14ac:dyDescent="0.2">
      <c r="A198" s="96"/>
      <c r="B198" s="96"/>
      <c r="C198" s="114"/>
      <c r="D198" s="115"/>
      <c r="E198" s="115"/>
      <c r="F198" s="115"/>
      <c r="G198" s="96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</row>
    <row r="199" spans="1:25" ht="15.75" customHeight="1" x14ac:dyDescent="0.2">
      <c r="A199" s="96"/>
      <c r="B199" s="96"/>
      <c r="C199" s="114"/>
      <c r="D199" s="115"/>
      <c r="E199" s="115"/>
      <c r="F199" s="115"/>
      <c r="G199" s="115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</row>
    <row r="200" spans="1:25" ht="15.75" customHeight="1" x14ac:dyDescent="0.15">
      <c r="A200" s="106"/>
      <c r="B200" s="147"/>
      <c r="C200" s="124"/>
      <c r="D200" s="122"/>
      <c r="E200" s="122"/>
      <c r="F200" s="122"/>
      <c r="G200" s="122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25" ht="15.75" customHeight="1" x14ac:dyDescent="0.2">
      <c r="A201" s="106"/>
      <c r="B201" s="106"/>
      <c r="C201" s="117"/>
      <c r="D201" s="125"/>
      <c r="E201" s="125"/>
      <c r="F201" s="125"/>
      <c r="G201" s="125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25" ht="15.75" customHeight="1" x14ac:dyDescent="0.2">
      <c r="A202" s="106"/>
      <c r="B202" s="106"/>
      <c r="C202" s="117"/>
      <c r="D202" s="125"/>
      <c r="E202" s="125"/>
      <c r="F202" s="125"/>
      <c r="G202" s="125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25" ht="15.75" customHeight="1" x14ac:dyDescent="0.2">
      <c r="A203" s="106"/>
      <c r="B203" s="96"/>
      <c r="C203" s="120"/>
      <c r="D203" s="125"/>
      <c r="E203" s="125"/>
      <c r="F203" s="125"/>
      <c r="G203" s="122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25" ht="15.75" customHeight="1" x14ac:dyDescent="0.2">
      <c r="A204" s="96"/>
      <c r="B204" s="96"/>
      <c r="C204" s="120"/>
      <c r="D204" s="125"/>
      <c r="E204" s="125"/>
      <c r="F204" s="125"/>
      <c r="G204" s="125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25" ht="15.75" customHeight="1" x14ac:dyDescent="0.2">
      <c r="A205" s="96"/>
      <c r="B205" s="96"/>
      <c r="C205" s="117"/>
      <c r="D205" s="122"/>
      <c r="E205" s="122"/>
      <c r="F205" s="122"/>
      <c r="G205" s="122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25" ht="15.75" customHeight="1" x14ac:dyDescent="0.2">
      <c r="A206" s="96"/>
      <c r="B206" s="96"/>
      <c r="C206" s="117"/>
      <c r="D206" s="125"/>
      <c r="E206" s="125"/>
      <c r="F206" s="125"/>
      <c r="G206" s="125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25" ht="15.75" customHeight="1" x14ac:dyDescent="0.2">
      <c r="A207" s="96"/>
      <c r="B207" s="96"/>
      <c r="C207" s="117"/>
      <c r="D207" s="125"/>
      <c r="E207" s="125"/>
      <c r="F207" s="125"/>
      <c r="G207" s="125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25" ht="15.75" customHeight="1" x14ac:dyDescent="0.2">
      <c r="A208" s="96"/>
      <c r="B208" s="96"/>
      <c r="C208" s="120"/>
      <c r="D208" s="125"/>
      <c r="E208" s="125"/>
      <c r="F208" s="125"/>
      <c r="G208" s="122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1:25" ht="15.75" customHeight="1" x14ac:dyDescent="0.2">
      <c r="A209" s="96"/>
      <c r="B209" s="96"/>
      <c r="C209" s="120"/>
      <c r="D209" s="125"/>
      <c r="E209" s="125"/>
      <c r="F209" s="125"/>
      <c r="G209" s="125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</row>
    <row r="210" spans="1:25" ht="15.75" customHeight="1" x14ac:dyDescent="0.2">
      <c r="A210" s="96"/>
      <c r="B210" s="96"/>
      <c r="C210" s="112"/>
      <c r="D210" s="96"/>
      <c r="E210" s="96"/>
      <c r="F210" s="96"/>
      <c r="G210" s="96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1:25" ht="15.75" customHeight="1" x14ac:dyDescent="0.2">
      <c r="A211" s="127"/>
      <c r="B211" s="127"/>
      <c r="C211" s="112"/>
      <c r="D211" s="96"/>
      <c r="E211" s="96"/>
      <c r="F211" s="113"/>
      <c r="G211" s="113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1:25" ht="15.75" customHeight="1" x14ac:dyDescent="0.2">
      <c r="A212" s="127"/>
      <c r="B212" s="127"/>
      <c r="C212" s="112"/>
      <c r="D212" s="96"/>
      <c r="E212" s="96"/>
      <c r="F212" s="108"/>
      <c r="G212" s="108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1:25" ht="15.75" customHeight="1" x14ac:dyDescent="0.2">
      <c r="A213" s="127"/>
      <c r="B213" s="127"/>
      <c r="C213" s="114"/>
      <c r="D213" s="96"/>
      <c r="E213" s="96"/>
      <c r="F213" s="108"/>
      <c r="G213" s="108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1:25" ht="15.75" customHeight="1" x14ac:dyDescent="0.2">
      <c r="A214" s="127"/>
      <c r="B214" s="127"/>
      <c r="C214" s="100"/>
      <c r="D214" s="96"/>
      <c r="E214" s="96"/>
      <c r="F214" s="108"/>
      <c r="G214" s="108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1:25" ht="15.75" customHeight="1" x14ac:dyDescent="0.2">
      <c r="A215" s="96"/>
      <c r="B215" s="96"/>
      <c r="C215" s="112"/>
      <c r="D215" s="113"/>
      <c r="E215" s="113"/>
      <c r="F215" s="96"/>
      <c r="G215" s="96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1:25" ht="15.75" customHeight="1" x14ac:dyDescent="0.2">
      <c r="A216" s="127"/>
      <c r="B216" s="127"/>
      <c r="C216" s="112"/>
      <c r="D216" s="108"/>
      <c r="E216" s="108"/>
      <c r="F216" s="113"/>
      <c r="G216" s="113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1:25" ht="15.75" customHeight="1" x14ac:dyDescent="0.2">
      <c r="A217" s="127"/>
      <c r="B217" s="127"/>
      <c r="C217" s="112"/>
      <c r="D217" s="108"/>
      <c r="E217" s="108"/>
      <c r="F217" s="113"/>
      <c r="G217" s="113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1:25" ht="15.75" customHeight="1" x14ac:dyDescent="0.2">
      <c r="A218" s="127"/>
      <c r="B218" s="127"/>
      <c r="C218" s="114"/>
      <c r="D218" s="108"/>
      <c r="E218" s="108"/>
      <c r="F218" s="108"/>
      <c r="G218" s="108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</row>
    <row r="219" spans="1:25" ht="15.75" customHeight="1" x14ac:dyDescent="0.2">
      <c r="A219" s="127"/>
      <c r="B219" s="127"/>
      <c r="C219" s="100"/>
      <c r="D219" s="96"/>
      <c r="E219" s="96"/>
      <c r="F219" s="108"/>
      <c r="G219" s="108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</row>
    <row r="220" spans="1:25" ht="15.75" customHeight="1" x14ac:dyDescent="0.2">
      <c r="A220" s="127"/>
      <c r="B220" s="127"/>
      <c r="C220" s="112"/>
      <c r="D220" s="113"/>
      <c r="E220" s="113"/>
      <c r="F220" s="108"/>
      <c r="G220" s="108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</row>
    <row r="221" spans="1:25" ht="15.75" customHeight="1" x14ac:dyDescent="0.2">
      <c r="A221" s="96"/>
      <c r="B221" s="96"/>
      <c r="C221" s="112"/>
      <c r="D221" s="113"/>
      <c r="E221" s="113"/>
      <c r="F221" s="96"/>
      <c r="G221" s="96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</row>
    <row r="222" spans="1:25" ht="15.75" customHeight="1" x14ac:dyDescent="0.2">
      <c r="A222" s="127"/>
      <c r="B222" s="127"/>
      <c r="C222" s="112"/>
      <c r="D222" s="108"/>
      <c r="E222" s="108"/>
      <c r="F222" s="113"/>
      <c r="G222" s="113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</row>
    <row r="223" spans="1:25" ht="15.75" customHeight="1" x14ac:dyDescent="0.2">
      <c r="A223" s="127"/>
      <c r="B223" s="127"/>
      <c r="C223" s="114"/>
      <c r="D223" s="108"/>
      <c r="E223" s="108"/>
      <c r="F223" s="108"/>
      <c r="G223" s="108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</row>
    <row r="224" spans="1:25" ht="15.75" customHeight="1" x14ac:dyDescent="0.2">
      <c r="A224" s="127"/>
      <c r="B224" s="127"/>
      <c r="C224" s="112"/>
      <c r="D224" s="108"/>
      <c r="E224" s="108"/>
      <c r="F224" s="108"/>
      <c r="G224" s="108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</row>
    <row r="225" spans="1:25" ht="15.75" customHeight="1" x14ac:dyDescent="0.2">
      <c r="A225" s="127"/>
      <c r="B225" s="127"/>
      <c r="C225" s="121"/>
      <c r="D225" s="96"/>
      <c r="E225" s="96"/>
      <c r="F225" s="108"/>
      <c r="G225" s="108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</row>
    <row r="226" spans="1:25" ht="15.75" customHeight="1" x14ac:dyDescent="0.2">
      <c r="A226" s="96"/>
      <c r="B226" s="96"/>
      <c r="C226" s="112"/>
      <c r="D226" s="113"/>
      <c r="E226" s="113"/>
      <c r="F226" s="96"/>
      <c r="G226" s="96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</row>
    <row r="227" spans="1:25" ht="15.75" customHeight="1" x14ac:dyDescent="0.2">
      <c r="A227" s="106"/>
      <c r="B227" s="106"/>
      <c r="C227" s="112"/>
      <c r="D227" s="108"/>
      <c r="E227" s="108"/>
      <c r="F227" s="96"/>
      <c r="G227" s="96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</row>
    <row r="228" spans="1:25" ht="15.75" customHeight="1" x14ac:dyDescent="0.2">
      <c r="A228" s="106"/>
      <c r="B228" s="147"/>
      <c r="C228" s="114"/>
      <c r="D228" s="108"/>
      <c r="E228" s="108"/>
      <c r="F228" s="96"/>
      <c r="G228" s="96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</row>
    <row r="229" spans="1:25" ht="15.75" customHeight="1" x14ac:dyDescent="0.2">
      <c r="A229" s="106"/>
      <c r="B229" s="106"/>
      <c r="C229" s="114"/>
      <c r="D229" s="108"/>
      <c r="E229" s="108"/>
      <c r="F229" s="96"/>
      <c r="G229" s="96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</row>
    <row r="230" spans="1:25" ht="15.75" customHeight="1" x14ac:dyDescent="0.15">
      <c r="A230" s="106"/>
      <c r="B230" s="106"/>
      <c r="C230" s="121"/>
      <c r="D230" s="96"/>
      <c r="E230" s="96"/>
      <c r="F230" s="96"/>
      <c r="G230" s="96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</row>
    <row r="231" spans="1:25" ht="15.75" customHeight="1" x14ac:dyDescent="0.2">
      <c r="A231" s="96"/>
      <c r="B231" s="96"/>
      <c r="C231" s="112"/>
      <c r="D231" s="96"/>
      <c r="E231" s="96"/>
      <c r="F231" s="96"/>
      <c r="G231" s="96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</row>
    <row r="232" spans="1:25" ht="15.75" customHeight="1" x14ac:dyDescent="0.2">
      <c r="A232" s="106"/>
      <c r="B232" s="106"/>
      <c r="C232" s="112"/>
      <c r="D232" s="96"/>
      <c r="E232" s="96"/>
      <c r="F232" s="96"/>
      <c r="G232" s="96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</row>
    <row r="233" spans="1:25" ht="15.75" customHeight="1" x14ac:dyDescent="0.2">
      <c r="A233" s="106"/>
      <c r="B233" s="147"/>
      <c r="C233" s="114"/>
      <c r="D233" s="96"/>
      <c r="E233" s="96"/>
      <c r="F233" s="96"/>
      <c r="G233" s="96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</row>
    <row r="234" spans="1:25" ht="15.75" customHeight="1" x14ac:dyDescent="0.2">
      <c r="A234" s="106"/>
      <c r="B234" s="106"/>
      <c r="C234" s="114"/>
      <c r="D234" s="96"/>
      <c r="E234" s="96"/>
      <c r="F234" s="96"/>
      <c r="G234" s="96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</row>
    <row r="235" spans="1:25" ht="15.75" customHeight="1" x14ac:dyDescent="0.15">
      <c r="A235" s="106"/>
      <c r="B235" s="106"/>
      <c r="C235" s="121"/>
      <c r="D235" s="96"/>
      <c r="E235" s="96"/>
      <c r="F235" s="96"/>
      <c r="G235" s="96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</row>
    <row r="236" spans="1:25" ht="15.75" customHeight="1" x14ac:dyDescent="0.2">
      <c r="A236" s="96"/>
      <c r="B236" s="96"/>
      <c r="C236" s="112"/>
      <c r="D236" s="96"/>
      <c r="E236" s="96"/>
      <c r="F236" s="96"/>
      <c r="G236" s="96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</row>
    <row r="237" spans="1:25" ht="15.75" customHeight="1" x14ac:dyDescent="0.2">
      <c r="A237" s="96"/>
      <c r="B237" s="96"/>
      <c r="C237" s="112"/>
      <c r="D237" s="96"/>
      <c r="E237" s="96"/>
      <c r="F237" s="96"/>
      <c r="G237" s="96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</row>
    <row r="238" spans="1:25" ht="15.75" customHeight="1" x14ac:dyDescent="0.2">
      <c r="A238" s="106"/>
      <c r="B238" s="106"/>
      <c r="C238" s="112"/>
      <c r="D238" s="96"/>
      <c r="E238" s="96"/>
      <c r="F238" s="96"/>
      <c r="G238" s="96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</row>
    <row r="239" spans="1:25" ht="15.75" customHeight="1" x14ac:dyDescent="0.2">
      <c r="A239" s="106"/>
      <c r="B239" s="106"/>
      <c r="C239" s="114"/>
      <c r="D239" s="96"/>
      <c r="E239" s="96"/>
      <c r="F239" s="96"/>
      <c r="G239" s="96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</row>
    <row r="240" spans="1:25" ht="15.75" customHeight="1" x14ac:dyDescent="0.2">
      <c r="A240" s="106"/>
      <c r="B240" s="147"/>
      <c r="C240" s="114"/>
      <c r="D240" s="96"/>
      <c r="E240" s="96"/>
      <c r="F240" s="96"/>
      <c r="G240" s="96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</row>
    <row r="241" spans="1:25" ht="15.75" customHeight="1" x14ac:dyDescent="0.15">
      <c r="A241" s="106"/>
      <c r="B241" s="106"/>
      <c r="C241" s="100"/>
      <c r="D241" s="96"/>
      <c r="E241" s="96"/>
      <c r="F241" s="96"/>
      <c r="G241" s="96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</row>
    <row r="242" spans="1:25" ht="15.75" customHeight="1" x14ac:dyDescent="0.2">
      <c r="A242" s="106"/>
      <c r="B242" s="106"/>
      <c r="C242" s="112"/>
      <c r="D242" s="96"/>
      <c r="E242" s="96"/>
      <c r="F242" s="96"/>
      <c r="G242" s="96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</row>
    <row r="243" spans="1:25" ht="15.75" customHeight="1" x14ac:dyDescent="0.2">
      <c r="A243" s="96"/>
      <c r="B243" s="96"/>
      <c r="C243" s="112"/>
      <c r="D243" s="96"/>
      <c r="E243" s="96"/>
      <c r="F243" s="96"/>
      <c r="G243" s="96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</row>
    <row r="244" spans="1:25" ht="15.75" customHeight="1" x14ac:dyDescent="0.2">
      <c r="A244" s="106"/>
      <c r="B244" s="106"/>
      <c r="C244" s="112"/>
      <c r="D244" s="96"/>
      <c r="E244" s="96"/>
      <c r="F244" s="96"/>
      <c r="G244" s="96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</row>
    <row r="245" spans="1:25" ht="15.75" customHeight="1" x14ac:dyDescent="0.2">
      <c r="A245" s="106"/>
      <c r="B245" s="147"/>
      <c r="C245" s="114"/>
      <c r="D245" s="96"/>
      <c r="E245" s="96"/>
      <c r="F245" s="96"/>
      <c r="G245" s="96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</row>
    <row r="246" spans="1:25" ht="15.75" customHeight="1" x14ac:dyDescent="0.2">
      <c r="A246" s="106"/>
      <c r="B246" s="106"/>
      <c r="C246" s="112"/>
      <c r="D246" s="96"/>
      <c r="E246" s="96"/>
      <c r="F246" s="96"/>
      <c r="G246" s="96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</row>
    <row r="247" spans="1:25" ht="15.75" customHeight="1" x14ac:dyDescent="0.15">
      <c r="A247" s="106"/>
      <c r="B247" s="106"/>
      <c r="C247" s="128"/>
      <c r="D247" s="96"/>
      <c r="E247" s="96"/>
      <c r="F247" s="96"/>
      <c r="G247" s="96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</row>
    <row r="248" spans="1:25" ht="15.75" customHeight="1" x14ac:dyDescent="0.2">
      <c r="A248" s="96"/>
      <c r="B248" s="96"/>
      <c r="C248" s="112"/>
      <c r="D248" s="96"/>
      <c r="E248" s="96"/>
      <c r="F248" s="96"/>
      <c r="G248" s="96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</row>
    <row r="249" spans="1:25" ht="15.75" customHeight="1" x14ac:dyDescent="0.2">
      <c r="A249" s="96"/>
      <c r="B249" s="96"/>
      <c r="C249" s="112"/>
      <c r="D249" s="96"/>
      <c r="E249" s="96"/>
      <c r="F249" s="96"/>
      <c r="G249" s="96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</row>
    <row r="250" spans="1:25" ht="15.75" customHeight="1" x14ac:dyDescent="0.2">
      <c r="A250" s="96"/>
      <c r="B250" s="96"/>
      <c r="C250" s="114"/>
      <c r="D250" s="96"/>
      <c r="E250" s="96"/>
      <c r="F250" s="96"/>
      <c r="G250" s="96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</row>
    <row r="251" spans="1:25" ht="15.75" customHeight="1" x14ac:dyDescent="0.2">
      <c r="A251" s="96"/>
      <c r="B251" s="96"/>
      <c r="C251" s="112"/>
      <c r="D251" s="96"/>
      <c r="E251" s="96"/>
      <c r="F251" s="96"/>
      <c r="G251" s="96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</row>
    <row r="252" spans="1:25" ht="15.75" customHeight="1" x14ac:dyDescent="0.2">
      <c r="A252" s="96"/>
      <c r="B252" s="96"/>
      <c r="C252" s="112"/>
      <c r="D252" s="96"/>
      <c r="E252" s="96"/>
      <c r="F252" s="96"/>
      <c r="G252" s="96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</row>
    <row r="253" spans="1:25" ht="15.75" customHeight="1" x14ac:dyDescent="0.2">
      <c r="A253" s="96"/>
      <c r="B253" s="96"/>
      <c r="C253" s="114"/>
      <c r="D253" s="96"/>
      <c r="E253" s="96"/>
      <c r="F253" s="96"/>
      <c r="G253" s="96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</row>
    <row r="254" spans="1:25" ht="15.75" customHeight="1" x14ac:dyDescent="0.2">
      <c r="A254" s="127"/>
      <c r="B254" s="127"/>
      <c r="C254" s="114"/>
      <c r="D254" s="96"/>
      <c r="E254" s="96"/>
      <c r="F254" s="96"/>
      <c r="G254" s="96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</row>
    <row r="255" spans="1:25" ht="15.75" customHeight="1" x14ac:dyDescent="0.2">
      <c r="A255" s="127"/>
      <c r="B255" s="127"/>
      <c r="C255" s="114"/>
      <c r="D255" s="96"/>
      <c r="E255" s="96"/>
      <c r="F255" s="108"/>
      <c r="G255" s="108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</row>
    <row r="256" spans="1:25" ht="15.75" customHeight="1" x14ac:dyDescent="0.2">
      <c r="A256" s="127"/>
      <c r="B256" s="127"/>
      <c r="C256" s="112"/>
      <c r="D256" s="96"/>
      <c r="E256" s="96"/>
      <c r="F256" s="108"/>
      <c r="G256" s="108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</row>
    <row r="257" spans="1:25" ht="15.75" customHeight="1" x14ac:dyDescent="0.2">
      <c r="A257" s="127"/>
      <c r="B257" s="127"/>
      <c r="C257" s="128"/>
      <c r="D257" s="96"/>
      <c r="E257" s="96"/>
      <c r="F257" s="108"/>
      <c r="G257" s="108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</row>
    <row r="258" spans="1:25" ht="15.75" customHeight="1" x14ac:dyDescent="0.2">
      <c r="A258" s="96"/>
      <c r="B258" s="96"/>
      <c r="C258" s="112"/>
      <c r="D258" s="113"/>
      <c r="E258" s="113"/>
      <c r="F258" s="96"/>
      <c r="G258" s="96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</row>
    <row r="259" spans="1:25" ht="15.75" customHeight="1" x14ac:dyDescent="0.2">
      <c r="A259" s="106"/>
      <c r="B259" s="106"/>
      <c r="C259" s="112"/>
      <c r="D259" s="108"/>
      <c r="E259" s="108"/>
      <c r="F259" s="96"/>
      <c r="G259" s="96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</row>
    <row r="260" spans="1:25" ht="15.75" customHeight="1" x14ac:dyDescent="0.2">
      <c r="A260" s="106"/>
      <c r="B260" s="106"/>
      <c r="C260" s="114"/>
      <c r="D260" s="108"/>
      <c r="E260" s="108"/>
      <c r="F260" s="96"/>
      <c r="G260" s="96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</row>
    <row r="261" spans="1:25" ht="15.75" customHeight="1" x14ac:dyDescent="0.2">
      <c r="A261" s="106"/>
      <c r="B261" s="106"/>
      <c r="C261" s="112"/>
      <c r="D261" s="108"/>
      <c r="E261" s="108"/>
      <c r="F261" s="96"/>
      <c r="G261" s="96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</row>
    <row r="262" spans="1:25" ht="15.75" customHeight="1" x14ac:dyDescent="0.15">
      <c r="A262" s="106"/>
      <c r="B262" s="106"/>
      <c r="C262" s="128"/>
      <c r="D262" s="96"/>
      <c r="E262" s="96"/>
      <c r="F262" s="96"/>
      <c r="G262" s="96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</row>
    <row r="263" spans="1:25" ht="15.75" customHeight="1" x14ac:dyDescent="0.2">
      <c r="A263" s="96"/>
      <c r="B263" s="96"/>
      <c r="C263" s="112"/>
      <c r="D263" s="96"/>
      <c r="E263" s="96"/>
      <c r="F263" s="96"/>
      <c r="G263" s="96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</row>
    <row r="264" spans="1:25" ht="15.75" customHeight="1" x14ac:dyDescent="0.2">
      <c r="A264" s="127"/>
      <c r="B264" s="127"/>
      <c r="C264" s="112"/>
      <c r="D264" s="96"/>
      <c r="E264" s="96"/>
      <c r="F264" s="108"/>
      <c r="G264" s="108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</row>
    <row r="265" spans="1:25" ht="15.75" customHeight="1" x14ac:dyDescent="0.2">
      <c r="A265" s="127"/>
      <c r="B265" s="127"/>
      <c r="C265" s="114"/>
      <c r="D265" s="96"/>
      <c r="E265" s="96"/>
      <c r="F265" s="108"/>
      <c r="G265" s="108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</row>
    <row r="266" spans="1:25" ht="15.75" customHeight="1" x14ac:dyDescent="0.2">
      <c r="A266" s="127"/>
      <c r="B266" s="127"/>
      <c r="C266" s="117"/>
      <c r="D266" s="122"/>
      <c r="E266" s="122"/>
      <c r="F266" s="122"/>
      <c r="G266" s="122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</row>
    <row r="267" spans="1:25" ht="15.75" customHeight="1" x14ac:dyDescent="0.2">
      <c r="A267" s="127"/>
      <c r="B267" s="127"/>
      <c r="C267" s="117"/>
      <c r="D267" s="122"/>
      <c r="E267" s="122"/>
      <c r="F267" s="122"/>
      <c r="G267" s="122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</row>
    <row r="268" spans="1:25" ht="15.75" customHeight="1" x14ac:dyDescent="0.2">
      <c r="A268" s="127"/>
      <c r="B268" s="127"/>
      <c r="C268" s="120"/>
      <c r="D268" s="122"/>
      <c r="E268" s="122"/>
      <c r="F268" s="122"/>
      <c r="G268" s="122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</row>
    <row r="269" spans="1:25" ht="15.75" customHeight="1" x14ac:dyDescent="0.2">
      <c r="A269" s="127"/>
      <c r="B269" s="127"/>
      <c r="C269" s="120"/>
      <c r="D269" s="122"/>
      <c r="E269" s="122"/>
      <c r="F269" s="122"/>
      <c r="G269" s="122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</row>
    <row r="270" spans="1:25" ht="15.75" customHeight="1" x14ac:dyDescent="0.2">
      <c r="A270" s="127"/>
      <c r="B270" s="127"/>
      <c r="C270" s="117"/>
      <c r="D270" s="122"/>
      <c r="E270" s="122"/>
      <c r="F270" s="122"/>
      <c r="G270" s="122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</row>
    <row r="271" spans="1:25" ht="15.75" customHeight="1" x14ac:dyDescent="0.2">
      <c r="A271" s="127"/>
      <c r="B271" s="127"/>
      <c r="C271" s="117"/>
      <c r="D271" s="122"/>
      <c r="E271" s="122"/>
      <c r="F271" s="122"/>
      <c r="G271" s="122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</row>
    <row r="272" spans="1:25" ht="15.75" customHeight="1" x14ac:dyDescent="0.2">
      <c r="A272" s="127"/>
      <c r="B272" s="127"/>
      <c r="C272" s="114"/>
      <c r="D272" s="108"/>
      <c r="E272" s="108"/>
      <c r="F272" s="108"/>
      <c r="G272" s="108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</row>
    <row r="273" spans="1:25" ht="15.75" customHeight="1" x14ac:dyDescent="0.2">
      <c r="A273" s="96"/>
      <c r="B273" s="108"/>
      <c r="C273" s="112"/>
      <c r="D273" s="96"/>
      <c r="E273" s="96"/>
      <c r="F273" s="96"/>
      <c r="G273" s="96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</row>
    <row r="274" spans="1:25" ht="15.75" customHeight="1" x14ac:dyDescent="0.2">
      <c r="A274" s="106"/>
      <c r="B274" s="148"/>
      <c r="C274" s="112"/>
      <c r="D274" s="96"/>
      <c r="E274" s="96"/>
      <c r="F274" s="96"/>
      <c r="G274" s="96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</row>
    <row r="275" spans="1:25" ht="15.75" customHeight="1" x14ac:dyDescent="0.2">
      <c r="A275" s="106"/>
      <c r="B275" s="127"/>
      <c r="C275" s="114"/>
      <c r="D275" s="96"/>
      <c r="E275" s="96"/>
      <c r="F275" s="96"/>
      <c r="G275" s="96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</row>
    <row r="276" spans="1:25" ht="15.75" customHeight="1" x14ac:dyDescent="0.2">
      <c r="A276" s="106"/>
      <c r="B276" s="127"/>
      <c r="C276" s="114"/>
      <c r="D276" s="96"/>
      <c r="E276" s="96"/>
      <c r="F276" s="96"/>
      <c r="G276" s="96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</row>
    <row r="277" spans="1:25" ht="15.75" customHeight="1" x14ac:dyDescent="0.2">
      <c r="A277" s="106"/>
      <c r="B277" s="108"/>
      <c r="C277" s="96"/>
      <c r="D277" s="96"/>
      <c r="E277" s="96"/>
      <c r="F277" s="96"/>
      <c r="G277" s="96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</row>
    <row r="278" spans="1:25" ht="15.75" customHeight="1" x14ac:dyDescent="0.2">
      <c r="A278" s="96"/>
      <c r="B278" s="108"/>
      <c r="C278" s="112"/>
      <c r="D278" s="108"/>
      <c r="E278" s="108"/>
      <c r="F278" s="108"/>
      <c r="G278" s="108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</row>
    <row r="279" spans="1:25" ht="15.75" customHeight="1" x14ac:dyDescent="0.2">
      <c r="A279" s="96"/>
      <c r="B279" s="108"/>
      <c r="C279" s="112"/>
      <c r="D279" s="108"/>
      <c r="E279" s="108"/>
      <c r="F279" s="108"/>
      <c r="G279" s="108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</row>
    <row r="280" spans="1:25" ht="15.75" customHeight="1" x14ac:dyDescent="0.2">
      <c r="A280" s="96"/>
      <c r="B280" s="108"/>
      <c r="C280" s="114"/>
      <c r="D280" s="108"/>
      <c r="E280" s="108"/>
      <c r="F280" s="108"/>
      <c r="G280" s="108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</row>
    <row r="281" spans="1:25" ht="15.75" customHeight="1" x14ac:dyDescent="0.2">
      <c r="A281" s="96"/>
      <c r="B281" s="108"/>
      <c r="C281" s="114"/>
      <c r="D281" s="108"/>
      <c r="E281" s="108"/>
      <c r="F281" s="108"/>
      <c r="G281" s="108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</row>
    <row r="282" spans="1:25" ht="15.75" customHeight="1" x14ac:dyDescent="0.2">
      <c r="A282" s="96"/>
      <c r="B282" s="108"/>
      <c r="C282" s="96"/>
      <c r="D282" s="96"/>
      <c r="E282" s="96"/>
      <c r="F282" s="96"/>
      <c r="G282" s="96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</row>
    <row r="283" spans="1:25" ht="15.75" customHeight="1" x14ac:dyDescent="0.2">
      <c r="A283" s="96"/>
      <c r="B283" s="108"/>
      <c r="C283" s="112"/>
      <c r="D283" s="115"/>
      <c r="E283" s="115"/>
      <c r="F283" s="115"/>
      <c r="G283" s="115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</row>
    <row r="284" spans="1:25" ht="15.75" customHeight="1" x14ac:dyDescent="0.2">
      <c r="A284" s="106"/>
      <c r="B284" s="127"/>
      <c r="C284" s="112"/>
      <c r="D284" s="115"/>
      <c r="E284" s="115"/>
      <c r="F284" s="115"/>
      <c r="G284" s="115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</row>
    <row r="285" spans="1:25" ht="15.75" customHeight="1" x14ac:dyDescent="0.2">
      <c r="A285" s="106"/>
      <c r="B285" s="148"/>
      <c r="C285" s="114"/>
      <c r="D285" s="115"/>
      <c r="E285" s="115"/>
      <c r="F285" s="115"/>
      <c r="G285" s="115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</row>
    <row r="286" spans="1:25" ht="15.75" customHeight="1" x14ac:dyDescent="0.2">
      <c r="A286" s="106"/>
      <c r="B286" s="127"/>
      <c r="C286" s="114"/>
      <c r="D286" s="115"/>
      <c r="E286" s="115"/>
      <c r="F286" s="115"/>
      <c r="G286" s="115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</row>
    <row r="287" spans="1:25" ht="15.75" customHeight="1" x14ac:dyDescent="0.2">
      <c r="A287" s="106"/>
      <c r="B287" s="127"/>
      <c r="C287" s="33"/>
      <c r="D287" s="33"/>
      <c r="E287" s="33"/>
      <c r="F287" s="33"/>
      <c r="G287" s="33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</row>
    <row r="288" spans="1:25" ht="15.75" customHeight="1" x14ac:dyDescent="0.2">
      <c r="A288" s="96"/>
      <c r="B288" s="108"/>
      <c r="C288" s="112"/>
      <c r="D288" s="108"/>
      <c r="E288" s="108"/>
      <c r="F288" s="108"/>
      <c r="G288" s="108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</row>
    <row r="289" spans="1:25" ht="15.75" customHeight="1" x14ac:dyDescent="0.2">
      <c r="A289" s="96"/>
      <c r="B289" s="108"/>
      <c r="C289" s="112"/>
      <c r="D289" s="108"/>
      <c r="E289" s="108"/>
      <c r="F289" s="108"/>
      <c r="G289" s="108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</row>
    <row r="290" spans="1:25" ht="15.75" customHeight="1" x14ac:dyDescent="0.2">
      <c r="A290" s="96"/>
      <c r="B290" s="108"/>
      <c r="C290" s="114"/>
      <c r="D290" s="108"/>
      <c r="E290" s="108"/>
      <c r="F290" s="108"/>
      <c r="G290" s="108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</row>
    <row r="291" spans="1:25" ht="15.75" customHeight="1" x14ac:dyDescent="0.2">
      <c r="A291" s="96"/>
      <c r="B291" s="108"/>
      <c r="C291" s="114"/>
      <c r="D291" s="108"/>
      <c r="E291" s="108"/>
      <c r="F291" s="108"/>
      <c r="G291" s="108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</row>
    <row r="292" spans="1:25" ht="15.75" customHeight="1" x14ac:dyDescent="0.2">
      <c r="A292" s="96"/>
      <c r="B292" s="108"/>
      <c r="C292" s="96"/>
      <c r="D292" s="96"/>
      <c r="E292" s="96"/>
      <c r="F292" s="96"/>
      <c r="G292" s="96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</row>
    <row r="293" spans="1:25" ht="15.75" customHeight="1" x14ac:dyDescent="0.2">
      <c r="A293" s="96"/>
      <c r="B293" s="33"/>
      <c r="C293" s="112"/>
      <c r="D293" s="96"/>
      <c r="E293" s="96"/>
      <c r="F293" s="96"/>
      <c r="G293" s="96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</row>
    <row r="294" spans="1:25" ht="15.75" customHeight="1" x14ac:dyDescent="0.2">
      <c r="A294" s="96"/>
      <c r="B294" s="33"/>
      <c r="C294" s="112"/>
      <c r="D294" s="96"/>
      <c r="E294" s="96"/>
      <c r="F294" s="96"/>
      <c r="G294" s="96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</row>
    <row r="295" spans="1:25" ht="15.75" customHeight="1" x14ac:dyDescent="0.2">
      <c r="A295" s="96"/>
      <c r="B295" s="33"/>
      <c r="C295" s="114"/>
      <c r="D295" s="96"/>
      <c r="E295" s="96"/>
      <c r="F295" s="96"/>
      <c r="G295" s="96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</row>
    <row r="296" spans="1:25" ht="15.75" customHeight="1" x14ac:dyDescent="0.2">
      <c r="A296" s="96"/>
      <c r="B296" s="33"/>
      <c r="C296" s="114"/>
      <c r="D296" s="96"/>
      <c r="E296" s="96"/>
      <c r="F296" s="96"/>
      <c r="G296" s="96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</row>
    <row r="297" spans="1:25" ht="15.75" customHeight="1" x14ac:dyDescent="0.2">
      <c r="A297" s="96"/>
      <c r="B297" s="108"/>
      <c r="C297" s="96"/>
      <c r="D297" s="96"/>
      <c r="E297" s="96"/>
      <c r="F297" s="96"/>
      <c r="G297" s="96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</row>
    <row r="298" spans="1:25" ht="15.75" customHeight="1" x14ac:dyDescent="0.2">
      <c r="A298" s="96"/>
      <c r="B298" s="108"/>
      <c r="C298" s="112"/>
      <c r="D298" s="115"/>
      <c r="E298" s="115"/>
      <c r="F298" s="115"/>
      <c r="G298" s="115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</row>
    <row r="299" spans="1:25" ht="15.75" customHeight="1" x14ac:dyDescent="0.2">
      <c r="A299" s="106"/>
      <c r="B299" s="108"/>
      <c r="C299" s="112"/>
      <c r="D299" s="115"/>
      <c r="E299" s="115"/>
      <c r="F299" s="115"/>
      <c r="G299" s="115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</row>
    <row r="300" spans="1:25" ht="15.75" customHeight="1" x14ac:dyDescent="0.2">
      <c r="A300" s="106"/>
      <c r="B300" s="108"/>
      <c r="C300" s="114"/>
      <c r="D300" s="115"/>
      <c r="E300" s="115"/>
      <c r="F300" s="115"/>
      <c r="G300" s="115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</row>
    <row r="301" spans="1:25" ht="15.75" customHeight="1" x14ac:dyDescent="0.2">
      <c r="A301" s="96"/>
      <c r="B301" s="108"/>
      <c r="C301" s="114"/>
      <c r="D301" s="115"/>
      <c r="E301" s="115"/>
      <c r="F301" s="115"/>
      <c r="G301" s="115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</row>
    <row r="302" spans="1:25" ht="15.75" customHeight="1" x14ac:dyDescent="0.2">
      <c r="A302" s="96"/>
      <c r="B302" s="108"/>
      <c r="C302" s="96"/>
      <c r="D302" s="96"/>
      <c r="E302" s="96"/>
      <c r="F302" s="108"/>
      <c r="G302" s="108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</row>
    <row r="303" spans="1:25" ht="15.75" customHeight="1" x14ac:dyDescent="0.2">
      <c r="A303" s="96"/>
      <c r="B303" s="108"/>
      <c r="C303" s="112"/>
      <c r="D303" s="108"/>
      <c r="E303" s="108"/>
      <c r="F303" s="96"/>
      <c r="G303" s="96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</row>
    <row r="304" spans="1:25" ht="15.75" customHeight="1" x14ac:dyDescent="0.2">
      <c r="A304" s="96"/>
      <c r="B304" s="108"/>
      <c r="C304" s="112"/>
      <c r="D304" s="108"/>
      <c r="E304" s="108"/>
      <c r="F304" s="96"/>
      <c r="G304" s="96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</row>
    <row r="305" spans="1:25" ht="15.75" customHeight="1" x14ac:dyDescent="0.2">
      <c r="A305" s="96"/>
      <c r="B305" s="108"/>
      <c r="C305" s="114"/>
      <c r="D305" s="108"/>
      <c r="E305" s="108"/>
      <c r="F305" s="96"/>
      <c r="G305" s="96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</row>
    <row r="306" spans="1:25" ht="15.75" customHeight="1" x14ac:dyDescent="0.2">
      <c r="A306" s="96"/>
      <c r="B306" s="108"/>
      <c r="C306" s="114"/>
      <c r="D306" s="108"/>
      <c r="E306" s="108"/>
      <c r="F306" s="96"/>
      <c r="G306" s="96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</row>
    <row r="307" spans="1:25" ht="15.75" customHeight="1" x14ac:dyDescent="0.2">
      <c r="A307" s="96"/>
      <c r="B307" s="108"/>
      <c r="C307" s="96"/>
      <c r="D307" s="96"/>
      <c r="E307" s="96"/>
      <c r="F307" s="96"/>
      <c r="G307" s="96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</row>
    <row r="308" spans="1:25" ht="15.75" customHeight="1" x14ac:dyDescent="0.2">
      <c r="A308" s="96"/>
      <c r="B308" s="108"/>
      <c r="C308" s="128"/>
      <c r="D308" s="128"/>
      <c r="E308" s="96"/>
      <c r="F308" s="96"/>
      <c r="G308" s="96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</row>
    <row r="309" spans="1:25" ht="15.75" customHeight="1" x14ac:dyDescent="0.2">
      <c r="A309" s="96"/>
      <c r="B309" s="108"/>
      <c r="C309" s="128"/>
      <c r="D309" s="128"/>
      <c r="E309" s="96"/>
      <c r="F309" s="96"/>
      <c r="G309" s="96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</row>
    <row r="310" spans="1:25" ht="15.75" customHeight="1" x14ac:dyDescent="0.2">
      <c r="A310" s="96"/>
      <c r="B310" s="108"/>
      <c r="C310" s="128"/>
      <c r="D310" s="128"/>
      <c r="E310" s="96"/>
      <c r="F310" s="96"/>
      <c r="G310" s="96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</row>
    <row r="311" spans="1:25" ht="15.75" customHeight="1" x14ac:dyDescent="0.2">
      <c r="A311" s="96"/>
      <c r="B311" s="108"/>
      <c r="C311" s="128"/>
      <c r="D311" s="128"/>
      <c r="E311" s="96"/>
      <c r="F311" s="96"/>
      <c r="G311" s="96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</row>
    <row r="312" spans="1:25" ht="15.75" customHeight="1" x14ac:dyDescent="0.2">
      <c r="A312" s="96"/>
      <c r="B312" s="108"/>
      <c r="C312" s="96"/>
      <c r="D312" s="96"/>
      <c r="E312" s="96"/>
      <c r="F312" s="96"/>
      <c r="G312" s="96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</row>
    <row r="313" spans="1:25" ht="15.75" customHeight="1" x14ac:dyDescent="0.2">
      <c r="A313" s="96"/>
      <c r="B313" s="108"/>
      <c r="C313" s="112"/>
      <c r="D313" s="108"/>
      <c r="E313" s="108"/>
      <c r="F313" s="96"/>
      <c r="G313" s="96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</row>
    <row r="314" spans="1:25" ht="15.75" customHeight="1" x14ac:dyDescent="0.2">
      <c r="A314" s="96"/>
      <c r="B314" s="108"/>
      <c r="C314" s="112"/>
      <c r="D314" s="108"/>
      <c r="E314" s="108"/>
      <c r="F314" s="96"/>
      <c r="G314" s="96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</row>
    <row r="315" spans="1:25" ht="15.75" customHeight="1" x14ac:dyDescent="0.2">
      <c r="A315" s="96"/>
      <c r="B315" s="108"/>
      <c r="C315" s="114"/>
      <c r="D315" s="108"/>
      <c r="E315" s="108"/>
      <c r="F315" s="96"/>
      <c r="G315" s="96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</row>
    <row r="316" spans="1:25" ht="15.75" customHeight="1" x14ac:dyDescent="0.2">
      <c r="A316" s="96"/>
      <c r="B316" s="108"/>
      <c r="C316" s="114"/>
      <c r="D316" s="108"/>
      <c r="E316" s="108"/>
      <c r="F316" s="96"/>
      <c r="G316" s="96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</row>
    <row r="317" spans="1:25" ht="15.75" customHeight="1" x14ac:dyDescent="0.2">
      <c r="A317" s="96"/>
      <c r="B317" s="108"/>
      <c r="C317" s="96"/>
      <c r="D317" s="96"/>
      <c r="E317" s="96"/>
      <c r="F317" s="96"/>
      <c r="G317" s="96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</row>
    <row r="318" spans="1:25" ht="15.75" customHeight="1" x14ac:dyDescent="0.2">
      <c r="A318" s="96"/>
      <c r="B318" s="108"/>
      <c r="C318" s="112"/>
      <c r="D318" s="108"/>
      <c r="E318" s="108"/>
      <c r="F318" s="108"/>
      <c r="G318" s="108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</row>
    <row r="319" spans="1:25" ht="15.75" customHeight="1" x14ac:dyDescent="0.2">
      <c r="A319" s="96"/>
      <c r="B319" s="108"/>
      <c r="C319" s="112"/>
      <c r="D319" s="108"/>
      <c r="E319" s="108"/>
      <c r="F319" s="108"/>
      <c r="G319" s="108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</row>
    <row r="320" spans="1:25" ht="15.75" customHeight="1" x14ac:dyDescent="0.2">
      <c r="A320" s="96"/>
      <c r="B320" s="108"/>
      <c r="C320" s="112"/>
      <c r="D320" s="108"/>
      <c r="E320" s="108"/>
      <c r="F320" s="108"/>
      <c r="G320" s="108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</row>
    <row r="321" spans="1:25" ht="15.75" customHeight="1" x14ac:dyDescent="0.2">
      <c r="A321" s="96"/>
      <c r="B321" s="108"/>
      <c r="C321" s="114"/>
      <c r="D321" s="108"/>
      <c r="E321" s="108"/>
      <c r="F321" s="108"/>
      <c r="G321" s="108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</row>
    <row r="322" spans="1:25" ht="15.75" customHeight="1" x14ac:dyDescent="0.2">
      <c r="A322" s="96"/>
      <c r="B322" s="108"/>
      <c r="C322" s="114"/>
      <c r="D322" s="108"/>
      <c r="E322" s="108"/>
      <c r="F322" s="108"/>
      <c r="G322" s="108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</row>
    <row r="323" spans="1:25" ht="15.75" customHeight="1" x14ac:dyDescent="0.2">
      <c r="A323" s="96"/>
      <c r="B323" s="108"/>
      <c r="C323" s="96"/>
      <c r="D323" s="96"/>
      <c r="E323" s="96"/>
      <c r="F323" s="96"/>
      <c r="G323" s="96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</row>
    <row r="324" spans="1:25" ht="15.75" customHeight="1" x14ac:dyDescent="0.2">
      <c r="A324" s="96"/>
      <c r="B324" s="108"/>
      <c r="C324" s="112"/>
      <c r="D324" s="111"/>
      <c r="E324" s="111"/>
      <c r="F324" s="111"/>
      <c r="G324" s="111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</row>
    <row r="325" spans="1:25" ht="15.75" customHeight="1" x14ac:dyDescent="0.2">
      <c r="A325" s="96"/>
      <c r="B325" s="108"/>
      <c r="C325" s="112"/>
      <c r="D325" s="111"/>
      <c r="E325" s="111"/>
      <c r="F325" s="111"/>
      <c r="G325" s="111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</row>
    <row r="326" spans="1:25" ht="15.75" customHeight="1" x14ac:dyDescent="0.2">
      <c r="A326" s="96"/>
      <c r="B326" s="108"/>
      <c r="C326" s="114"/>
      <c r="D326" s="111"/>
      <c r="E326" s="111"/>
      <c r="F326" s="111"/>
      <c r="G326" s="108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</row>
    <row r="327" spans="1:25" ht="15.75" customHeight="1" x14ac:dyDescent="0.2">
      <c r="A327" s="96"/>
      <c r="B327" s="108"/>
      <c r="C327" s="114"/>
      <c r="D327" s="111"/>
      <c r="E327" s="111"/>
      <c r="F327" s="111"/>
      <c r="G327" s="108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</row>
    <row r="328" spans="1:25" ht="15.75" customHeight="1" x14ac:dyDescent="0.2">
      <c r="A328" s="96"/>
      <c r="B328" s="108"/>
      <c r="C328" s="114"/>
      <c r="D328" s="111"/>
      <c r="E328" s="111"/>
      <c r="F328" s="111"/>
      <c r="G328" s="111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</row>
    <row r="329" spans="1:25" ht="15.75" customHeight="1" x14ac:dyDescent="0.2">
      <c r="A329" s="96"/>
      <c r="B329" s="108"/>
      <c r="C329" s="96"/>
      <c r="D329" s="96"/>
      <c r="E329" s="96"/>
      <c r="F329" s="96"/>
      <c r="G329" s="96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</row>
    <row r="330" spans="1:25" ht="15.75" customHeight="1" x14ac:dyDescent="0.2">
      <c r="A330" s="96"/>
      <c r="B330" s="108"/>
      <c r="C330" s="109"/>
      <c r="D330" s="96"/>
      <c r="E330" s="96"/>
      <c r="F330" s="96"/>
      <c r="G330" s="96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</row>
    <row r="331" spans="1:25" ht="15.75" customHeight="1" x14ac:dyDescent="0.2">
      <c r="A331" s="96"/>
      <c r="B331" s="109"/>
      <c r="C331" s="109"/>
      <c r="D331" s="109"/>
      <c r="E331" s="109"/>
      <c r="F331" s="109"/>
      <c r="G331" s="109"/>
      <c r="H331" s="109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</row>
    <row r="332" spans="1:25" ht="15.75" customHeight="1" x14ac:dyDescent="0.2">
      <c r="A332" s="127"/>
      <c r="B332" s="149"/>
      <c r="C332" s="109"/>
      <c r="D332" s="109"/>
      <c r="E332" s="109"/>
      <c r="F332" s="129"/>
      <c r="G332" s="129"/>
      <c r="H332" s="109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</row>
    <row r="333" spans="1:25" ht="15.75" customHeight="1" x14ac:dyDescent="0.2">
      <c r="A333" s="127"/>
      <c r="B333" s="149"/>
      <c r="C333" s="130"/>
      <c r="D333" s="109"/>
      <c r="E333" s="109"/>
      <c r="F333" s="109"/>
      <c r="G333" s="109"/>
      <c r="H333" s="109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</row>
    <row r="334" spans="1:25" ht="15.75" customHeight="1" x14ac:dyDescent="0.2">
      <c r="A334" s="127"/>
      <c r="B334" s="149"/>
      <c r="C334" s="114"/>
      <c r="D334" s="109"/>
      <c r="E334" s="109"/>
      <c r="F334" s="109"/>
      <c r="G334" s="108"/>
      <c r="H334" s="109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</row>
    <row r="335" spans="1:25" ht="15.75" customHeight="1" x14ac:dyDescent="0.2">
      <c r="A335" s="127"/>
      <c r="B335" s="149"/>
      <c r="C335" s="109"/>
      <c r="D335" s="109"/>
      <c r="E335" s="109"/>
      <c r="F335" s="109"/>
      <c r="G335" s="108"/>
      <c r="H335" s="109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</row>
    <row r="336" spans="1:25" ht="15.75" customHeight="1" x14ac:dyDescent="0.2">
      <c r="A336" s="96"/>
      <c r="B336" s="108"/>
      <c r="C336" s="112"/>
      <c r="D336" s="96"/>
      <c r="E336" s="96"/>
      <c r="F336" s="96"/>
      <c r="G336" s="96"/>
      <c r="H336" s="109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</row>
    <row r="337" spans="1:25" ht="15.75" customHeight="1" x14ac:dyDescent="0.2">
      <c r="A337" s="106"/>
      <c r="B337" s="127"/>
      <c r="C337" s="112"/>
      <c r="D337" s="96"/>
      <c r="E337" s="96"/>
      <c r="F337" s="96"/>
      <c r="G337" s="96"/>
      <c r="H337" s="109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</row>
    <row r="338" spans="1:25" ht="15.75" customHeight="1" x14ac:dyDescent="0.2">
      <c r="A338" s="106"/>
      <c r="B338" s="127"/>
      <c r="C338" s="114"/>
      <c r="D338" s="96"/>
      <c r="E338" s="96"/>
      <c r="F338" s="96"/>
      <c r="G338" s="96"/>
      <c r="H338" s="109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</row>
    <row r="339" spans="1:25" ht="15.75" customHeight="1" x14ac:dyDescent="0.2">
      <c r="A339" s="106"/>
      <c r="B339" s="127"/>
      <c r="C339" s="114"/>
      <c r="D339" s="96"/>
      <c r="E339" s="96"/>
      <c r="F339" s="96"/>
      <c r="G339" s="96"/>
      <c r="H339" s="109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</row>
    <row r="340" spans="1:25" ht="15.75" customHeight="1" x14ac:dyDescent="0.2">
      <c r="A340" s="106"/>
      <c r="B340" s="127"/>
      <c r="C340" s="109"/>
      <c r="D340" s="109"/>
      <c r="E340" s="109"/>
      <c r="F340" s="109"/>
      <c r="G340" s="108"/>
      <c r="H340" s="109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</row>
    <row r="341" spans="1:25" ht="15.75" customHeight="1" x14ac:dyDescent="0.2">
      <c r="A341" s="96"/>
      <c r="B341" s="108"/>
      <c r="C341" s="112"/>
      <c r="D341" s="96"/>
      <c r="E341" s="96"/>
      <c r="F341" s="96"/>
      <c r="G341" s="96"/>
      <c r="H341" s="109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</row>
    <row r="342" spans="1:25" ht="15.75" customHeight="1" x14ac:dyDescent="0.2">
      <c r="A342" s="96"/>
      <c r="B342" s="108"/>
      <c r="C342" s="112"/>
      <c r="D342" s="96"/>
      <c r="E342" s="96"/>
      <c r="F342" s="96"/>
      <c r="G342" s="96"/>
      <c r="H342" s="109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</row>
    <row r="343" spans="1:25" ht="15.75" customHeight="1" x14ac:dyDescent="0.2">
      <c r="A343" s="96"/>
      <c r="B343" s="108"/>
      <c r="C343" s="114"/>
      <c r="D343" s="96"/>
      <c r="E343" s="96"/>
      <c r="F343" s="96"/>
      <c r="G343" s="96"/>
      <c r="H343" s="109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</row>
    <row r="344" spans="1:25" ht="15.75" customHeight="1" x14ac:dyDescent="0.2">
      <c r="A344" s="96"/>
      <c r="B344" s="108"/>
      <c r="C344" s="114"/>
      <c r="D344" s="96"/>
      <c r="E344" s="96"/>
      <c r="F344" s="96"/>
      <c r="G344" s="96"/>
      <c r="H344" s="109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</row>
    <row r="345" spans="1:25" ht="15.75" customHeight="1" x14ac:dyDescent="0.2">
      <c r="A345" s="96"/>
      <c r="B345" s="108"/>
      <c r="C345" s="109"/>
      <c r="D345" s="109"/>
      <c r="E345" s="109"/>
      <c r="F345" s="109"/>
      <c r="G345" s="108"/>
      <c r="H345" s="109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</row>
    <row r="346" spans="1:25" ht="15.75" customHeight="1" x14ac:dyDescent="0.2">
      <c r="A346" s="96"/>
      <c r="B346" s="108"/>
      <c r="C346" s="112"/>
      <c r="D346" s="96"/>
      <c r="E346" s="96"/>
      <c r="F346" s="96"/>
      <c r="G346" s="96"/>
      <c r="H346" s="109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</row>
    <row r="347" spans="1:25" ht="15.75" customHeight="1" x14ac:dyDescent="0.2">
      <c r="A347" s="96"/>
      <c r="B347" s="108"/>
      <c r="C347" s="112"/>
      <c r="D347" s="96"/>
      <c r="E347" s="96"/>
      <c r="F347" s="96"/>
      <c r="G347" s="96"/>
      <c r="H347" s="109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</row>
    <row r="348" spans="1:25" ht="15.75" customHeight="1" x14ac:dyDescent="0.2">
      <c r="A348" s="96"/>
      <c r="B348" s="108"/>
      <c r="C348" s="114"/>
      <c r="D348" s="96"/>
      <c r="E348" s="96"/>
      <c r="F348" s="96"/>
      <c r="G348" s="96"/>
      <c r="H348" s="109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</row>
    <row r="349" spans="1:25" ht="15.75" customHeight="1" x14ac:dyDescent="0.2">
      <c r="A349" s="96"/>
      <c r="B349" s="108"/>
      <c r="C349" s="114"/>
      <c r="D349" s="96"/>
      <c r="E349" s="96"/>
      <c r="F349" s="96"/>
      <c r="G349" s="122"/>
      <c r="H349" s="109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</row>
    <row r="350" spans="1:25" ht="15.75" customHeight="1" x14ac:dyDescent="0.2">
      <c r="A350" s="96"/>
      <c r="B350" s="108"/>
      <c r="C350" s="130"/>
      <c r="D350" s="109"/>
      <c r="E350" s="109"/>
      <c r="F350" s="109"/>
      <c r="G350" s="108"/>
      <c r="H350" s="109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</row>
    <row r="351" spans="1:25" ht="15.75" customHeight="1" x14ac:dyDescent="0.2">
      <c r="A351" s="96"/>
      <c r="B351" s="108"/>
      <c r="C351" s="112"/>
      <c r="D351" s="96"/>
      <c r="E351" s="96"/>
      <c r="F351" s="96"/>
      <c r="G351" s="96"/>
      <c r="H351" s="109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</row>
    <row r="352" spans="1:25" ht="15.75" customHeight="1" x14ac:dyDescent="0.2">
      <c r="A352" s="96"/>
      <c r="B352" s="108"/>
      <c r="C352" s="112"/>
      <c r="D352" s="96"/>
      <c r="E352" s="96"/>
      <c r="F352" s="96"/>
      <c r="G352" s="96"/>
      <c r="H352" s="109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</row>
    <row r="353" spans="1:25" ht="15.75" customHeight="1" x14ac:dyDescent="0.2">
      <c r="A353" s="96"/>
      <c r="B353" s="108"/>
      <c r="C353" s="114"/>
      <c r="D353" s="96"/>
      <c r="E353" s="96"/>
      <c r="F353" s="96"/>
      <c r="G353" s="96"/>
      <c r="H353" s="109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</row>
    <row r="354" spans="1:25" ht="15.75" customHeight="1" x14ac:dyDescent="0.2">
      <c r="A354" s="96"/>
      <c r="B354" s="108"/>
      <c r="C354" s="114"/>
      <c r="D354" s="96"/>
      <c r="E354" s="96"/>
      <c r="F354" s="96"/>
      <c r="G354" s="96"/>
      <c r="H354" s="109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</row>
    <row r="355" spans="1:25" ht="15.75" customHeight="1" x14ac:dyDescent="0.2">
      <c r="A355" s="96"/>
      <c r="B355" s="108"/>
      <c r="C355" s="130"/>
      <c r="D355" s="109"/>
      <c r="E355" s="109"/>
      <c r="F355" s="109"/>
      <c r="G355" s="108"/>
      <c r="H355" s="109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</row>
    <row r="356" spans="1:25" ht="15.75" customHeight="1" x14ac:dyDescent="0.2">
      <c r="A356" s="96"/>
      <c r="B356" s="108"/>
      <c r="C356" s="112"/>
      <c r="D356" s="96"/>
      <c r="E356" s="96"/>
      <c r="F356" s="96"/>
      <c r="G356" s="96"/>
      <c r="H356" s="109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</row>
    <row r="357" spans="1:25" ht="15.75" customHeight="1" x14ac:dyDescent="0.2">
      <c r="A357" s="96"/>
      <c r="B357" s="108"/>
      <c r="C357" s="112"/>
      <c r="D357" s="96"/>
      <c r="E357" s="96"/>
      <c r="F357" s="96"/>
      <c r="G357" s="96"/>
      <c r="H357" s="109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</row>
    <row r="358" spans="1:25" ht="15.75" customHeight="1" x14ac:dyDescent="0.2">
      <c r="A358" s="96"/>
      <c r="B358" s="108"/>
      <c r="C358" s="114"/>
      <c r="D358" s="96"/>
      <c r="E358" s="96"/>
      <c r="F358" s="96"/>
      <c r="G358" s="96"/>
      <c r="H358" s="109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</row>
    <row r="359" spans="1:25" ht="15.75" customHeight="1" x14ac:dyDescent="0.2">
      <c r="A359" s="96"/>
      <c r="B359" s="108"/>
      <c r="C359" s="114"/>
      <c r="D359" s="96"/>
      <c r="E359" s="96"/>
      <c r="F359" s="96"/>
      <c r="G359" s="96"/>
      <c r="H359" s="109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</row>
    <row r="360" spans="1:25" ht="15.75" customHeight="1" x14ac:dyDescent="0.2">
      <c r="A360" s="96"/>
      <c r="B360" s="108"/>
      <c r="C360" s="130"/>
      <c r="D360" s="109"/>
      <c r="E360" s="109"/>
      <c r="F360" s="109"/>
      <c r="G360" s="108"/>
      <c r="H360" s="109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</row>
    <row r="361" spans="1:25" ht="15.75" customHeight="1" x14ac:dyDescent="0.2">
      <c r="A361" s="96"/>
      <c r="B361" s="108"/>
      <c r="C361" s="112"/>
      <c r="D361" s="96"/>
      <c r="E361" s="96"/>
      <c r="F361" s="96"/>
      <c r="G361" s="96"/>
      <c r="H361" s="109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</row>
    <row r="362" spans="1:25" ht="15.75" customHeight="1" x14ac:dyDescent="0.2">
      <c r="A362" s="96"/>
      <c r="B362" s="108"/>
      <c r="C362" s="112"/>
      <c r="D362" s="96"/>
      <c r="E362" s="96"/>
      <c r="F362" s="96"/>
      <c r="G362" s="96"/>
      <c r="H362" s="109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</row>
    <row r="363" spans="1:25" ht="15.75" customHeight="1" x14ac:dyDescent="0.2">
      <c r="A363" s="96"/>
      <c r="B363" s="108"/>
      <c r="C363" s="114"/>
      <c r="D363" s="96"/>
      <c r="E363" s="96"/>
      <c r="F363" s="96"/>
      <c r="G363" s="96"/>
      <c r="H363" s="109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</row>
    <row r="364" spans="1:25" ht="15.75" customHeight="1" x14ac:dyDescent="0.2">
      <c r="A364" s="106"/>
      <c r="B364" s="127"/>
      <c r="C364" s="114"/>
      <c r="D364" s="96"/>
      <c r="E364" s="96"/>
      <c r="F364" s="96"/>
      <c r="G364" s="96"/>
      <c r="H364" s="109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</row>
    <row r="365" spans="1:25" ht="15.75" customHeight="1" x14ac:dyDescent="0.2">
      <c r="A365" s="106"/>
      <c r="B365" s="127"/>
      <c r="C365" s="130"/>
      <c r="D365" s="109"/>
      <c r="E365" s="109"/>
      <c r="F365" s="109"/>
      <c r="G365" s="108"/>
      <c r="H365" s="109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</row>
    <row r="366" spans="1:25" ht="15.75" customHeight="1" x14ac:dyDescent="0.2">
      <c r="A366" s="106"/>
      <c r="B366" s="127"/>
      <c r="C366" s="109"/>
      <c r="D366" s="109"/>
      <c r="E366" s="109"/>
      <c r="F366" s="109"/>
      <c r="G366" s="108"/>
      <c r="H366" s="109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</row>
    <row r="367" spans="1:25" ht="15.75" customHeight="1" x14ac:dyDescent="0.2">
      <c r="A367" s="106"/>
      <c r="B367" s="127"/>
      <c r="C367" s="109"/>
      <c r="D367" s="109"/>
      <c r="E367" s="109"/>
      <c r="F367" s="109"/>
      <c r="G367" s="108"/>
      <c r="H367" s="109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</row>
    <row r="368" spans="1:25" ht="15.75" customHeight="1" x14ac:dyDescent="0.2">
      <c r="A368" s="106"/>
      <c r="B368" s="127"/>
      <c r="C368" s="131"/>
      <c r="D368" s="109"/>
      <c r="E368" s="109"/>
      <c r="F368" s="109"/>
      <c r="G368" s="108"/>
      <c r="H368" s="109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</row>
    <row r="369" spans="1:25" ht="15.75" customHeight="1" x14ac:dyDescent="0.2">
      <c r="A369" s="96" t="s">
        <v>0</v>
      </c>
      <c r="B369" s="108"/>
      <c r="C369" s="132"/>
      <c r="D369" s="109"/>
      <c r="E369" s="109"/>
      <c r="F369" s="109"/>
      <c r="G369" s="108"/>
      <c r="H369" s="109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</row>
    <row r="370" spans="1:25" ht="15.75" customHeight="1" x14ac:dyDescent="0.2">
      <c r="A370" s="106"/>
      <c r="B370" s="127"/>
      <c r="C370" s="109"/>
      <c r="D370" s="109"/>
      <c r="E370" s="109"/>
      <c r="F370" s="109"/>
      <c r="G370" s="108"/>
      <c r="H370" s="109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</row>
    <row r="371" spans="1:25" ht="15.75" customHeight="1" x14ac:dyDescent="0.2">
      <c r="A371" s="106"/>
      <c r="B371" s="127"/>
      <c r="C371" s="130"/>
      <c r="D371" s="109"/>
      <c r="E371" s="109"/>
      <c r="F371" s="109"/>
      <c r="G371" s="108"/>
      <c r="H371" s="109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</row>
    <row r="372" spans="1:25" ht="15.75" customHeight="1" x14ac:dyDescent="0.2">
      <c r="A372" s="106"/>
      <c r="B372" s="127"/>
      <c r="C372" s="109"/>
      <c r="D372" s="109"/>
      <c r="E372" s="109"/>
      <c r="F372" s="109"/>
      <c r="G372" s="108"/>
      <c r="H372" s="109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</row>
    <row r="373" spans="1:25" ht="15.75" customHeight="1" x14ac:dyDescent="0.2">
      <c r="A373" s="106"/>
      <c r="B373" s="127"/>
      <c r="C373" s="109"/>
      <c r="D373" s="109"/>
      <c r="E373" s="109"/>
      <c r="F373" s="109"/>
      <c r="G373" s="108"/>
      <c r="H373" s="109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</row>
    <row r="374" spans="1:25" ht="15.75" customHeight="1" x14ac:dyDescent="0.2">
      <c r="A374" s="96"/>
      <c r="B374" s="108"/>
      <c r="C374" s="109"/>
      <c r="D374" s="109"/>
      <c r="E374" s="109"/>
      <c r="F374" s="109"/>
      <c r="G374" s="108"/>
      <c r="H374" s="109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</row>
    <row r="375" spans="1:25" ht="15.75" customHeight="1" x14ac:dyDescent="0.2">
      <c r="A375" s="106"/>
      <c r="B375" s="148"/>
      <c r="C375" s="109"/>
      <c r="D375" s="109"/>
      <c r="E375" s="109"/>
      <c r="F375" s="109"/>
      <c r="G375" s="108"/>
      <c r="H375" s="109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</row>
    <row r="376" spans="1:25" ht="15.75" customHeight="1" x14ac:dyDescent="0.2">
      <c r="A376" s="106"/>
      <c r="B376" s="127"/>
      <c r="C376" s="130"/>
      <c r="D376" s="109"/>
      <c r="E376" s="109"/>
      <c r="F376" s="109"/>
      <c r="G376" s="108"/>
      <c r="H376" s="109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</row>
    <row r="377" spans="1:25" ht="15.75" customHeight="1" x14ac:dyDescent="0.2">
      <c r="A377" s="106"/>
      <c r="B377" s="127"/>
      <c r="C377" s="112"/>
      <c r="D377" s="115"/>
      <c r="E377" s="115"/>
      <c r="F377" s="115"/>
      <c r="G377" s="115"/>
      <c r="H377" s="109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</row>
    <row r="378" spans="1:25" ht="15.75" customHeight="1" x14ac:dyDescent="0.2">
      <c r="A378" s="106"/>
      <c r="B378" s="108"/>
      <c r="C378" s="112"/>
      <c r="D378" s="115"/>
      <c r="E378" s="115"/>
      <c r="F378" s="115"/>
      <c r="G378" s="115"/>
      <c r="H378" s="109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</row>
    <row r="379" spans="1:25" ht="15.75" customHeight="1" x14ac:dyDescent="0.2">
      <c r="A379" s="96"/>
      <c r="B379" s="108"/>
      <c r="C379" s="133"/>
      <c r="D379" s="115"/>
      <c r="E379" s="115"/>
      <c r="F379" s="115"/>
      <c r="G379" s="115"/>
      <c r="H379" s="109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</row>
    <row r="380" spans="1:25" ht="15.75" customHeight="1" x14ac:dyDescent="0.2">
      <c r="A380" s="127"/>
      <c r="B380" s="127"/>
      <c r="C380" s="133"/>
      <c r="D380" s="115"/>
      <c r="E380" s="115"/>
      <c r="F380" s="115"/>
      <c r="G380" s="115"/>
      <c r="H380" s="109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</row>
    <row r="381" spans="1:25" ht="15.75" customHeight="1" x14ac:dyDescent="0.2">
      <c r="A381" s="127"/>
      <c r="B381" s="127"/>
      <c r="C381" s="130"/>
      <c r="D381" s="109"/>
      <c r="E381" s="109"/>
      <c r="F381" s="109"/>
      <c r="G381" s="108"/>
      <c r="H381" s="109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</row>
    <row r="382" spans="1:25" ht="15.75" customHeight="1" x14ac:dyDescent="0.2">
      <c r="A382" s="127"/>
      <c r="B382" s="127"/>
      <c r="C382" s="109"/>
      <c r="D382" s="109"/>
      <c r="E382" s="109"/>
      <c r="F382" s="109"/>
      <c r="G382" s="108"/>
      <c r="H382" s="109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</row>
    <row r="383" spans="1:25" ht="15.75" customHeight="1" x14ac:dyDescent="0.2">
      <c r="A383" s="127"/>
      <c r="B383" s="127"/>
      <c r="C383" s="109"/>
      <c r="D383" s="109"/>
      <c r="E383" s="109"/>
      <c r="F383" s="109"/>
      <c r="G383" s="108"/>
      <c r="H383" s="109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</row>
    <row r="384" spans="1:25" ht="15.75" customHeight="1" x14ac:dyDescent="0.2">
      <c r="A384" s="96"/>
      <c r="B384" s="108"/>
      <c r="C384" s="109"/>
      <c r="D384" s="129"/>
      <c r="E384" s="129"/>
      <c r="F384" s="109"/>
      <c r="G384" s="108"/>
      <c r="H384" s="109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</row>
    <row r="385" spans="1:25" ht="15.75" customHeight="1" x14ac:dyDescent="0.2">
      <c r="A385" s="127"/>
      <c r="B385" s="127"/>
      <c r="C385" s="109"/>
      <c r="D385" s="109"/>
      <c r="E385" s="109"/>
      <c r="F385" s="109"/>
      <c r="G385" s="108"/>
      <c r="H385" s="109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</row>
    <row r="386" spans="1:25" ht="15.75" customHeight="1" x14ac:dyDescent="0.2">
      <c r="A386" s="127"/>
      <c r="B386" s="127"/>
      <c r="C386" s="130"/>
      <c r="D386" s="109"/>
      <c r="E386" s="109"/>
      <c r="F386" s="109"/>
      <c r="G386" s="108"/>
      <c r="H386" s="109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</row>
    <row r="387" spans="1:25" ht="15.75" customHeight="1" x14ac:dyDescent="0.2">
      <c r="A387" s="127"/>
      <c r="B387" s="127"/>
      <c r="C387" s="112"/>
      <c r="D387" s="108"/>
      <c r="E387" s="108"/>
      <c r="F387" s="108"/>
      <c r="G387" s="108"/>
      <c r="H387" s="109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</row>
    <row r="388" spans="1:25" ht="15.75" customHeight="1" x14ac:dyDescent="0.2">
      <c r="A388" s="127"/>
      <c r="B388" s="127"/>
      <c r="C388" s="112"/>
      <c r="D388" s="108"/>
      <c r="E388" s="108"/>
      <c r="F388" s="108"/>
      <c r="G388" s="108"/>
      <c r="H388" s="109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</row>
    <row r="389" spans="1:25" ht="15.75" customHeight="1" x14ac:dyDescent="0.2">
      <c r="A389" s="96"/>
      <c r="B389" s="108"/>
      <c r="C389" s="114"/>
      <c r="D389" s="108"/>
      <c r="E389" s="108"/>
      <c r="F389" s="108"/>
      <c r="G389" s="108"/>
      <c r="H389" s="109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</row>
    <row r="390" spans="1:25" ht="15.75" customHeight="1" x14ac:dyDescent="0.2">
      <c r="A390" s="96"/>
      <c r="B390" s="108"/>
      <c r="C390" s="114"/>
      <c r="D390" s="108"/>
      <c r="E390" s="108"/>
      <c r="F390" s="108"/>
      <c r="G390" s="108"/>
      <c r="H390" s="109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</row>
    <row r="391" spans="1:25" ht="15.75" customHeight="1" x14ac:dyDescent="0.2">
      <c r="A391" s="96"/>
      <c r="B391" s="108"/>
      <c r="C391" s="130"/>
      <c r="D391" s="109"/>
      <c r="E391" s="109"/>
      <c r="F391" s="109"/>
      <c r="G391" s="108"/>
      <c r="H391" s="109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</row>
    <row r="392" spans="1:25" ht="15.75" customHeight="1" x14ac:dyDescent="0.2">
      <c r="A392" s="96"/>
      <c r="B392" s="108"/>
      <c r="C392" s="112"/>
      <c r="D392" s="115"/>
      <c r="E392" s="115"/>
      <c r="F392" s="115"/>
      <c r="G392" s="108"/>
      <c r="H392" s="109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</row>
    <row r="393" spans="1:25" ht="15.75" customHeight="1" x14ac:dyDescent="0.2">
      <c r="A393" s="96"/>
      <c r="B393" s="108"/>
      <c r="C393" s="112"/>
      <c r="D393" s="115"/>
      <c r="E393" s="115"/>
      <c r="F393" s="115"/>
      <c r="G393" s="108"/>
      <c r="H393" s="109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</row>
    <row r="394" spans="1:25" ht="15.75" customHeight="1" x14ac:dyDescent="0.2">
      <c r="A394" s="96"/>
      <c r="B394" s="108"/>
      <c r="C394" s="133"/>
      <c r="D394" s="115"/>
      <c r="E394" s="115"/>
      <c r="F394" s="115"/>
      <c r="G394" s="108"/>
      <c r="H394" s="109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</row>
    <row r="395" spans="1:25" ht="15.75" customHeight="1" x14ac:dyDescent="0.2">
      <c r="A395" s="96"/>
      <c r="B395" s="108"/>
      <c r="C395" s="133"/>
      <c r="D395" s="115"/>
      <c r="E395" s="115"/>
      <c r="F395" s="115"/>
      <c r="G395" s="108"/>
      <c r="H395" s="109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</row>
    <row r="396" spans="1:25" ht="15.75" customHeight="1" x14ac:dyDescent="0.2">
      <c r="A396" s="96"/>
      <c r="B396" s="108"/>
      <c r="C396" s="109"/>
      <c r="D396" s="109"/>
      <c r="E396" s="109"/>
      <c r="F396" s="109"/>
      <c r="G396" s="108"/>
      <c r="H396" s="109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</row>
    <row r="397" spans="1:25" ht="15.75" customHeight="1" x14ac:dyDescent="0.2">
      <c r="A397" s="96"/>
      <c r="B397" s="108"/>
      <c r="C397" s="109"/>
      <c r="D397" s="109"/>
      <c r="E397" s="109"/>
      <c r="F397" s="109"/>
      <c r="G397" s="108"/>
      <c r="H397" s="109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</row>
    <row r="398" spans="1:25" ht="15.75" customHeight="1" x14ac:dyDescent="0.2">
      <c r="A398" s="96"/>
      <c r="B398" s="108"/>
      <c r="C398" s="109"/>
      <c r="D398" s="109"/>
      <c r="E398" s="109"/>
      <c r="F398" s="109"/>
      <c r="G398" s="108"/>
      <c r="H398" s="109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</row>
    <row r="399" spans="1:25" ht="15.75" customHeight="1" x14ac:dyDescent="0.2">
      <c r="A399" s="96"/>
      <c r="B399" s="108"/>
      <c r="C399" s="109"/>
      <c r="D399" s="109"/>
      <c r="E399" s="109"/>
      <c r="F399" s="109"/>
      <c r="G399" s="108"/>
      <c r="H399" s="109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</row>
    <row r="400" spans="1:25" ht="15.75" customHeight="1" x14ac:dyDescent="0.2">
      <c r="A400" s="96"/>
      <c r="B400" s="108"/>
      <c r="C400" s="109"/>
      <c r="D400" s="109"/>
      <c r="E400" s="109"/>
      <c r="F400" s="109"/>
      <c r="G400" s="108"/>
      <c r="H400" s="109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</row>
    <row r="401" spans="1:25" ht="15.75" customHeight="1" x14ac:dyDescent="0.2">
      <c r="A401" s="96"/>
      <c r="B401" s="108"/>
      <c r="C401" s="109"/>
      <c r="D401" s="109"/>
      <c r="E401" s="109"/>
      <c r="F401" s="109"/>
      <c r="G401" s="108"/>
      <c r="H401" s="109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</row>
    <row r="402" spans="1:25" ht="15.75" customHeight="1" x14ac:dyDescent="0.2">
      <c r="A402" s="96"/>
      <c r="B402" s="108"/>
      <c r="C402" s="109"/>
      <c r="D402" s="109"/>
      <c r="E402" s="109"/>
      <c r="F402" s="109"/>
      <c r="G402" s="108"/>
      <c r="H402" s="109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</row>
    <row r="403" spans="1:25" ht="15.75" customHeight="1" x14ac:dyDescent="0.2">
      <c r="A403" s="96"/>
      <c r="B403" s="108"/>
      <c r="C403" s="109"/>
      <c r="D403" s="109"/>
      <c r="E403" s="109"/>
      <c r="F403" s="109"/>
      <c r="G403" s="108"/>
      <c r="H403" s="109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</row>
    <row r="404" spans="1:25" ht="15.75" customHeight="1" x14ac:dyDescent="0.2">
      <c r="A404" s="96"/>
      <c r="B404" s="108"/>
      <c r="C404" s="130"/>
      <c r="D404" s="109"/>
      <c r="E404" s="109"/>
      <c r="F404" s="109"/>
      <c r="G404" s="108"/>
      <c r="H404" s="109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</row>
    <row r="405" spans="1:25" ht="15.75" customHeight="1" x14ac:dyDescent="0.2">
      <c r="A405" s="96"/>
      <c r="B405" s="108"/>
      <c r="C405" s="109"/>
      <c r="D405" s="109"/>
      <c r="E405" s="109"/>
      <c r="F405" s="109"/>
      <c r="G405" s="108"/>
      <c r="H405" s="109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</row>
    <row r="406" spans="1:25" ht="15.75" customHeight="1" x14ac:dyDescent="0.2">
      <c r="A406" s="96"/>
      <c r="B406" s="108"/>
      <c r="C406" s="109"/>
      <c r="D406" s="109"/>
      <c r="E406" s="109"/>
      <c r="F406" s="109"/>
      <c r="G406" s="108"/>
      <c r="H406" s="109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</row>
    <row r="407" spans="1:25" ht="15.75" customHeight="1" x14ac:dyDescent="0.2">
      <c r="A407" s="96"/>
      <c r="B407" s="108"/>
      <c r="C407" s="109"/>
      <c r="D407" s="109"/>
      <c r="E407" s="109"/>
      <c r="F407" s="109"/>
      <c r="G407" s="108"/>
      <c r="H407" s="109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</row>
    <row r="408" spans="1:25" ht="15.75" customHeight="1" x14ac:dyDescent="0.2">
      <c r="A408" s="96"/>
      <c r="B408" s="108"/>
      <c r="C408" s="109"/>
      <c r="D408" s="109"/>
      <c r="E408" s="109"/>
      <c r="F408" s="109"/>
      <c r="G408" s="108"/>
      <c r="H408" s="109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</row>
    <row r="409" spans="1:25" ht="15.75" customHeight="1" x14ac:dyDescent="0.2">
      <c r="A409" s="96"/>
      <c r="B409" s="108"/>
      <c r="C409" s="114"/>
      <c r="D409" s="96"/>
      <c r="E409" s="96"/>
      <c r="F409" s="96"/>
      <c r="G409" s="96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</row>
    <row r="410" spans="1:25" ht="15.75" customHeight="1" x14ac:dyDescent="0.2">
      <c r="A410" s="96"/>
      <c r="B410" s="108"/>
      <c r="C410" s="128"/>
      <c r="D410" s="96"/>
      <c r="E410" s="96"/>
      <c r="F410" s="96"/>
      <c r="G410" s="96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</row>
    <row r="411" spans="1:25" ht="15.75" customHeight="1" x14ac:dyDescent="0.2">
      <c r="A411" s="96"/>
      <c r="B411" s="108"/>
      <c r="C411" s="112"/>
      <c r="D411" s="96"/>
      <c r="E411" s="96"/>
      <c r="F411" s="96"/>
      <c r="G411" s="96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</row>
    <row r="412" spans="1:25" ht="15.75" customHeight="1" x14ac:dyDescent="0.2">
      <c r="A412" s="96"/>
      <c r="B412" s="108"/>
      <c r="C412" s="112"/>
      <c r="D412" s="96"/>
      <c r="E412" s="96"/>
      <c r="F412" s="96"/>
      <c r="G412" s="96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</row>
    <row r="413" spans="1:25" ht="15.75" customHeight="1" x14ac:dyDescent="0.2">
      <c r="A413" s="96"/>
      <c r="B413" s="108"/>
      <c r="C413" s="112"/>
      <c r="D413" s="96"/>
      <c r="E413" s="96"/>
      <c r="F413" s="96"/>
      <c r="G413" s="96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</row>
    <row r="414" spans="1:25" ht="15.75" customHeight="1" x14ac:dyDescent="0.2">
      <c r="A414" s="96"/>
      <c r="B414" s="108"/>
      <c r="C414" s="114"/>
      <c r="D414" s="96"/>
      <c r="E414" s="96"/>
      <c r="F414" s="96"/>
      <c r="G414" s="96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</row>
    <row r="415" spans="1:25" ht="15.75" customHeight="1" x14ac:dyDescent="0.2">
      <c r="A415" s="96"/>
      <c r="B415" s="108"/>
      <c r="C415" s="128"/>
      <c r="D415" s="96"/>
      <c r="E415" s="96"/>
      <c r="F415" s="96"/>
      <c r="G415" s="96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</row>
    <row r="416" spans="1:25" ht="15.75" customHeight="1" x14ac:dyDescent="0.2">
      <c r="A416" s="96"/>
      <c r="B416" s="108"/>
      <c r="C416" s="112"/>
      <c r="D416" s="96"/>
      <c r="E416" s="96"/>
      <c r="F416" s="96"/>
      <c r="G416" s="96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</row>
    <row r="417" spans="1:25" ht="15.75" customHeight="1" x14ac:dyDescent="0.2">
      <c r="A417" s="96"/>
      <c r="B417" s="108"/>
      <c r="C417" s="112"/>
      <c r="D417" s="115"/>
      <c r="E417" s="115"/>
      <c r="F417" s="115"/>
      <c r="G417" s="115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</row>
    <row r="418" spans="1:25" ht="15.75" customHeight="1" x14ac:dyDescent="0.2">
      <c r="A418" s="96"/>
      <c r="B418" s="108"/>
      <c r="C418" s="112"/>
      <c r="D418" s="115"/>
      <c r="E418" s="115"/>
      <c r="F418" s="115"/>
      <c r="G418" s="115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</row>
    <row r="419" spans="1:25" ht="15.75" customHeight="1" x14ac:dyDescent="0.2">
      <c r="A419" s="96"/>
      <c r="B419" s="108"/>
      <c r="C419" s="112"/>
      <c r="D419" s="115"/>
      <c r="E419" s="115"/>
      <c r="F419" s="115"/>
      <c r="G419" s="115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</row>
    <row r="420" spans="1:25" ht="15.75" customHeight="1" x14ac:dyDescent="0.2">
      <c r="A420" s="96"/>
      <c r="B420" s="108"/>
      <c r="C420" s="114"/>
      <c r="D420" s="115"/>
      <c r="E420" s="115"/>
      <c r="F420" s="115"/>
      <c r="G420" s="115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</row>
    <row r="421" spans="1:25" ht="15.75" customHeight="1" x14ac:dyDescent="0.2">
      <c r="A421" s="96"/>
      <c r="B421" s="108"/>
      <c r="C421" s="114"/>
      <c r="D421" s="115"/>
      <c r="E421" s="115"/>
      <c r="F421" s="115"/>
      <c r="G421" s="115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</row>
    <row r="422" spans="1:25" ht="15.75" customHeight="1" x14ac:dyDescent="0.2">
      <c r="A422" s="96"/>
      <c r="B422" s="108"/>
      <c r="C422" s="96"/>
      <c r="D422" s="96"/>
      <c r="E422" s="96"/>
      <c r="F422" s="96"/>
      <c r="G422" s="96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</row>
    <row r="423" spans="1:25" ht="15.75" customHeight="1" x14ac:dyDescent="0.2">
      <c r="A423" s="96"/>
      <c r="B423" s="108"/>
      <c r="C423" s="100"/>
      <c r="D423" s="96"/>
      <c r="E423" s="96"/>
      <c r="F423" s="96"/>
      <c r="G423" s="96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</row>
    <row r="424" spans="1:25" ht="15.75" customHeight="1" x14ac:dyDescent="0.2">
      <c r="A424" s="96"/>
      <c r="B424" s="108"/>
      <c r="C424" s="128"/>
      <c r="D424" s="96"/>
      <c r="E424" s="96"/>
      <c r="F424" s="96"/>
      <c r="G424" s="96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</row>
    <row r="425" spans="1:25" ht="15.75" customHeight="1" x14ac:dyDescent="0.15">
      <c r="A425" s="96"/>
      <c r="B425" s="128"/>
      <c r="C425" s="128"/>
      <c r="D425" s="96"/>
      <c r="E425" s="96"/>
      <c r="F425" s="96"/>
      <c r="G425" s="96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</row>
    <row r="426" spans="1:25" ht="15.75" customHeight="1" x14ac:dyDescent="0.15">
      <c r="A426" s="96"/>
      <c r="B426" s="128"/>
      <c r="C426" s="128"/>
      <c r="D426" s="96"/>
      <c r="E426" s="96"/>
      <c r="F426" s="96"/>
      <c r="G426" s="96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</row>
    <row r="427" spans="1:25" ht="15.75" customHeight="1" x14ac:dyDescent="0.15">
      <c r="A427" s="96"/>
      <c r="B427" s="96"/>
      <c r="C427" s="96"/>
      <c r="D427" s="96"/>
      <c r="E427" s="96"/>
      <c r="F427" s="96"/>
      <c r="G427" s="96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</row>
    <row r="428" spans="1:25" ht="15.75" customHeight="1" x14ac:dyDescent="0.15">
      <c r="A428" s="96"/>
      <c r="B428" s="96"/>
      <c r="C428" s="128"/>
      <c r="D428" s="96"/>
      <c r="E428" s="96"/>
      <c r="F428" s="96"/>
      <c r="G428" s="96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</row>
    <row r="429" spans="1:25" ht="15.75" customHeight="1" x14ac:dyDescent="0.15">
      <c r="A429" s="96"/>
      <c r="B429" s="96"/>
      <c r="C429" s="128"/>
      <c r="D429" s="96"/>
      <c r="E429" s="96"/>
      <c r="F429" s="96"/>
      <c r="G429" s="96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</row>
    <row r="430" spans="1:25" ht="15.75" customHeight="1" x14ac:dyDescent="0.15">
      <c r="A430" s="96"/>
      <c r="B430" s="96"/>
      <c r="C430" s="128"/>
      <c r="D430" s="96"/>
      <c r="E430" s="96"/>
      <c r="F430" s="96"/>
      <c r="G430" s="96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</row>
    <row r="431" spans="1:25" ht="15.75" customHeight="1" x14ac:dyDescent="0.15">
      <c r="A431" s="96"/>
      <c r="B431" s="96"/>
      <c r="C431" s="128"/>
      <c r="D431" s="96"/>
      <c r="E431" s="96"/>
      <c r="F431" s="96"/>
      <c r="G431" s="96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</row>
    <row r="432" spans="1:25" ht="15.75" customHeight="1" x14ac:dyDescent="0.15">
      <c r="A432" s="96"/>
      <c r="B432" s="96"/>
      <c r="C432" s="96"/>
      <c r="D432" s="96"/>
      <c r="E432" s="96"/>
      <c r="F432" s="96"/>
      <c r="G432" s="96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</row>
    <row r="433" spans="1:25" ht="15.75" customHeight="1" x14ac:dyDescent="0.15">
      <c r="A433" s="96"/>
      <c r="B433" s="96"/>
      <c r="C433" s="128"/>
      <c r="D433" s="96"/>
      <c r="E433" s="96"/>
      <c r="F433" s="96"/>
      <c r="G433" s="96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</row>
    <row r="434" spans="1:25" ht="15.75" customHeight="1" x14ac:dyDescent="0.15">
      <c r="A434" s="96"/>
      <c r="B434" s="96"/>
      <c r="C434" s="128"/>
      <c r="D434" s="96"/>
      <c r="E434" s="96"/>
      <c r="F434" s="96"/>
      <c r="G434" s="96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</row>
    <row r="435" spans="1:25" ht="15.75" customHeight="1" x14ac:dyDescent="0.15">
      <c r="A435" s="96"/>
      <c r="B435" s="96"/>
      <c r="C435" s="128"/>
      <c r="D435" s="96"/>
      <c r="E435" s="96"/>
      <c r="F435" s="96"/>
      <c r="G435" s="96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</row>
    <row r="436" spans="1:25" ht="15.75" customHeight="1" x14ac:dyDescent="0.15">
      <c r="A436" s="96"/>
      <c r="B436" s="96"/>
      <c r="C436" s="128"/>
      <c r="D436" s="96"/>
      <c r="E436" s="96"/>
      <c r="F436" s="96"/>
      <c r="G436" s="96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</row>
    <row r="437" spans="1:25" ht="15.75" customHeight="1" x14ac:dyDescent="0.15">
      <c r="A437" s="96"/>
      <c r="B437" s="96"/>
      <c r="C437" s="96"/>
      <c r="D437" s="96"/>
      <c r="E437" s="96"/>
      <c r="F437" s="96"/>
      <c r="G437" s="96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</row>
    <row r="438" spans="1:25" ht="15.75" customHeight="1" x14ac:dyDescent="0.15">
      <c r="A438" s="96"/>
      <c r="B438" s="96"/>
      <c r="C438" s="134"/>
      <c r="D438" s="122"/>
      <c r="E438" s="122"/>
      <c r="F438" s="122"/>
      <c r="G438" s="122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</row>
    <row r="439" spans="1:25" ht="15.75" customHeight="1" x14ac:dyDescent="0.15">
      <c r="A439" s="96"/>
      <c r="B439" s="96"/>
      <c r="C439" s="134"/>
      <c r="D439" s="122"/>
      <c r="E439" s="122"/>
      <c r="F439" s="122"/>
      <c r="G439" s="122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</row>
    <row r="440" spans="1:25" ht="15.75" customHeight="1" x14ac:dyDescent="0.15">
      <c r="A440" s="96"/>
      <c r="B440" s="96"/>
      <c r="C440" s="134"/>
      <c r="D440" s="122"/>
      <c r="E440" s="122"/>
      <c r="F440" s="122"/>
      <c r="G440" s="122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</row>
    <row r="441" spans="1:25" ht="15.75" customHeight="1" x14ac:dyDescent="0.15">
      <c r="A441" s="96"/>
      <c r="B441" s="96"/>
      <c r="C441" s="134"/>
      <c r="D441" s="122"/>
      <c r="E441" s="122"/>
      <c r="F441" s="122"/>
      <c r="G441" s="122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</row>
    <row r="442" spans="1:25" ht="15.75" customHeight="1" x14ac:dyDescent="0.15">
      <c r="A442" s="96"/>
      <c r="B442" s="96"/>
      <c r="C442" s="96"/>
      <c r="D442" s="96"/>
      <c r="E442" s="96"/>
      <c r="F442" s="96"/>
      <c r="G442" s="96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</row>
    <row r="443" spans="1:25" ht="15.75" customHeight="1" x14ac:dyDescent="0.2">
      <c r="A443" s="96"/>
      <c r="B443" s="96"/>
      <c r="C443" s="112"/>
      <c r="D443" s="96"/>
      <c r="E443" s="96"/>
      <c r="F443" s="96"/>
      <c r="G443" s="96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</row>
    <row r="444" spans="1:25" ht="15.75" customHeight="1" x14ac:dyDescent="0.2">
      <c r="A444" s="96"/>
      <c r="B444" s="96"/>
      <c r="C444" s="112"/>
      <c r="D444" s="96"/>
      <c r="E444" s="96"/>
      <c r="F444" s="96"/>
      <c r="G444" s="96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</row>
    <row r="445" spans="1:25" ht="15.75" customHeight="1" x14ac:dyDescent="0.2">
      <c r="A445" s="96"/>
      <c r="B445" s="96"/>
      <c r="C445" s="114"/>
      <c r="D445" s="96"/>
      <c r="E445" s="96"/>
      <c r="F445" s="96"/>
      <c r="G445" s="33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</row>
    <row r="446" spans="1:25" ht="15.75" customHeight="1" x14ac:dyDescent="0.2">
      <c r="A446" s="96"/>
      <c r="B446" s="96"/>
      <c r="C446" s="114"/>
      <c r="D446" s="115"/>
      <c r="E446" s="115"/>
      <c r="F446" s="115"/>
      <c r="G446" s="96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</row>
    <row r="447" spans="1:25" ht="15.75" customHeight="1" x14ac:dyDescent="0.15">
      <c r="A447" s="96"/>
      <c r="B447" s="96"/>
      <c r="C447" s="96"/>
      <c r="D447" s="96"/>
      <c r="E447" s="96"/>
      <c r="F447" s="96"/>
      <c r="G447" s="96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</row>
    <row r="448" spans="1:25" ht="15.75" customHeight="1" x14ac:dyDescent="0.2">
      <c r="A448" s="96"/>
      <c r="B448" s="96"/>
      <c r="C448" s="112"/>
      <c r="D448" s="96"/>
      <c r="E448" s="96"/>
      <c r="F448" s="96"/>
      <c r="G448" s="96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</row>
    <row r="449" spans="1:25" ht="15.75" customHeight="1" x14ac:dyDescent="0.2">
      <c r="A449" s="96"/>
      <c r="B449" s="96"/>
      <c r="C449" s="112"/>
      <c r="D449" s="96"/>
      <c r="E449" s="96"/>
      <c r="F449" s="96"/>
      <c r="G449" s="96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</row>
    <row r="450" spans="1:25" ht="15.75" customHeight="1" x14ac:dyDescent="0.2">
      <c r="A450" s="96"/>
      <c r="B450" s="96"/>
      <c r="C450" s="114"/>
      <c r="D450" s="96"/>
      <c r="E450" s="96"/>
      <c r="F450" s="96"/>
      <c r="G450" s="33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</row>
    <row r="451" spans="1:25" ht="15.75" customHeight="1" x14ac:dyDescent="0.2">
      <c r="A451" s="96"/>
      <c r="B451" s="96"/>
      <c r="C451" s="114"/>
      <c r="D451" s="115"/>
      <c r="E451" s="115"/>
      <c r="F451" s="115"/>
      <c r="G451" s="96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</row>
    <row r="452" spans="1:25" ht="15.75" customHeight="1" x14ac:dyDescent="0.15">
      <c r="A452" s="96"/>
      <c r="B452" s="96"/>
      <c r="C452" s="96"/>
      <c r="D452" s="96"/>
      <c r="E452" s="96"/>
      <c r="F452" s="96"/>
      <c r="G452" s="96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</row>
    <row r="453" spans="1:25" ht="15.75" customHeight="1" x14ac:dyDescent="0.2">
      <c r="A453" s="96"/>
      <c r="B453" s="96"/>
      <c r="C453" s="117"/>
      <c r="D453" s="125"/>
      <c r="E453" s="125"/>
      <c r="F453" s="125"/>
      <c r="G453" s="125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</row>
    <row r="454" spans="1:25" ht="15.75" customHeight="1" x14ac:dyDescent="0.2">
      <c r="A454" s="96"/>
      <c r="B454" s="96"/>
      <c r="C454" s="117"/>
      <c r="D454" s="125"/>
      <c r="E454" s="125"/>
      <c r="F454" s="125"/>
      <c r="G454" s="125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</row>
    <row r="455" spans="1:25" ht="15.75" customHeight="1" x14ac:dyDescent="0.2">
      <c r="A455" s="96"/>
      <c r="B455" s="96"/>
      <c r="C455" s="120"/>
      <c r="D455" s="125"/>
      <c r="E455" s="125"/>
      <c r="F455" s="125"/>
      <c r="G455" s="125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</row>
    <row r="456" spans="1:25" ht="15.75" customHeight="1" x14ac:dyDescent="0.2">
      <c r="A456" s="96"/>
      <c r="B456" s="96"/>
      <c r="C456" s="120"/>
      <c r="D456" s="125"/>
      <c r="E456" s="125"/>
      <c r="F456" s="125"/>
      <c r="G456" s="125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</row>
    <row r="457" spans="1:25" ht="15.75" customHeight="1" x14ac:dyDescent="0.15">
      <c r="A457" s="96"/>
      <c r="B457" s="96"/>
      <c r="C457" s="96"/>
      <c r="D457" s="96"/>
      <c r="E457" s="96"/>
      <c r="F457" s="96"/>
      <c r="G457" s="96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</row>
    <row r="458" spans="1:25" ht="15.75" customHeight="1" x14ac:dyDescent="0.2">
      <c r="A458" s="96"/>
      <c r="B458" s="96"/>
      <c r="C458" s="112"/>
      <c r="D458" s="96"/>
      <c r="E458" s="96"/>
      <c r="F458" s="96"/>
      <c r="G458" s="96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</row>
    <row r="459" spans="1:25" ht="15.75" customHeight="1" x14ac:dyDescent="0.2">
      <c r="A459" s="96"/>
      <c r="B459" s="96"/>
      <c r="C459" s="112"/>
      <c r="D459" s="96"/>
      <c r="E459" s="96"/>
      <c r="F459" s="96"/>
      <c r="G459" s="96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</row>
    <row r="460" spans="1:25" ht="15.75" customHeight="1" x14ac:dyDescent="0.2">
      <c r="A460" s="96"/>
      <c r="B460" s="96"/>
      <c r="C460" s="114"/>
      <c r="D460" s="96"/>
      <c r="E460" s="96"/>
      <c r="F460" s="96"/>
      <c r="G460" s="96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</row>
    <row r="461" spans="1:25" ht="15.75" customHeight="1" x14ac:dyDescent="0.2">
      <c r="A461" s="96"/>
      <c r="B461" s="96"/>
      <c r="C461" s="114"/>
      <c r="D461" s="96"/>
      <c r="E461" s="96"/>
      <c r="F461" s="96"/>
      <c r="G461" s="96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</row>
    <row r="462" spans="1:25" ht="15.75" customHeight="1" x14ac:dyDescent="0.15">
      <c r="A462" s="96"/>
      <c r="B462" s="96"/>
      <c r="C462" s="96"/>
      <c r="D462" s="96"/>
      <c r="E462" s="96"/>
      <c r="F462" s="96"/>
      <c r="G462" s="96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</row>
    <row r="463" spans="1:25" ht="15.75" customHeight="1" x14ac:dyDescent="0.2">
      <c r="A463" s="96"/>
      <c r="B463" s="96"/>
      <c r="C463" s="109"/>
      <c r="D463" s="96"/>
      <c r="E463" s="96"/>
      <c r="F463" s="96"/>
      <c r="G463" s="96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</row>
    <row r="464" spans="1:25" ht="15.75" customHeight="1" x14ac:dyDescent="0.2">
      <c r="A464" s="96"/>
      <c r="B464" s="96"/>
      <c r="C464" s="112"/>
      <c r="D464" s="96"/>
      <c r="E464" s="96"/>
      <c r="F464" s="96"/>
      <c r="G464" s="96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</row>
    <row r="465" spans="1:25" ht="15.75" customHeight="1" x14ac:dyDescent="0.2">
      <c r="A465" s="96"/>
      <c r="B465" s="96"/>
      <c r="C465" s="114"/>
      <c r="D465" s="96"/>
      <c r="E465" s="96"/>
      <c r="F465" s="96"/>
      <c r="G465" s="96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</row>
    <row r="466" spans="1:25" ht="15.75" customHeight="1" x14ac:dyDescent="0.2">
      <c r="A466" s="96"/>
      <c r="B466" s="96"/>
      <c r="C466" s="114"/>
      <c r="D466" s="96"/>
      <c r="E466" s="96"/>
      <c r="F466" s="96"/>
      <c r="G466" s="96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</row>
    <row r="467" spans="1:25" ht="15.75" customHeight="1" x14ac:dyDescent="0.15">
      <c r="A467" s="96"/>
      <c r="B467" s="96"/>
      <c r="C467" s="96"/>
      <c r="D467" s="96"/>
      <c r="E467" s="96"/>
      <c r="F467" s="96"/>
      <c r="G467" s="96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</row>
    <row r="468" spans="1:25" ht="15.75" customHeight="1" x14ac:dyDescent="0.2">
      <c r="A468" s="96"/>
      <c r="B468" s="96"/>
      <c r="C468" s="112"/>
      <c r="D468" s="96"/>
      <c r="E468" s="96"/>
      <c r="F468" s="96"/>
      <c r="G468" s="96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</row>
    <row r="469" spans="1:25" ht="15.75" customHeight="1" x14ac:dyDescent="0.2">
      <c r="A469" s="96"/>
      <c r="B469" s="96"/>
      <c r="C469" s="112"/>
      <c r="D469" s="96"/>
      <c r="E469" s="96"/>
      <c r="F469" s="96"/>
      <c r="G469" s="96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</row>
    <row r="470" spans="1:25" ht="15.75" customHeight="1" x14ac:dyDescent="0.2">
      <c r="A470" s="96"/>
      <c r="B470" s="96"/>
      <c r="C470" s="114"/>
      <c r="D470" s="96"/>
      <c r="E470" s="96"/>
      <c r="F470" s="96"/>
      <c r="G470" s="96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</row>
    <row r="471" spans="1:25" ht="15.75" customHeight="1" x14ac:dyDescent="0.2">
      <c r="A471" s="96"/>
      <c r="B471" s="96"/>
      <c r="C471" s="114"/>
      <c r="D471" s="115"/>
      <c r="E471" s="115"/>
      <c r="F471" s="115"/>
      <c r="G471" s="115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</row>
    <row r="472" spans="1:25" ht="15.75" customHeight="1" x14ac:dyDescent="0.15">
      <c r="A472" s="96"/>
      <c r="B472" s="96"/>
      <c r="C472" s="96"/>
      <c r="D472" s="96"/>
      <c r="E472" s="96"/>
      <c r="F472" s="96"/>
      <c r="G472" s="96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</row>
    <row r="473" spans="1:25" ht="15.75" customHeight="1" x14ac:dyDescent="0.2">
      <c r="A473" s="96"/>
      <c r="B473" s="96"/>
      <c r="C473" s="112"/>
      <c r="D473" s="96"/>
      <c r="E473" s="96"/>
      <c r="F473" s="96"/>
      <c r="G473" s="96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</row>
    <row r="474" spans="1:25" ht="15.75" customHeight="1" x14ac:dyDescent="0.2">
      <c r="A474" s="96"/>
      <c r="B474" s="96"/>
      <c r="C474" s="112"/>
      <c r="D474" s="96"/>
      <c r="E474" s="96"/>
      <c r="F474" s="96"/>
      <c r="G474" s="96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</row>
    <row r="475" spans="1:25" ht="15.75" customHeight="1" x14ac:dyDescent="0.2">
      <c r="A475" s="96"/>
      <c r="B475" s="96"/>
      <c r="C475" s="114"/>
      <c r="D475" s="96"/>
      <c r="E475" s="96"/>
      <c r="F475" s="96"/>
      <c r="G475" s="96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</row>
    <row r="476" spans="1:25" ht="15.75" customHeight="1" x14ac:dyDescent="0.2">
      <c r="A476" s="96"/>
      <c r="B476" s="96"/>
      <c r="C476" s="114"/>
      <c r="D476" s="115"/>
      <c r="E476" s="115"/>
      <c r="F476" s="115"/>
      <c r="G476" s="115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</row>
    <row r="477" spans="1:25" ht="15.75" customHeight="1" x14ac:dyDescent="0.15">
      <c r="A477" s="96"/>
      <c r="B477" s="96"/>
      <c r="C477" s="96"/>
      <c r="D477" s="96"/>
      <c r="E477" s="96"/>
      <c r="F477" s="96"/>
      <c r="G477" s="96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</row>
    <row r="478" spans="1:25" ht="15.75" customHeight="1" x14ac:dyDescent="0.2">
      <c r="A478" s="96"/>
      <c r="B478" s="96"/>
      <c r="C478" s="112"/>
      <c r="D478" s="96"/>
      <c r="E478" s="96"/>
      <c r="F478" s="96"/>
      <c r="G478" s="96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</row>
    <row r="479" spans="1:25" ht="15.75" customHeight="1" x14ac:dyDescent="0.2">
      <c r="A479" s="96"/>
      <c r="B479" s="96"/>
      <c r="C479" s="112"/>
      <c r="D479" s="96"/>
      <c r="E479" s="96"/>
      <c r="F479" s="96"/>
      <c r="G479" s="96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</row>
    <row r="480" spans="1:25" ht="15.75" customHeight="1" x14ac:dyDescent="0.2">
      <c r="A480" s="96"/>
      <c r="B480" s="96"/>
      <c r="C480" s="114"/>
      <c r="D480" s="96"/>
      <c r="E480" s="96"/>
      <c r="F480" s="96"/>
      <c r="G480" s="96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</row>
    <row r="481" spans="1:25" ht="15.75" customHeight="1" x14ac:dyDescent="0.2">
      <c r="A481" s="96"/>
      <c r="B481" s="96"/>
      <c r="C481" s="114"/>
      <c r="D481" s="115"/>
      <c r="E481" s="115"/>
      <c r="F481" s="115"/>
      <c r="G481" s="115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</row>
    <row r="482" spans="1:25" ht="15.75" customHeight="1" x14ac:dyDescent="0.15">
      <c r="A482" s="96"/>
      <c r="B482" s="96"/>
      <c r="C482" s="96"/>
      <c r="D482" s="96"/>
      <c r="E482" s="96"/>
      <c r="F482" s="96"/>
      <c r="G482" s="96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</row>
    <row r="483" spans="1:25" ht="15.75" customHeight="1" x14ac:dyDescent="0.2">
      <c r="A483" s="96"/>
      <c r="B483" s="96"/>
      <c r="C483" s="117"/>
      <c r="D483" s="122"/>
      <c r="E483" s="122"/>
      <c r="F483" s="122"/>
      <c r="G483" s="122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</row>
    <row r="484" spans="1:25" ht="15.75" customHeight="1" x14ac:dyDescent="0.2">
      <c r="A484" s="96"/>
      <c r="B484" s="96"/>
      <c r="C484" s="117"/>
      <c r="D484" s="122"/>
      <c r="E484" s="122"/>
      <c r="F484" s="122"/>
      <c r="G484" s="122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</row>
    <row r="485" spans="1:25" ht="15.75" customHeight="1" x14ac:dyDescent="0.2">
      <c r="A485" s="96"/>
      <c r="B485" s="96"/>
      <c r="C485" s="120"/>
      <c r="D485" s="122"/>
      <c r="E485" s="122"/>
      <c r="F485" s="122"/>
      <c r="G485" s="122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</row>
    <row r="486" spans="1:25" ht="15.75" customHeight="1" x14ac:dyDescent="0.2">
      <c r="A486" s="96"/>
      <c r="B486" s="96"/>
      <c r="C486" s="120"/>
      <c r="D486" s="125"/>
      <c r="E486" s="125"/>
      <c r="F486" s="125"/>
      <c r="G486" s="122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</row>
    <row r="487" spans="1:25" ht="15.75" customHeight="1" x14ac:dyDescent="0.15">
      <c r="A487" s="96"/>
      <c r="B487" s="96"/>
      <c r="C487" s="96"/>
      <c r="D487" s="96"/>
      <c r="E487" s="96"/>
      <c r="F487" s="96"/>
      <c r="G487" s="96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</row>
    <row r="488" spans="1:25" ht="15.75" customHeight="1" x14ac:dyDescent="0.2">
      <c r="A488" s="96"/>
      <c r="B488" s="96"/>
      <c r="C488" s="112"/>
      <c r="D488" s="115"/>
      <c r="E488" s="115"/>
      <c r="F488" s="115"/>
      <c r="G488" s="115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</row>
    <row r="489" spans="1:25" ht="15.75" customHeight="1" x14ac:dyDescent="0.2">
      <c r="A489" s="96"/>
      <c r="B489" s="96"/>
      <c r="C489" s="112"/>
      <c r="D489" s="115"/>
      <c r="E489" s="115"/>
      <c r="F489" s="115"/>
      <c r="G489" s="115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</row>
    <row r="490" spans="1:25" ht="15.75" customHeight="1" x14ac:dyDescent="0.2">
      <c r="A490" s="96"/>
      <c r="B490" s="96"/>
      <c r="C490" s="114"/>
      <c r="D490" s="115"/>
      <c r="E490" s="115"/>
      <c r="F490" s="115"/>
      <c r="G490" s="115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</row>
    <row r="491" spans="1:25" ht="15.75" customHeight="1" x14ac:dyDescent="0.2">
      <c r="A491" s="96"/>
      <c r="B491" s="96"/>
      <c r="C491" s="112"/>
      <c r="D491" s="115"/>
      <c r="E491" s="115"/>
      <c r="F491" s="115"/>
      <c r="G491" s="115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</row>
    <row r="492" spans="1:25" ht="15.75" customHeight="1" x14ac:dyDescent="0.2">
      <c r="A492" s="96"/>
      <c r="B492" s="96"/>
      <c r="C492" s="114"/>
      <c r="D492" s="96"/>
      <c r="E492" s="96"/>
      <c r="F492" s="96"/>
      <c r="G492" s="115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</row>
    <row r="493" spans="1:25" ht="15.75" customHeight="1" x14ac:dyDescent="0.15">
      <c r="A493" s="96"/>
      <c r="B493" s="96"/>
      <c r="C493" s="96"/>
      <c r="D493" s="96"/>
      <c r="E493" s="96"/>
      <c r="F493" s="96"/>
      <c r="G493" s="96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</row>
    <row r="494" spans="1:25" ht="15.75" customHeight="1" x14ac:dyDescent="0.2">
      <c r="A494" s="96"/>
      <c r="B494" s="96"/>
      <c r="C494" s="112"/>
      <c r="D494" s="115"/>
      <c r="E494" s="115"/>
      <c r="F494" s="115"/>
      <c r="G494" s="115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</row>
    <row r="495" spans="1:25" ht="15.75" customHeight="1" x14ac:dyDescent="0.2">
      <c r="A495" s="96"/>
      <c r="B495" s="96"/>
      <c r="C495" s="112"/>
      <c r="D495" s="115"/>
      <c r="E495" s="115"/>
      <c r="F495" s="115"/>
      <c r="G495" s="115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</row>
    <row r="496" spans="1:25" ht="15.75" customHeight="1" x14ac:dyDescent="0.2">
      <c r="A496" s="96"/>
      <c r="B496" s="96"/>
      <c r="C496" s="114"/>
      <c r="D496" s="115"/>
      <c r="E496" s="115"/>
      <c r="F496" s="115"/>
      <c r="G496" s="115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</row>
    <row r="497" spans="1:25" ht="15.75" customHeight="1" x14ac:dyDescent="0.2">
      <c r="A497" s="96"/>
      <c r="B497" s="96"/>
      <c r="C497" s="114"/>
      <c r="D497" s="115"/>
      <c r="E497" s="115"/>
      <c r="F497" s="115"/>
      <c r="G497" s="115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</row>
    <row r="498" spans="1:25" ht="15.75" customHeight="1" x14ac:dyDescent="0.15">
      <c r="A498" s="96"/>
      <c r="B498" s="96"/>
      <c r="C498" s="96"/>
      <c r="D498" s="96"/>
      <c r="E498" s="96"/>
      <c r="F498" s="96"/>
      <c r="G498" s="96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</row>
    <row r="499" spans="1:25" ht="15.75" customHeight="1" x14ac:dyDescent="0.2">
      <c r="A499" s="96"/>
      <c r="B499" s="96"/>
      <c r="C499" s="112"/>
      <c r="D499" s="115"/>
      <c r="E499" s="115"/>
      <c r="F499" s="115"/>
      <c r="G499" s="115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</row>
    <row r="500" spans="1:25" ht="15.75" customHeight="1" x14ac:dyDescent="0.2">
      <c r="A500" s="96"/>
      <c r="B500" s="96"/>
      <c r="C500" s="112"/>
      <c r="D500" s="115"/>
      <c r="E500" s="115"/>
      <c r="F500" s="115"/>
      <c r="G500" s="115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</row>
    <row r="501" spans="1:25" ht="15.75" customHeight="1" x14ac:dyDescent="0.2">
      <c r="A501" s="96"/>
      <c r="B501" s="96"/>
      <c r="C501" s="112"/>
      <c r="D501" s="115"/>
      <c r="E501" s="115"/>
      <c r="F501" s="115"/>
      <c r="G501" s="115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</row>
    <row r="502" spans="1:25" ht="15.75" customHeight="1" x14ac:dyDescent="0.2">
      <c r="A502" s="96"/>
      <c r="B502" s="96"/>
      <c r="C502" s="114"/>
      <c r="D502" s="115"/>
      <c r="E502" s="115"/>
      <c r="F502" s="115"/>
      <c r="G502" s="115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</row>
    <row r="503" spans="1:25" ht="15.75" customHeight="1" x14ac:dyDescent="0.2">
      <c r="A503" s="96"/>
      <c r="B503" s="96"/>
      <c r="C503" s="112"/>
      <c r="D503" s="115"/>
      <c r="E503" s="115"/>
      <c r="F503" s="115"/>
      <c r="G503" s="115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</row>
    <row r="504" spans="1:25" ht="15.75" customHeight="1" x14ac:dyDescent="0.2">
      <c r="A504" s="96"/>
      <c r="B504" s="96"/>
      <c r="C504" s="112"/>
      <c r="D504" s="115"/>
      <c r="E504" s="115"/>
      <c r="F504" s="115"/>
      <c r="G504" s="115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</row>
    <row r="505" spans="1:25" ht="15.75" customHeight="1" x14ac:dyDescent="0.2">
      <c r="A505" s="96"/>
      <c r="B505" s="96"/>
      <c r="C505" s="112"/>
      <c r="D505" s="115"/>
      <c r="E505" s="115"/>
      <c r="F505" s="115"/>
      <c r="G505" s="125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</row>
    <row r="506" spans="1:25" ht="15.75" customHeight="1" x14ac:dyDescent="0.2">
      <c r="A506" s="96"/>
      <c r="B506" s="96"/>
      <c r="C506" s="120"/>
      <c r="D506" s="115"/>
      <c r="E506" s="115"/>
      <c r="F506" s="115"/>
      <c r="G506" s="115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</row>
    <row r="507" spans="1:25" ht="15.75" customHeight="1" x14ac:dyDescent="0.15">
      <c r="A507" s="96"/>
      <c r="B507" s="96"/>
      <c r="C507" s="96"/>
      <c r="D507" s="96"/>
      <c r="E507" s="96"/>
      <c r="F507" s="96"/>
      <c r="G507" s="96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</row>
    <row r="508" spans="1:25" ht="15.75" customHeight="1" x14ac:dyDescent="0.2">
      <c r="A508" s="96"/>
      <c r="B508" s="96"/>
      <c r="C508" s="112"/>
      <c r="D508" s="115"/>
      <c r="E508" s="115"/>
      <c r="F508" s="115"/>
      <c r="G508" s="115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</row>
    <row r="509" spans="1:25" ht="15.75" customHeight="1" x14ac:dyDescent="0.2">
      <c r="A509" s="96"/>
      <c r="B509" s="96"/>
      <c r="C509" s="112"/>
      <c r="D509" s="115"/>
      <c r="E509" s="115"/>
      <c r="F509" s="115"/>
      <c r="G509" s="115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</row>
    <row r="510" spans="1:25" ht="15.75" customHeight="1" x14ac:dyDescent="0.2">
      <c r="A510" s="96"/>
      <c r="B510" s="96"/>
      <c r="C510" s="114"/>
      <c r="D510" s="115"/>
      <c r="E510" s="115"/>
      <c r="F510" s="115"/>
      <c r="G510" s="115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</row>
    <row r="511" spans="1:25" ht="15.75" customHeight="1" x14ac:dyDescent="0.2">
      <c r="A511" s="96"/>
      <c r="B511" s="96"/>
      <c r="C511" s="112"/>
      <c r="D511" s="115"/>
      <c r="E511" s="115"/>
      <c r="F511" s="115"/>
      <c r="G511" s="115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</row>
    <row r="512" spans="1:25" ht="15.75" customHeight="1" x14ac:dyDescent="0.2">
      <c r="A512" s="96"/>
      <c r="B512" s="96"/>
      <c r="C512" s="114"/>
      <c r="D512" s="115"/>
      <c r="E512" s="115"/>
      <c r="F512" s="115"/>
      <c r="G512" s="115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</row>
    <row r="513" spans="1:25" ht="15.75" customHeight="1" x14ac:dyDescent="0.15">
      <c r="A513" s="96"/>
      <c r="B513" s="96"/>
      <c r="C513" s="96"/>
      <c r="D513" s="96"/>
      <c r="E513" s="96"/>
      <c r="F513" s="96"/>
      <c r="G513" s="96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</row>
    <row r="514" spans="1:25" ht="15.75" customHeight="1" x14ac:dyDescent="0.2">
      <c r="A514" s="96"/>
      <c r="B514" s="96"/>
      <c r="C514" s="112"/>
      <c r="D514" s="115"/>
      <c r="E514" s="115"/>
      <c r="F514" s="115"/>
      <c r="G514" s="96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</row>
    <row r="515" spans="1:25" ht="15.75" customHeight="1" x14ac:dyDescent="0.2">
      <c r="A515" s="96"/>
      <c r="B515" s="96"/>
      <c r="C515" s="112"/>
      <c r="D515" s="115"/>
      <c r="E515" s="115"/>
      <c r="F515" s="115"/>
      <c r="G515" s="96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</row>
    <row r="516" spans="1:25" ht="15.75" customHeight="1" x14ac:dyDescent="0.2">
      <c r="A516" s="96"/>
      <c r="B516" s="96"/>
      <c r="C516" s="114"/>
      <c r="D516" s="115"/>
      <c r="E516" s="115"/>
      <c r="F516" s="115"/>
      <c r="G516" s="96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</row>
    <row r="517" spans="1:25" ht="15.75" customHeight="1" x14ac:dyDescent="0.2">
      <c r="A517" s="96"/>
      <c r="B517" s="96"/>
      <c r="C517" s="114"/>
      <c r="D517" s="115"/>
      <c r="E517" s="115"/>
      <c r="F517" s="115"/>
      <c r="G517" s="96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</row>
    <row r="518" spans="1:25" ht="15.75" customHeight="1" x14ac:dyDescent="0.15">
      <c r="A518" s="96"/>
      <c r="B518" s="96"/>
      <c r="C518" s="96"/>
      <c r="D518" s="96"/>
      <c r="E518" s="96"/>
      <c r="F518" s="96"/>
      <c r="G518" s="96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</row>
    <row r="519" spans="1:25" ht="15.75" customHeight="1" x14ac:dyDescent="0.2">
      <c r="A519" s="96"/>
      <c r="B519" s="96"/>
      <c r="C519" s="112"/>
      <c r="D519" s="115"/>
      <c r="E519" s="115"/>
      <c r="F519" s="115"/>
      <c r="G519" s="115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</row>
    <row r="520" spans="1:25" ht="15.75" customHeight="1" x14ac:dyDescent="0.2">
      <c r="A520" s="96"/>
      <c r="B520" s="96"/>
      <c r="C520" s="112"/>
      <c r="D520" s="115"/>
      <c r="E520" s="115"/>
      <c r="F520" s="115"/>
      <c r="G520" s="115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</row>
    <row r="521" spans="1:25" ht="15.75" customHeight="1" x14ac:dyDescent="0.2">
      <c r="A521" s="96"/>
      <c r="B521" s="96"/>
      <c r="C521" s="133"/>
      <c r="D521" s="115"/>
      <c r="E521" s="115"/>
      <c r="F521" s="115"/>
      <c r="G521" s="115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</row>
    <row r="522" spans="1:25" ht="15.75" customHeight="1" x14ac:dyDescent="0.2">
      <c r="A522" s="96"/>
      <c r="B522" s="96"/>
      <c r="C522" s="133"/>
      <c r="D522" s="115"/>
      <c r="E522" s="115"/>
      <c r="F522" s="115"/>
      <c r="G522" s="115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</row>
    <row r="523" spans="1:25" ht="15.75" customHeight="1" x14ac:dyDescent="0.2">
      <c r="A523" s="96"/>
      <c r="B523" s="96"/>
      <c r="C523" s="114"/>
      <c r="D523" s="115"/>
      <c r="E523" s="115"/>
      <c r="F523" s="115"/>
      <c r="G523" s="115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</row>
    <row r="524" spans="1:25" ht="15.75" customHeight="1" x14ac:dyDescent="0.2">
      <c r="A524" s="96"/>
      <c r="B524" s="96"/>
      <c r="C524" s="112"/>
      <c r="D524" s="115"/>
      <c r="E524" s="115"/>
      <c r="F524" s="115"/>
      <c r="G524" s="115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</row>
    <row r="525" spans="1:25" ht="15.75" customHeight="1" x14ac:dyDescent="0.2">
      <c r="A525" s="96"/>
      <c r="B525" s="33"/>
      <c r="C525" s="112"/>
      <c r="D525" s="115"/>
      <c r="E525" s="115"/>
      <c r="F525" s="115"/>
      <c r="G525" s="115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</row>
    <row r="526" spans="1:25" ht="15.75" customHeight="1" x14ac:dyDescent="0.2">
      <c r="A526" s="96"/>
      <c r="B526" s="96"/>
      <c r="C526" s="114"/>
      <c r="D526" s="115"/>
      <c r="E526" s="115"/>
      <c r="F526" s="115"/>
      <c r="G526" s="115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</row>
    <row r="527" spans="1:25" ht="15.75" customHeight="1" x14ac:dyDescent="0.2">
      <c r="A527" s="96"/>
      <c r="B527" s="96"/>
      <c r="C527" s="112"/>
      <c r="D527" s="115"/>
      <c r="E527" s="115"/>
      <c r="F527" s="115"/>
      <c r="G527" s="115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</row>
    <row r="528" spans="1:25" ht="15.75" customHeight="1" x14ac:dyDescent="0.2">
      <c r="A528" s="96"/>
      <c r="B528" s="96"/>
      <c r="C528" s="114"/>
      <c r="D528" s="115"/>
      <c r="E528" s="115"/>
      <c r="F528" s="115"/>
      <c r="G528" s="115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</row>
    <row r="529" spans="1:25" ht="15.75" customHeight="1" x14ac:dyDescent="0.2">
      <c r="A529" s="96"/>
      <c r="B529" s="96"/>
      <c r="C529" s="33"/>
      <c r="D529" s="33"/>
      <c r="E529" s="33"/>
      <c r="F529" s="33"/>
      <c r="G529" s="33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</row>
    <row r="530" spans="1:25" ht="15.75" customHeight="1" x14ac:dyDescent="0.2">
      <c r="A530" s="96"/>
      <c r="B530" s="96"/>
      <c r="C530" s="112"/>
      <c r="D530" s="115"/>
      <c r="E530" s="115"/>
      <c r="F530" s="115"/>
      <c r="G530" s="115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</row>
    <row r="531" spans="1:25" ht="15.75" customHeight="1" x14ac:dyDescent="0.2">
      <c r="A531" s="96"/>
      <c r="B531" s="96"/>
      <c r="C531" s="112"/>
      <c r="D531" s="115"/>
      <c r="E531" s="115"/>
      <c r="F531" s="115"/>
      <c r="G531" s="115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</row>
    <row r="532" spans="1:25" ht="15.75" customHeight="1" x14ac:dyDescent="0.2">
      <c r="A532" s="96"/>
      <c r="B532" s="96"/>
      <c r="C532" s="133"/>
      <c r="D532" s="115"/>
      <c r="E532" s="115"/>
      <c r="F532" s="115"/>
      <c r="G532" s="115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</row>
    <row r="533" spans="1:25" ht="15.75" customHeight="1" x14ac:dyDescent="0.2">
      <c r="A533" s="96"/>
      <c r="B533" s="96"/>
      <c r="C533" s="133"/>
      <c r="D533" s="115"/>
      <c r="E533" s="115"/>
      <c r="F533" s="115"/>
      <c r="G533" s="115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</row>
    <row r="534" spans="1:25" ht="15.75" customHeight="1" x14ac:dyDescent="0.15">
      <c r="A534" s="96"/>
      <c r="B534" s="96"/>
      <c r="C534" s="96"/>
      <c r="D534" s="96"/>
      <c r="E534" s="96"/>
      <c r="F534" s="96"/>
      <c r="G534" s="96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</row>
    <row r="535" spans="1:25" ht="15.75" customHeight="1" x14ac:dyDescent="0.2">
      <c r="A535" s="96"/>
      <c r="B535" s="96"/>
      <c r="C535" s="112"/>
      <c r="D535" s="115"/>
      <c r="E535" s="115"/>
      <c r="F535" s="115"/>
      <c r="G535" s="115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</row>
    <row r="536" spans="1:25" ht="15.75" customHeight="1" x14ac:dyDescent="0.2">
      <c r="A536" s="96"/>
      <c r="B536" s="96"/>
      <c r="C536" s="112"/>
      <c r="D536" s="115"/>
      <c r="E536" s="115"/>
      <c r="F536" s="115"/>
      <c r="G536" s="115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</row>
    <row r="537" spans="1:25" ht="15.75" customHeight="1" x14ac:dyDescent="0.2">
      <c r="A537" s="96"/>
      <c r="B537" s="96"/>
      <c r="C537" s="133"/>
      <c r="D537" s="115"/>
      <c r="E537" s="115"/>
      <c r="F537" s="115"/>
      <c r="G537" s="33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</row>
    <row r="538" spans="1:25" ht="15.75" customHeight="1" x14ac:dyDescent="0.2">
      <c r="A538" s="96"/>
      <c r="B538" s="96"/>
      <c r="C538" s="133"/>
      <c r="D538" s="115"/>
      <c r="E538" s="115"/>
      <c r="F538" s="115"/>
      <c r="G538" s="115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</row>
    <row r="539" spans="1:25" ht="15.75" customHeight="1" x14ac:dyDescent="0.15">
      <c r="A539" s="96"/>
      <c r="B539" s="96"/>
      <c r="C539" s="96"/>
      <c r="D539" s="96"/>
      <c r="E539" s="96"/>
      <c r="F539" s="96"/>
      <c r="G539" s="96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</row>
    <row r="540" spans="1:25" ht="15.75" customHeight="1" x14ac:dyDescent="0.2">
      <c r="A540" s="96"/>
      <c r="B540" s="96"/>
      <c r="C540" s="112"/>
      <c r="D540" s="115"/>
      <c r="E540" s="115"/>
      <c r="F540" s="115"/>
      <c r="G540" s="115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</row>
    <row r="541" spans="1:25" ht="15.75" customHeight="1" x14ac:dyDescent="0.2">
      <c r="A541" s="96"/>
      <c r="B541" s="96"/>
      <c r="C541" s="112"/>
      <c r="D541" s="115"/>
      <c r="E541" s="115"/>
      <c r="F541" s="115"/>
      <c r="G541" s="115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</row>
    <row r="542" spans="1:25" ht="15.75" customHeight="1" x14ac:dyDescent="0.2">
      <c r="A542" s="96"/>
      <c r="B542" s="96"/>
      <c r="C542" s="133"/>
      <c r="D542" s="115"/>
      <c r="E542" s="115"/>
      <c r="F542" s="115"/>
      <c r="G542" s="115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</row>
    <row r="543" spans="1:25" ht="15.75" customHeight="1" x14ac:dyDescent="0.2">
      <c r="A543" s="96"/>
      <c r="B543" s="96"/>
      <c r="C543" s="133"/>
      <c r="D543" s="115"/>
      <c r="E543" s="115"/>
      <c r="F543" s="115"/>
      <c r="G543" s="115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</row>
    <row r="544" spans="1:25" ht="15.75" customHeight="1" x14ac:dyDescent="0.15">
      <c r="A544" s="96"/>
      <c r="B544" s="96"/>
      <c r="C544" s="96"/>
      <c r="D544" s="96"/>
      <c r="E544" s="96"/>
      <c r="F544" s="96"/>
      <c r="G544" s="96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</row>
    <row r="545" spans="1:25" ht="15.75" customHeight="1" x14ac:dyDescent="0.2">
      <c r="A545" s="96"/>
      <c r="B545" s="96"/>
      <c r="C545" s="112"/>
      <c r="D545" s="115"/>
      <c r="E545" s="115"/>
      <c r="F545" s="115"/>
      <c r="G545" s="115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</row>
    <row r="546" spans="1:25" ht="15.75" customHeight="1" x14ac:dyDescent="0.2">
      <c r="A546" s="96"/>
      <c r="B546" s="96"/>
      <c r="C546" s="112"/>
      <c r="D546" s="115"/>
      <c r="E546" s="115"/>
      <c r="F546" s="115"/>
      <c r="G546" s="115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</row>
    <row r="547" spans="1:25" ht="15.75" customHeight="1" x14ac:dyDescent="0.2">
      <c r="A547" s="96"/>
      <c r="B547" s="96"/>
      <c r="C547" s="114"/>
      <c r="D547" s="115"/>
      <c r="E547" s="115"/>
      <c r="F547" s="115"/>
      <c r="G547" s="115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</row>
    <row r="548" spans="1:25" ht="15.75" customHeight="1" x14ac:dyDescent="0.2">
      <c r="A548" s="96"/>
      <c r="B548" s="96"/>
      <c r="C548" s="112"/>
      <c r="D548" s="115"/>
      <c r="E548" s="115"/>
      <c r="F548" s="115"/>
      <c r="G548" s="115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</row>
    <row r="549" spans="1:25" ht="15.75" customHeight="1" x14ac:dyDescent="0.2">
      <c r="A549" s="96"/>
      <c r="B549" s="96"/>
      <c r="C549" s="114"/>
      <c r="D549" s="115"/>
      <c r="E549" s="115"/>
      <c r="F549" s="115"/>
      <c r="G549" s="115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</row>
    <row r="550" spans="1:25" ht="15.75" customHeight="1" x14ac:dyDescent="0.15">
      <c r="A550" s="96"/>
      <c r="B550" s="96"/>
      <c r="C550" s="96"/>
      <c r="D550" s="96"/>
      <c r="E550" s="96"/>
      <c r="F550" s="96"/>
      <c r="G550" s="96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</row>
    <row r="551" spans="1:25" ht="15.75" customHeight="1" x14ac:dyDescent="0.2">
      <c r="A551" s="96"/>
      <c r="B551" s="96"/>
      <c r="C551" s="112"/>
      <c r="D551" s="115"/>
      <c r="E551" s="115"/>
      <c r="F551" s="115"/>
      <c r="G551" s="115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</row>
    <row r="552" spans="1:25" ht="15.75" customHeight="1" x14ac:dyDescent="0.2">
      <c r="A552" s="33"/>
      <c r="B552" s="33"/>
      <c r="C552" s="112"/>
      <c r="D552" s="115"/>
      <c r="E552" s="115"/>
      <c r="F552" s="115"/>
      <c r="G552" s="115"/>
      <c r="H552" s="100"/>
      <c r="I552" s="100"/>
      <c r="J552" s="100"/>
      <c r="K552" s="100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</row>
    <row r="553" spans="1:25" ht="15.75" customHeight="1" x14ac:dyDescent="0.2">
      <c r="A553" s="33"/>
      <c r="B553" s="33"/>
      <c r="C553" s="133"/>
      <c r="D553" s="115"/>
      <c r="E553" s="115"/>
      <c r="F553" s="115"/>
      <c r="G553" s="115"/>
      <c r="H553" s="100"/>
      <c r="I553" s="100"/>
      <c r="J553" s="100"/>
      <c r="K553" s="100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</row>
    <row r="554" spans="1:25" ht="15.75" customHeight="1" x14ac:dyDescent="0.2">
      <c r="A554" s="33"/>
      <c r="B554" s="33"/>
      <c r="C554" s="133"/>
      <c r="D554" s="115"/>
      <c r="E554" s="115"/>
      <c r="F554" s="115"/>
      <c r="G554" s="115"/>
      <c r="H554" s="100"/>
      <c r="I554" s="100"/>
      <c r="J554" s="100"/>
      <c r="K554" s="100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</row>
    <row r="555" spans="1:25" ht="15.75" customHeight="1" x14ac:dyDescent="0.2">
      <c r="A555" s="33"/>
      <c r="B555" s="33"/>
      <c r="C555" s="96"/>
      <c r="D555" s="96"/>
      <c r="E555" s="96"/>
      <c r="F555" s="96"/>
      <c r="G555" s="96"/>
      <c r="H555" s="100"/>
      <c r="I555" s="100"/>
      <c r="J555" s="100"/>
      <c r="K555" s="100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</row>
    <row r="556" spans="1:25" ht="15.75" customHeight="1" x14ac:dyDescent="0.2">
      <c r="A556" s="33"/>
      <c r="B556" s="33"/>
      <c r="C556" s="134"/>
      <c r="D556" s="122"/>
      <c r="E556" s="122"/>
      <c r="F556" s="122"/>
      <c r="G556" s="122"/>
      <c r="H556" s="100"/>
      <c r="I556" s="100"/>
      <c r="J556" s="100"/>
      <c r="K556" s="100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</row>
    <row r="557" spans="1:25" ht="15.75" customHeight="1" x14ac:dyDescent="0.2">
      <c r="A557" s="33"/>
      <c r="B557" s="33"/>
      <c r="C557" s="134"/>
      <c r="D557" s="122"/>
      <c r="E557" s="122"/>
      <c r="F557" s="122"/>
      <c r="G557" s="122"/>
      <c r="H557" s="100"/>
      <c r="I557" s="100"/>
      <c r="J557" s="100"/>
      <c r="K557" s="100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</row>
    <row r="558" spans="1:25" ht="15.75" customHeight="1" x14ac:dyDescent="0.2">
      <c r="A558" s="33"/>
      <c r="B558" s="33"/>
      <c r="C558" s="135"/>
      <c r="D558" s="125"/>
      <c r="E558" s="125"/>
      <c r="F558" s="125"/>
      <c r="G558" s="125"/>
      <c r="H558" s="100"/>
      <c r="I558" s="100"/>
      <c r="J558" s="100"/>
      <c r="K558" s="100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</row>
    <row r="559" spans="1:25" ht="15.75" customHeight="1" x14ac:dyDescent="0.2">
      <c r="A559" s="33"/>
      <c r="B559" s="33"/>
      <c r="C559" s="135"/>
      <c r="D559" s="125"/>
      <c r="E559" s="125"/>
      <c r="F559" s="125"/>
      <c r="G559" s="125"/>
      <c r="H559" s="100"/>
      <c r="I559" s="100"/>
      <c r="J559" s="100"/>
      <c r="K559" s="100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</row>
    <row r="560" spans="1:25" ht="15.75" customHeight="1" x14ac:dyDescent="0.2">
      <c r="A560" s="33"/>
      <c r="B560" s="33"/>
      <c r="C560" s="128"/>
      <c r="D560" s="96"/>
      <c r="E560" s="96"/>
      <c r="F560" s="96"/>
      <c r="G560" s="96"/>
      <c r="H560" s="100"/>
      <c r="I560" s="100"/>
      <c r="J560" s="100"/>
      <c r="K560" s="100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</row>
    <row r="561" spans="1:25" ht="15.75" customHeight="1" x14ac:dyDescent="0.2">
      <c r="A561" s="96"/>
      <c r="B561" s="96"/>
      <c r="C561" s="112"/>
      <c r="D561" s="96"/>
      <c r="E561" s="96"/>
      <c r="F561" s="96"/>
      <c r="G561" s="96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</row>
    <row r="562" spans="1:25" ht="15.75" customHeight="1" x14ac:dyDescent="0.2">
      <c r="A562" s="96"/>
      <c r="B562" s="96"/>
      <c r="C562" s="112"/>
      <c r="D562" s="96"/>
      <c r="E562" s="96"/>
      <c r="F562" s="96"/>
      <c r="G562" s="96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</row>
    <row r="563" spans="1:25" ht="15.75" customHeight="1" x14ac:dyDescent="0.2">
      <c r="A563" s="96"/>
      <c r="B563" s="96"/>
      <c r="C563" s="114"/>
      <c r="D563" s="96"/>
      <c r="E563" s="96"/>
      <c r="F563" s="96"/>
      <c r="G563" s="96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</row>
    <row r="564" spans="1:25" ht="15.75" customHeight="1" x14ac:dyDescent="0.2">
      <c r="A564" s="96"/>
      <c r="B564" s="96"/>
      <c r="C564" s="114"/>
      <c r="D564" s="96"/>
      <c r="E564" s="96"/>
      <c r="F564" s="96"/>
      <c r="G564" s="96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</row>
    <row r="565" spans="1:25" ht="15.75" customHeight="1" x14ac:dyDescent="0.15">
      <c r="A565" s="96"/>
      <c r="B565" s="96"/>
      <c r="C565" s="128"/>
      <c r="D565" s="96"/>
      <c r="E565" s="96"/>
      <c r="F565" s="96"/>
      <c r="G565" s="96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</row>
    <row r="566" spans="1:25" ht="15.75" customHeight="1" x14ac:dyDescent="0.2">
      <c r="A566" s="96"/>
      <c r="B566" s="96"/>
      <c r="C566" s="112"/>
      <c r="D566" s="96"/>
      <c r="E566" s="96"/>
      <c r="F566" s="96"/>
      <c r="G566" s="96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</row>
    <row r="567" spans="1:25" ht="15.75" customHeight="1" x14ac:dyDescent="0.2">
      <c r="A567" s="96"/>
      <c r="B567" s="96"/>
      <c r="C567" s="112"/>
      <c r="D567" s="96"/>
      <c r="E567" s="96"/>
      <c r="F567" s="96"/>
      <c r="G567" s="96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</row>
    <row r="568" spans="1:25" ht="15.75" customHeight="1" x14ac:dyDescent="0.2">
      <c r="A568" s="96"/>
      <c r="B568" s="96"/>
      <c r="C568" s="114"/>
      <c r="D568" s="96"/>
      <c r="E568" s="96"/>
      <c r="F568" s="96"/>
      <c r="G568" s="96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</row>
    <row r="569" spans="1:25" ht="15.75" customHeight="1" x14ac:dyDescent="0.2">
      <c r="A569" s="96"/>
      <c r="B569" s="96"/>
      <c r="C569" s="114"/>
      <c r="D569" s="115"/>
      <c r="E569" s="115"/>
      <c r="F569" s="115"/>
      <c r="G569" s="115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</row>
    <row r="570" spans="1:25" ht="15.75" customHeight="1" x14ac:dyDescent="0.15">
      <c r="A570" s="96"/>
      <c r="B570" s="96"/>
      <c r="C570" s="96"/>
      <c r="D570" s="96"/>
      <c r="E570" s="96"/>
      <c r="F570" s="96"/>
      <c r="G570" s="96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</row>
    <row r="571" spans="1:25" ht="15.75" customHeight="1" x14ac:dyDescent="0.15">
      <c r="A571" s="96"/>
      <c r="B571" s="96"/>
      <c r="C571" s="96"/>
      <c r="D571" s="96"/>
      <c r="E571" s="96"/>
      <c r="F571" s="96"/>
      <c r="G571" s="96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</row>
    <row r="572" spans="1:25" ht="15.75" customHeight="1" x14ac:dyDescent="0.15">
      <c r="A572" s="96"/>
      <c r="B572" s="96"/>
      <c r="C572" s="96"/>
      <c r="D572" s="96"/>
      <c r="E572" s="96"/>
      <c r="F572" s="96"/>
      <c r="G572" s="96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</row>
    <row r="573" spans="1:25" ht="15.75" customHeight="1" x14ac:dyDescent="0.15">
      <c r="A573" s="96"/>
      <c r="B573" s="96"/>
      <c r="C573" s="96"/>
      <c r="D573" s="96"/>
      <c r="E573" s="96"/>
      <c r="F573" s="96"/>
      <c r="G573" s="96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</row>
    <row r="574" spans="1:25" ht="15.75" customHeight="1" x14ac:dyDescent="0.15">
      <c r="A574" s="96"/>
      <c r="B574" s="96"/>
      <c r="C574" s="96"/>
      <c r="D574" s="96"/>
      <c r="E574" s="96"/>
      <c r="F574" s="96"/>
      <c r="G574" s="96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</row>
    <row r="575" spans="1:25" ht="15.75" customHeight="1" x14ac:dyDescent="0.15">
      <c r="A575" s="96"/>
      <c r="B575" s="96"/>
      <c r="C575" s="96"/>
      <c r="D575" s="96"/>
      <c r="E575" s="96"/>
      <c r="F575" s="96"/>
      <c r="G575" s="96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</row>
    <row r="576" spans="1:25" ht="15.75" customHeight="1" x14ac:dyDescent="0.15">
      <c r="A576" s="96"/>
      <c r="B576" s="96"/>
      <c r="C576" s="96"/>
      <c r="D576" s="96"/>
      <c r="E576" s="96"/>
      <c r="F576" s="96"/>
      <c r="G576" s="96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</row>
    <row r="577" spans="1:25" ht="15.75" customHeight="1" x14ac:dyDescent="0.15">
      <c r="A577" s="96"/>
      <c r="B577" s="96"/>
      <c r="C577" s="96"/>
      <c r="D577" s="96"/>
      <c r="E577" s="96"/>
      <c r="F577" s="96"/>
      <c r="G577" s="96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</row>
    <row r="578" spans="1:25" ht="15.75" customHeight="1" x14ac:dyDescent="0.15">
      <c r="A578" s="96"/>
      <c r="B578" s="96"/>
      <c r="C578" s="96"/>
      <c r="D578" s="96"/>
      <c r="E578" s="96"/>
      <c r="F578" s="96"/>
      <c r="G578" s="96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</row>
    <row r="579" spans="1:25" ht="15.75" customHeight="1" x14ac:dyDescent="0.15">
      <c r="A579" s="96"/>
      <c r="B579" s="96"/>
      <c r="C579" s="96"/>
      <c r="D579" s="96"/>
      <c r="E579" s="96"/>
      <c r="F579" s="96"/>
      <c r="G579" s="96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</row>
    <row r="580" spans="1:25" ht="15.75" customHeight="1" x14ac:dyDescent="0.15">
      <c r="A580" s="96"/>
      <c r="B580" s="96"/>
      <c r="C580" s="96"/>
      <c r="D580" s="96"/>
      <c r="E580" s="96"/>
      <c r="F580" s="96"/>
      <c r="G580" s="96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</row>
    <row r="581" spans="1:25" ht="15.75" customHeight="1" x14ac:dyDescent="0.15">
      <c r="A581" s="96"/>
      <c r="B581" s="96"/>
      <c r="C581" s="96"/>
      <c r="D581" s="96"/>
      <c r="E581" s="96"/>
      <c r="F581" s="96"/>
      <c r="G581" s="96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</row>
    <row r="582" spans="1:25" ht="15.75" customHeight="1" x14ac:dyDescent="0.15">
      <c r="A582" s="96"/>
      <c r="B582" s="96"/>
      <c r="C582" s="96"/>
      <c r="D582" s="96"/>
      <c r="E582" s="96"/>
      <c r="F582" s="96"/>
      <c r="G582" s="96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</row>
    <row r="583" spans="1:25" ht="15.75" customHeight="1" x14ac:dyDescent="0.15">
      <c r="A583" s="96"/>
      <c r="B583" s="96"/>
      <c r="C583" s="96"/>
      <c r="D583" s="96"/>
      <c r="E583" s="96"/>
      <c r="F583" s="96"/>
      <c r="G583" s="96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</row>
    <row r="584" spans="1:25" ht="15.75" customHeight="1" x14ac:dyDescent="0.15">
      <c r="A584" s="96"/>
      <c r="B584" s="96"/>
      <c r="C584" s="96"/>
      <c r="D584" s="96"/>
      <c r="E584" s="96"/>
      <c r="F584" s="96"/>
      <c r="G584" s="96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</row>
    <row r="585" spans="1:25" ht="15.75" customHeight="1" x14ac:dyDescent="0.15">
      <c r="A585" s="96"/>
      <c r="B585" s="96"/>
      <c r="C585" s="96"/>
      <c r="D585" s="96"/>
      <c r="E585" s="96"/>
      <c r="F585" s="96"/>
      <c r="G585" s="96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</row>
    <row r="586" spans="1:25" ht="15.75" customHeight="1" x14ac:dyDescent="0.15">
      <c r="A586" s="96"/>
      <c r="B586" s="96"/>
      <c r="C586" s="96"/>
      <c r="D586" s="96"/>
      <c r="E586" s="96"/>
      <c r="F586" s="96"/>
      <c r="G586" s="96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</row>
    <row r="587" spans="1:25" ht="15.75" customHeight="1" x14ac:dyDescent="0.15">
      <c r="A587" s="96"/>
      <c r="B587" s="96"/>
      <c r="C587" s="96"/>
      <c r="D587" s="96"/>
      <c r="E587" s="96"/>
      <c r="F587" s="96"/>
      <c r="G587" s="96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</row>
    <row r="588" spans="1:25" ht="15.75" customHeight="1" x14ac:dyDescent="0.15">
      <c r="A588" s="96"/>
      <c r="B588" s="96"/>
      <c r="C588" s="96"/>
      <c r="D588" s="96"/>
      <c r="E588" s="96"/>
      <c r="F588" s="96"/>
      <c r="G588" s="96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</row>
    <row r="589" spans="1:25" ht="15.75" customHeight="1" x14ac:dyDescent="0.15">
      <c r="A589" s="96"/>
      <c r="B589" s="96"/>
      <c r="C589" s="96"/>
      <c r="D589" s="96"/>
      <c r="E589" s="96"/>
      <c r="F589" s="96"/>
      <c r="G589" s="96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</row>
    <row r="590" spans="1:25" ht="15.75" customHeight="1" x14ac:dyDescent="0.15">
      <c r="A590" s="96"/>
      <c r="B590" s="96"/>
      <c r="C590" s="96"/>
      <c r="D590" s="96"/>
      <c r="E590" s="96"/>
      <c r="F590" s="96"/>
      <c r="G590" s="96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</row>
    <row r="591" spans="1:25" ht="15.75" customHeight="1" x14ac:dyDescent="0.15">
      <c r="A591" s="96"/>
      <c r="B591" s="96"/>
      <c r="C591" s="96"/>
      <c r="D591" s="96"/>
      <c r="E591" s="96"/>
      <c r="F591" s="96"/>
      <c r="G591" s="96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</row>
    <row r="592" spans="1:25" ht="15.75" customHeight="1" x14ac:dyDescent="0.15">
      <c r="A592" s="96"/>
      <c r="B592" s="96"/>
      <c r="C592" s="96"/>
      <c r="D592" s="96"/>
      <c r="E592" s="96"/>
      <c r="F592" s="96"/>
      <c r="G592" s="96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</row>
    <row r="593" spans="1:25" ht="15.75" customHeight="1" x14ac:dyDescent="0.15">
      <c r="A593" s="96"/>
      <c r="B593" s="96"/>
      <c r="C593" s="96"/>
      <c r="D593" s="96"/>
      <c r="E593" s="96"/>
      <c r="F593" s="96"/>
      <c r="G593" s="96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</row>
    <row r="594" spans="1:25" ht="15.75" customHeight="1" x14ac:dyDescent="0.15">
      <c r="A594" s="96"/>
      <c r="B594" s="96"/>
      <c r="C594" s="96"/>
      <c r="D594" s="96"/>
      <c r="E594" s="96"/>
      <c r="F594" s="96"/>
      <c r="G594" s="96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</row>
    <row r="595" spans="1:25" ht="15.75" customHeight="1" x14ac:dyDescent="0.15">
      <c r="A595" s="96"/>
      <c r="B595" s="96"/>
      <c r="C595" s="96"/>
      <c r="D595" s="96"/>
      <c r="E595" s="96"/>
      <c r="F595" s="96"/>
      <c r="G595" s="96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</row>
    <row r="596" spans="1:25" ht="15.75" customHeight="1" x14ac:dyDescent="0.15">
      <c r="A596" s="96"/>
      <c r="B596" s="96"/>
      <c r="C596" s="96"/>
      <c r="D596" s="96"/>
      <c r="E596" s="96"/>
      <c r="F596" s="96"/>
      <c r="G596" s="96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</row>
    <row r="597" spans="1:25" ht="15.75" customHeight="1" x14ac:dyDescent="0.15">
      <c r="A597" s="96"/>
      <c r="B597" s="96"/>
      <c r="C597" s="96"/>
      <c r="D597" s="96"/>
      <c r="E597" s="96"/>
      <c r="F597" s="96"/>
      <c r="G597" s="96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</row>
    <row r="598" spans="1:25" ht="15.75" customHeight="1" x14ac:dyDescent="0.15">
      <c r="A598" s="96"/>
      <c r="B598" s="96"/>
      <c r="C598" s="96"/>
      <c r="D598" s="96"/>
      <c r="E598" s="96"/>
      <c r="F598" s="96"/>
      <c r="G598" s="96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</row>
    <row r="599" spans="1:25" ht="15.75" customHeight="1" x14ac:dyDescent="0.15">
      <c r="A599" s="96"/>
      <c r="B599" s="96"/>
      <c r="C599" s="96"/>
      <c r="D599" s="96"/>
      <c r="E599" s="96"/>
      <c r="F599" s="96"/>
      <c r="G599" s="96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</row>
    <row r="600" spans="1:25" ht="15.75" customHeight="1" x14ac:dyDescent="0.15">
      <c r="A600" s="96"/>
      <c r="B600" s="96"/>
      <c r="C600" s="96"/>
      <c r="D600" s="96"/>
      <c r="E600" s="96"/>
      <c r="F600" s="96"/>
      <c r="G600" s="96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</row>
    <row r="601" spans="1:25" ht="15.75" customHeight="1" x14ac:dyDescent="0.15">
      <c r="A601" s="96"/>
      <c r="B601" s="96"/>
      <c r="C601" s="96"/>
      <c r="D601" s="96"/>
      <c r="E601" s="96"/>
      <c r="F601" s="96"/>
      <c r="G601" s="96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</row>
    <row r="602" spans="1:25" ht="15.75" customHeight="1" x14ac:dyDescent="0.15">
      <c r="A602" s="96"/>
      <c r="B602" s="96"/>
      <c r="C602" s="96"/>
      <c r="D602" s="96"/>
      <c r="E602" s="96"/>
      <c r="F602" s="96"/>
      <c r="G602" s="96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</row>
    <row r="603" spans="1:25" ht="15.75" customHeight="1" x14ac:dyDescent="0.15">
      <c r="A603" s="96"/>
      <c r="B603" s="96"/>
      <c r="C603" s="96"/>
      <c r="D603" s="96"/>
      <c r="E603" s="96"/>
      <c r="F603" s="96"/>
      <c r="G603" s="96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</row>
    <row r="604" spans="1:25" ht="15.75" customHeight="1" x14ac:dyDescent="0.15">
      <c r="A604" s="96"/>
      <c r="B604" s="96"/>
      <c r="C604" s="96"/>
      <c r="D604" s="96"/>
      <c r="E604" s="96"/>
      <c r="F604" s="96"/>
      <c r="G604" s="96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</row>
    <row r="605" spans="1:25" ht="15.75" customHeight="1" x14ac:dyDescent="0.15">
      <c r="A605" s="96"/>
      <c r="B605" s="96"/>
      <c r="C605" s="96"/>
      <c r="D605" s="96"/>
      <c r="E605" s="96"/>
      <c r="F605" s="96"/>
      <c r="G605" s="96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</row>
    <row r="606" spans="1:25" ht="15.75" customHeight="1" x14ac:dyDescent="0.15">
      <c r="A606" s="96"/>
      <c r="B606" s="96"/>
      <c r="C606" s="96"/>
      <c r="D606" s="96"/>
      <c r="E606" s="96"/>
      <c r="F606" s="96"/>
      <c r="G606" s="96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</row>
    <row r="607" spans="1:25" ht="15.75" customHeight="1" x14ac:dyDescent="0.15">
      <c r="A607" s="96"/>
      <c r="B607" s="96"/>
      <c r="C607" s="96"/>
      <c r="D607" s="96"/>
      <c r="E607" s="96"/>
      <c r="F607" s="96"/>
      <c r="G607" s="96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</row>
    <row r="608" spans="1:25" ht="15.75" customHeight="1" x14ac:dyDescent="0.15">
      <c r="A608" s="96"/>
      <c r="B608" s="96"/>
      <c r="C608" s="96"/>
      <c r="D608" s="96"/>
      <c r="E608" s="96"/>
      <c r="F608" s="96"/>
      <c r="G608" s="96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</row>
    <row r="609" spans="1:25" ht="15.75" customHeight="1" x14ac:dyDescent="0.15">
      <c r="A609" s="96"/>
      <c r="B609" s="96"/>
      <c r="C609" s="96"/>
      <c r="D609" s="96"/>
      <c r="E609" s="96"/>
      <c r="F609" s="96"/>
      <c r="G609" s="96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</row>
    <row r="610" spans="1:25" ht="15.75" customHeight="1" x14ac:dyDescent="0.15">
      <c r="A610" s="96"/>
      <c r="B610" s="96"/>
      <c r="C610" s="96"/>
      <c r="D610" s="96"/>
      <c r="E610" s="96"/>
      <c r="F610" s="96"/>
      <c r="G610" s="96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</row>
    <row r="611" spans="1:25" ht="15.75" customHeight="1" x14ac:dyDescent="0.15">
      <c r="A611" s="96"/>
      <c r="B611" s="96"/>
      <c r="C611" s="96"/>
      <c r="D611" s="96"/>
      <c r="E611" s="96"/>
      <c r="F611" s="96"/>
      <c r="G611" s="96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</row>
    <row r="612" spans="1:25" ht="15.75" customHeight="1" x14ac:dyDescent="0.15">
      <c r="A612" s="96"/>
      <c r="B612" s="96"/>
      <c r="C612" s="96"/>
      <c r="D612" s="96"/>
      <c r="E612" s="96"/>
      <c r="F612" s="96"/>
      <c r="G612" s="96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</row>
    <row r="613" spans="1:25" ht="15.75" customHeight="1" x14ac:dyDescent="0.15">
      <c r="A613" s="96"/>
      <c r="B613" s="96"/>
      <c r="C613" s="96"/>
      <c r="D613" s="96"/>
      <c r="E613" s="96"/>
      <c r="F613" s="96"/>
      <c r="G613" s="96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</row>
    <row r="614" spans="1:25" ht="15.75" customHeight="1" x14ac:dyDescent="0.15">
      <c r="A614" s="96"/>
      <c r="B614" s="96"/>
      <c r="C614" s="96"/>
      <c r="D614" s="96"/>
      <c r="E614" s="96"/>
      <c r="F614" s="96"/>
      <c r="G614" s="96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</row>
    <row r="615" spans="1:25" ht="15.75" customHeight="1" x14ac:dyDescent="0.15">
      <c r="A615" s="96"/>
      <c r="B615" s="96"/>
      <c r="C615" s="96"/>
      <c r="D615" s="96"/>
      <c r="E615" s="96"/>
      <c r="F615" s="96"/>
      <c r="G615" s="96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</row>
    <row r="616" spans="1:25" ht="15.75" customHeight="1" x14ac:dyDescent="0.15">
      <c r="A616" s="96"/>
      <c r="B616" s="96"/>
      <c r="C616" s="96"/>
      <c r="D616" s="96"/>
      <c r="E616" s="96"/>
      <c r="F616" s="96"/>
      <c r="G616" s="96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</row>
    <row r="617" spans="1:25" ht="15.75" customHeight="1" x14ac:dyDescent="0.15">
      <c r="A617" s="96"/>
      <c r="B617" s="96"/>
      <c r="C617" s="96"/>
      <c r="D617" s="96"/>
      <c r="E617" s="96"/>
      <c r="F617" s="96"/>
      <c r="G617" s="96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</row>
    <row r="618" spans="1:25" ht="15.75" customHeight="1" x14ac:dyDescent="0.15">
      <c r="A618" s="96"/>
      <c r="B618" s="96"/>
      <c r="C618" s="96"/>
      <c r="D618" s="96"/>
      <c r="E618" s="96"/>
      <c r="F618" s="96"/>
      <c r="G618" s="96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</row>
    <row r="619" spans="1:25" ht="15.75" customHeight="1" x14ac:dyDescent="0.15">
      <c r="A619" s="96"/>
      <c r="B619" s="96"/>
      <c r="C619" s="96"/>
      <c r="D619" s="96"/>
      <c r="E619" s="96"/>
      <c r="F619" s="96"/>
      <c r="G619" s="96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</row>
    <row r="620" spans="1:25" ht="15.75" customHeight="1" x14ac:dyDescent="0.15">
      <c r="A620" s="96"/>
      <c r="B620" s="96"/>
      <c r="C620" s="96"/>
      <c r="D620" s="96"/>
      <c r="E620" s="96"/>
      <c r="F620" s="96"/>
      <c r="G620" s="96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</row>
    <row r="621" spans="1:25" ht="15.75" customHeight="1" x14ac:dyDescent="0.15">
      <c r="A621" s="96"/>
      <c r="B621" s="96"/>
      <c r="C621" s="96"/>
      <c r="D621" s="96"/>
      <c r="E621" s="96"/>
      <c r="F621" s="96"/>
      <c r="G621" s="96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</row>
    <row r="622" spans="1:25" ht="15.75" customHeight="1" x14ac:dyDescent="0.15">
      <c r="A622" s="96"/>
      <c r="B622" s="96"/>
      <c r="C622" s="96"/>
      <c r="D622" s="96"/>
      <c r="E622" s="96"/>
      <c r="F622" s="96"/>
      <c r="G622" s="96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</row>
    <row r="623" spans="1:25" ht="15.75" customHeight="1" x14ac:dyDescent="0.15">
      <c r="A623" s="96"/>
      <c r="B623" s="96"/>
      <c r="C623" s="96"/>
      <c r="D623" s="96"/>
      <c r="E623" s="96"/>
      <c r="F623" s="96"/>
      <c r="G623" s="96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</row>
    <row r="624" spans="1:25" ht="15.75" customHeight="1" x14ac:dyDescent="0.15">
      <c r="A624" s="96"/>
      <c r="B624" s="96"/>
      <c r="C624" s="96"/>
      <c r="D624" s="96"/>
      <c r="E624" s="96"/>
      <c r="F624" s="96"/>
      <c r="G624" s="96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</row>
    <row r="625" spans="1:25" ht="15.75" customHeight="1" x14ac:dyDescent="0.15">
      <c r="A625" s="96"/>
      <c r="B625" s="96"/>
      <c r="C625" s="96"/>
      <c r="D625" s="96"/>
      <c r="E625" s="96"/>
      <c r="F625" s="96"/>
      <c r="G625" s="96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</row>
    <row r="626" spans="1:25" ht="15.75" customHeight="1" x14ac:dyDescent="0.15">
      <c r="A626" s="96"/>
      <c r="B626" s="96"/>
      <c r="C626" s="96"/>
      <c r="D626" s="96"/>
      <c r="E626" s="96"/>
      <c r="F626" s="96"/>
      <c r="G626" s="96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</row>
    <row r="627" spans="1:25" ht="15.75" customHeight="1" x14ac:dyDescent="0.15">
      <c r="A627" s="96"/>
      <c r="B627" s="96"/>
      <c r="C627" s="96"/>
      <c r="D627" s="96"/>
      <c r="E627" s="96"/>
      <c r="F627" s="96"/>
      <c r="G627" s="96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</row>
    <row r="628" spans="1:25" ht="15.75" customHeight="1" x14ac:dyDescent="0.15">
      <c r="A628" s="96"/>
      <c r="B628" s="96"/>
      <c r="C628" s="96"/>
      <c r="D628" s="96"/>
      <c r="E628" s="96"/>
      <c r="F628" s="96"/>
      <c r="G628" s="96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</row>
    <row r="629" spans="1:25" ht="15.75" customHeight="1" x14ac:dyDescent="0.15">
      <c r="A629" s="96"/>
      <c r="B629" s="96"/>
      <c r="C629" s="96"/>
      <c r="D629" s="96"/>
      <c r="E629" s="96"/>
      <c r="F629" s="96"/>
      <c r="G629" s="96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</row>
    <row r="630" spans="1:25" ht="15.75" customHeight="1" x14ac:dyDescent="0.15">
      <c r="A630" s="96"/>
      <c r="B630" s="96"/>
      <c r="C630" s="96"/>
      <c r="D630" s="96"/>
      <c r="E630" s="96"/>
      <c r="F630" s="96"/>
      <c r="G630" s="96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</row>
    <row r="631" spans="1:25" ht="15.75" customHeight="1" x14ac:dyDescent="0.15">
      <c r="A631" s="96"/>
      <c r="B631" s="96"/>
      <c r="C631" s="96"/>
      <c r="D631" s="96"/>
      <c r="E631" s="96"/>
      <c r="F631" s="96"/>
      <c r="G631" s="96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</row>
    <row r="632" spans="1:25" ht="15.75" customHeight="1" x14ac:dyDescent="0.15">
      <c r="A632" s="96"/>
      <c r="B632" s="96"/>
      <c r="C632" s="96"/>
      <c r="D632" s="96"/>
      <c r="E632" s="96"/>
      <c r="F632" s="96"/>
      <c r="G632" s="96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</row>
    <row r="633" spans="1:25" ht="15.75" customHeight="1" x14ac:dyDescent="0.15">
      <c r="A633" s="96"/>
      <c r="B633" s="96"/>
      <c r="C633" s="96"/>
      <c r="D633" s="96"/>
      <c r="E633" s="96"/>
      <c r="F633" s="96"/>
      <c r="G633" s="96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</row>
    <row r="634" spans="1:25" ht="15.75" customHeight="1" x14ac:dyDescent="0.15">
      <c r="A634" s="96"/>
      <c r="B634" s="96"/>
      <c r="C634" s="96"/>
      <c r="D634" s="96"/>
      <c r="E634" s="96"/>
      <c r="F634" s="96"/>
      <c r="G634" s="96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</row>
    <row r="635" spans="1:25" ht="15.75" customHeight="1" x14ac:dyDescent="0.15">
      <c r="A635" s="96"/>
      <c r="B635" s="96"/>
      <c r="C635" s="96"/>
      <c r="D635" s="96"/>
      <c r="E635" s="96"/>
      <c r="F635" s="96"/>
      <c r="G635" s="96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</row>
    <row r="636" spans="1:25" ht="15.75" customHeight="1" x14ac:dyDescent="0.15">
      <c r="A636" s="96"/>
      <c r="B636" s="96"/>
      <c r="C636" s="96"/>
      <c r="D636" s="96"/>
      <c r="E636" s="96"/>
      <c r="F636" s="96"/>
      <c r="G636" s="96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</row>
    <row r="637" spans="1:25" ht="15.75" customHeight="1" x14ac:dyDescent="0.15">
      <c r="A637" s="96"/>
      <c r="B637" s="96"/>
      <c r="C637" s="96"/>
      <c r="D637" s="96"/>
      <c r="E637" s="96"/>
      <c r="F637" s="96"/>
      <c r="G637" s="96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</row>
    <row r="638" spans="1:25" ht="15.75" customHeight="1" x14ac:dyDescent="0.15">
      <c r="A638" s="96"/>
      <c r="B638" s="96"/>
      <c r="C638" s="96"/>
      <c r="D638" s="96"/>
      <c r="E638" s="96"/>
      <c r="F638" s="96"/>
      <c r="G638" s="96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</row>
    <row r="639" spans="1:25" ht="15.75" customHeight="1" x14ac:dyDescent="0.15">
      <c r="A639" s="96"/>
      <c r="B639" s="96"/>
      <c r="C639" s="96"/>
      <c r="D639" s="96"/>
      <c r="E639" s="96"/>
      <c r="F639" s="96"/>
      <c r="G639" s="96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</row>
    <row r="640" spans="1:25" ht="15.75" customHeight="1" x14ac:dyDescent="0.15">
      <c r="A640" s="96"/>
      <c r="B640" s="96"/>
      <c r="C640" s="96"/>
      <c r="D640" s="96"/>
      <c r="E640" s="96"/>
      <c r="F640" s="96"/>
      <c r="G640" s="96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</row>
    <row r="641" spans="1:25" ht="15.75" customHeight="1" x14ac:dyDescent="0.15">
      <c r="A641" s="96"/>
      <c r="B641" s="96"/>
      <c r="C641" s="96"/>
      <c r="D641" s="96"/>
      <c r="E641" s="96"/>
      <c r="F641" s="96"/>
      <c r="G641" s="96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</row>
    <row r="642" spans="1:25" ht="15.75" customHeight="1" x14ac:dyDescent="0.15">
      <c r="A642" s="96"/>
      <c r="B642" s="96"/>
      <c r="C642" s="96"/>
      <c r="D642" s="96"/>
      <c r="E642" s="96"/>
      <c r="F642" s="96"/>
      <c r="G642" s="96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</row>
    <row r="643" spans="1:25" ht="15.75" customHeight="1" x14ac:dyDescent="0.15">
      <c r="A643" s="96"/>
      <c r="B643" s="96"/>
      <c r="C643" s="96"/>
      <c r="D643" s="96"/>
      <c r="E643" s="96"/>
      <c r="F643" s="96"/>
      <c r="G643" s="96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</row>
    <row r="644" spans="1:25" ht="15.75" customHeight="1" x14ac:dyDescent="0.15">
      <c r="A644" s="96"/>
      <c r="B644" s="96"/>
      <c r="C644" s="96"/>
      <c r="D644" s="96"/>
      <c r="E644" s="96"/>
      <c r="F644" s="96"/>
      <c r="G644" s="96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</row>
    <row r="645" spans="1:25" ht="15.75" customHeight="1" x14ac:dyDescent="0.15">
      <c r="A645" s="96"/>
      <c r="B645" s="96"/>
      <c r="C645" s="96"/>
      <c r="D645" s="96"/>
      <c r="E645" s="96"/>
      <c r="F645" s="96"/>
      <c r="G645" s="96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</row>
    <row r="646" spans="1:25" ht="15.75" customHeight="1" x14ac:dyDescent="0.15">
      <c r="A646" s="96"/>
      <c r="B646" s="96"/>
      <c r="C646" s="96"/>
      <c r="D646" s="96"/>
      <c r="E646" s="96"/>
      <c r="F646" s="96"/>
      <c r="G646" s="96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</row>
    <row r="647" spans="1:25" ht="15.75" customHeight="1" x14ac:dyDescent="0.15">
      <c r="A647" s="96"/>
      <c r="B647" s="96"/>
      <c r="C647" s="96"/>
      <c r="D647" s="96"/>
      <c r="E647" s="96"/>
      <c r="F647" s="96"/>
      <c r="G647" s="96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</row>
    <row r="648" spans="1:25" ht="15.75" customHeight="1" x14ac:dyDescent="0.15">
      <c r="A648" s="96"/>
      <c r="B648" s="96"/>
      <c r="C648" s="96"/>
      <c r="D648" s="96"/>
      <c r="E648" s="96"/>
      <c r="F648" s="96"/>
      <c r="G648" s="96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</row>
    <row r="649" spans="1:25" ht="15.75" customHeight="1" x14ac:dyDescent="0.15">
      <c r="A649" s="96"/>
      <c r="B649" s="96"/>
      <c r="C649" s="96"/>
      <c r="D649" s="96"/>
      <c r="E649" s="96"/>
      <c r="F649" s="96"/>
      <c r="G649" s="96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</row>
    <row r="650" spans="1:25" ht="15.75" customHeight="1" x14ac:dyDescent="0.15">
      <c r="A650" s="96"/>
      <c r="B650" s="96"/>
      <c r="C650" s="96"/>
      <c r="D650" s="96"/>
      <c r="E650" s="96"/>
      <c r="F650" s="96"/>
      <c r="G650" s="96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</row>
    <row r="651" spans="1:25" ht="15.75" customHeight="1" x14ac:dyDescent="0.15">
      <c r="A651" s="96"/>
      <c r="B651" s="96"/>
      <c r="C651" s="96"/>
      <c r="D651" s="96"/>
      <c r="E651" s="96"/>
      <c r="F651" s="96"/>
      <c r="G651" s="96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</row>
    <row r="652" spans="1:25" ht="15.75" customHeight="1" x14ac:dyDescent="0.15">
      <c r="A652" s="96"/>
      <c r="B652" s="96"/>
      <c r="C652" s="96"/>
      <c r="D652" s="96"/>
      <c r="E652" s="96"/>
      <c r="F652" s="96"/>
      <c r="G652" s="96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</row>
    <row r="653" spans="1:25" ht="15.75" customHeight="1" x14ac:dyDescent="0.15">
      <c r="A653" s="96"/>
      <c r="B653" s="96"/>
      <c r="C653" s="96"/>
      <c r="D653" s="96"/>
      <c r="E653" s="96"/>
      <c r="F653" s="96"/>
      <c r="G653" s="96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</row>
    <row r="654" spans="1:25" ht="15.75" customHeight="1" x14ac:dyDescent="0.15">
      <c r="A654" s="96"/>
      <c r="B654" s="96"/>
      <c r="C654" s="96"/>
      <c r="D654" s="96"/>
      <c r="E654" s="96"/>
      <c r="F654" s="96"/>
      <c r="G654" s="96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</row>
    <row r="655" spans="1:25" ht="15.75" customHeight="1" x14ac:dyDescent="0.15">
      <c r="A655" s="96"/>
      <c r="B655" s="96"/>
      <c r="C655" s="96"/>
      <c r="D655" s="96"/>
      <c r="E655" s="96"/>
      <c r="F655" s="96"/>
      <c r="G655" s="96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</row>
    <row r="656" spans="1:25" ht="15.75" customHeight="1" x14ac:dyDescent="0.15">
      <c r="A656" s="96"/>
      <c r="B656" s="96"/>
      <c r="C656" s="96"/>
      <c r="D656" s="96"/>
      <c r="E656" s="96"/>
      <c r="F656" s="96"/>
      <c r="G656" s="96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</row>
    <row r="657" spans="1:25" ht="15.75" customHeight="1" x14ac:dyDescent="0.15">
      <c r="A657" s="96"/>
      <c r="B657" s="96"/>
      <c r="C657" s="96"/>
      <c r="D657" s="96"/>
      <c r="E657" s="96"/>
      <c r="F657" s="96"/>
      <c r="G657" s="96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</row>
    <row r="658" spans="1:25" ht="15.75" customHeight="1" x14ac:dyDescent="0.15">
      <c r="A658" s="96"/>
      <c r="B658" s="96"/>
      <c r="C658" s="96"/>
      <c r="D658" s="96"/>
      <c r="E658" s="96"/>
      <c r="F658" s="96"/>
      <c r="G658" s="96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</row>
    <row r="659" spans="1:25" ht="15.75" customHeight="1" x14ac:dyDescent="0.15">
      <c r="A659" s="96"/>
      <c r="B659" s="96"/>
      <c r="C659" s="96"/>
      <c r="D659" s="96"/>
      <c r="E659" s="96"/>
      <c r="F659" s="96"/>
      <c r="G659" s="96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</row>
    <row r="660" spans="1:25" ht="15.75" customHeight="1" x14ac:dyDescent="0.15">
      <c r="A660" s="96"/>
      <c r="B660" s="96"/>
      <c r="C660" s="96"/>
      <c r="D660" s="96"/>
      <c r="E660" s="96"/>
      <c r="F660" s="96"/>
      <c r="G660" s="96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</row>
    <row r="661" spans="1:25" ht="15.75" customHeight="1" x14ac:dyDescent="0.15">
      <c r="A661" s="96"/>
      <c r="B661" s="96"/>
      <c r="C661" s="96"/>
      <c r="D661" s="96"/>
      <c r="E661" s="96"/>
      <c r="F661" s="96"/>
      <c r="G661" s="96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</row>
    <row r="662" spans="1:25" ht="15.75" customHeight="1" x14ac:dyDescent="0.15">
      <c r="A662" s="96"/>
      <c r="B662" s="96"/>
      <c r="C662" s="96"/>
      <c r="D662" s="96"/>
      <c r="E662" s="96"/>
      <c r="F662" s="96"/>
      <c r="G662" s="96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</row>
    <row r="663" spans="1:25" ht="15.75" customHeight="1" x14ac:dyDescent="0.15">
      <c r="A663" s="96"/>
      <c r="B663" s="96"/>
      <c r="C663" s="96"/>
      <c r="D663" s="96"/>
      <c r="E663" s="96"/>
      <c r="F663" s="96"/>
      <c r="G663" s="96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</row>
    <row r="664" spans="1:25" ht="15.75" customHeight="1" x14ac:dyDescent="0.15">
      <c r="A664" s="96"/>
      <c r="B664" s="96"/>
      <c r="C664" s="96"/>
      <c r="D664" s="96"/>
      <c r="E664" s="96"/>
      <c r="F664" s="96"/>
      <c r="G664" s="96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</row>
    <row r="665" spans="1:25" ht="15.75" customHeight="1" x14ac:dyDescent="0.15">
      <c r="A665" s="96"/>
      <c r="B665" s="96"/>
      <c r="C665" s="96"/>
      <c r="D665" s="96"/>
      <c r="E665" s="96"/>
      <c r="F665" s="96"/>
      <c r="G665" s="96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</row>
    <row r="666" spans="1:25" ht="15.75" customHeight="1" x14ac:dyDescent="0.15">
      <c r="A666" s="96"/>
      <c r="B666" s="96"/>
      <c r="C666" s="96"/>
      <c r="D666" s="96"/>
      <c r="E666" s="96"/>
      <c r="F666" s="96"/>
      <c r="G666" s="96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</row>
    <row r="667" spans="1:25" ht="15.75" customHeight="1" x14ac:dyDescent="0.15">
      <c r="A667" s="96"/>
      <c r="B667" s="96"/>
      <c r="C667" s="96"/>
      <c r="D667" s="96"/>
      <c r="E667" s="96"/>
      <c r="F667" s="96"/>
      <c r="G667" s="96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</row>
    <row r="668" spans="1:25" ht="15.75" customHeight="1" x14ac:dyDescent="0.15">
      <c r="A668" s="96"/>
      <c r="B668" s="96"/>
      <c r="C668" s="96"/>
      <c r="D668" s="96"/>
      <c r="E668" s="96"/>
      <c r="F668" s="96"/>
      <c r="G668" s="96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</row>
    <row r="669" spans="1:25" ht="15.75" customHeight="1" x14ac:dyDescent="0.15">
      <c r="A669" s="96"/>
      <c r="B669" s="96"/>
      <c r="C669" s="96"/>
      <c r="D669" s="96"/>
      <c r="E669" s="96"/>
      <c r="F669" s="96"/>
      <c r="G669" s="96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</row>
    <row r="670" spans="1:25" ht="15.75" customHeight="1" x14ac:dyDescent="0.15">
      <c r="A670" s="96"/>
      <c r="B670" s="96"/>
      <c r="C670" s="96"/>
      <c r="D670" s="96"/>
      <c r="E670" s="96"/>
      <c r="F670" s="96"/>
      <c r="G670" s="96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</row>
    <row r="671" spans="1:25" ht="15.75" customHeight="1" x14ac:dyDescent="0.15">
      <c r="A671" s="96"/>
      <c r="B671" s="96"/>
      <c r="C671" s="96"/>
      <c r="D671" s="96"/>
      <c r="E671" s="96"/>
      <c r="F671" s="96"/>
      <c r="G671" s="96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</row>
    <row r="672" spans="1:25" ht="15.75" customHeight="1" x14ac:dyDescent="0.15">
      <c r="A672" s="96"/>
      <c r="B672" s="96"/>
      <c r="C672" s="96"/>
      <c r="D672" s="96"/>
      <c r="E672" s="96"/>
      <c r="F672" s="96"/>
      <c r="G672" s="96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</row>
    <row r="673" spans="1:25" ht="15.75" customHeight="1" x14ac:dyDescent="0.15">
      <c r="A673" s="96"/>
      <c r="B673" s="96"/>
      <c r="C673" s="96"/>
      <c r="D673" s="96"/>
      <c r="E673" s="96"/>
      <c r="F673" s="96"/>
      <c r="G673" s="96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</row>
    <row r="674" spans="1:25" ht="15.75" customHeight="1" x14ac:dyDescent="0.15">
      <c r="A674" s="96"/>
      <c r="B674" s="96"/>
      <c r="C674" s="96"/>
      <c r="D674" s="96"/>
      <c r="E674" s="96"/>
      <c r="F674" s="96"/>
      <c r="G674" s="96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</row>
    <row r="675" spans="1:25" ht="15.75" customHeight="1" x14ac:dyDescent="0.15">
      <c r="A675" s="96"/>
      <c r="B675" s="96"/>
      <c r="C675" s="96"/>
      <c r="D675" s="96"/>
      <c r="E675" s="96"/>
      <c r="F675" s="96"/>
      <c r="G675" s="96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</row>
    <row r="676" spans="1:25" ht="15.75" customHeight="1" x14ac:dyDescent="0.15">
      <c r="A676" s="96"/>
      <c r="B676" s="96"/>
      <c r="C676" s="96"/>
      <c r="D676" s="96"/>
      <c r="E676" s="96"/>
      <c r="F676" s="96"/>
      <c r="G676" s="96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</row>
    <row r="677" spans="1:25" ht="15.75" customHeight="1" x14ac:dyDescent="0.15">
      <c r="A677" s="96"/>
      <c r="B677" s="96"/>
      <c r="C677" s="96"/>
      <c r="D677" s="96"/>
      <c r="E677" s="96"/>
      <c r="F677" s="96"/>
      <c r="G677" s="96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</row>
    <row r="678" spans="1:25" ht="15.75" customHeight="1" x14ac:dyDescent="0.15">
      <c r="A678" s="96"/>
      <c r="B678" s="96"/>
      <c r="C678" s="96"/>
      <c r="D678" s="96"/>
      <c r="E678" s="96"/>
      <c r="F678" s="96"/>
      <c r="G678" s="96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</row>
    <row r="679" spans="1:25" ht="15.75" customHeight="1" x14ac:dyDescent="0.15">
      <c r="A679" s="96"/>
      <c r="B679" s="96"/>
      <c r="C679" s="96"/>
      <c r="D679" s="96"/>
      <c r="E679" s="96"/>
      <c r="F679" s="96"/>
      <c r="G679" s="96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</row>
    <row r="680" spans="1:25" ht="15.75" customHeight="1" x14ac:dyDescent="0.15">
      <c r="A680" s="96"/>
      <c r="B680" s="96"/>
      <c r="C680" s="96"/>
      <c r="D680" s="96"/>
      <c r="E680" s="96"/>
      <c r="F680" s="96"/>
      <c r="G680" s="96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</row>
    <row r="681" spans="1:25" ht="15.75" customHeight="1" x14ac:dyDescent="0.15">
      <c r="A681" s="96"/>
      <c r="B681" s="96"/>
      <c r="C681" s="96"/>
      <c r="D681" s="96"/>
      <c r="E681" s="96"/>
      <c r="F681" s="96"/>
      <c r="G681" s="96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</row>
    <row r="682" spans="1:25" ht="15.75" customHeight="1" x14ac:dyDescent="0.15">
      <c r="A682" s="96"/>
      <c r="B682" s="96"/>
      <c r="C682" s="96"/>
      <c r="D682" s="96"/>
      <c r="E682" s="96"/>
      <c r="F682" s="96"/>
      <c r="G682" s="96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</row>
    <row r="683" spans="1:25" ht="15.75" customHeight="1" x14ac:dyDescent="0.15">
      <c r="A683" s="96"/>
      <c r="B683" s="96"/>
      <c r="C683" s="96"/>
      <c r="D683" s="96"/>
      <c r="E683" s="96"/>
      <c r="F683" s="96"/>
      <c r="G683" s="96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</row>
    <row r="684" spans="1:25" ht="15.75" customHeight="1" x14ac:dyDescent="0.15">
      <c r="A684" s="96"/>
      <c r="B684" s="96"/>
      <c r="C684" s="96"/>
      <c r="D684" s="96"/>
      <c r="E684" s="96"/>
      <c r="F684" s="96"/>
      <c r="G684" s="96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</row>
    <row r="685" spans="1:25" ht="15.75" customHeight="1" x14ac:dyDescent="0.15">
      <c r="A685" s="96"/>
      <c r="B685" s="96"/>
      <c r="C685" s="96"/>
      <c r="D685" s="96"/>
      <c r="E685" s="96"/>
      <c r="F685" s="96"/>
      <c r="G685" s="96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</row>
    <row r="686" spans="1:25" ht="15.75" customHeight="1" x14ac:dyDescent="0.15">
      <c r="A686" s="96"/>
      <c r="B686" s="96"/>
      <c r="C686" s="96"/>
      <c r="D686" s="96"/>
      <c r="E686" s="96"/>
      <c r="F686" s="96"/>
      <c r="G686" s="96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</row>
    <row r="687" spans="1:25" ht="15.75" customHeight="1" x14ac:dyDescent="0.15">
      <c r="A687" s="96"/>
      <c r="B687" s="96"/>
      <c r="C687" s="96"/>
      <c r="D687" s="96"/>
      <c r="E687" s="96"/>
      <c r="F687" s="96"/>
      <c r="G687" s="96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</row>
    <row r="688" spans="1:25" ht="15.75" customHeight="1" x14ac:dyDescent="0.15">
      <c r="A688" s="96"/>
      <c r="B688" s="96"/>
      <c r="C688" s="96"/>
      <c r="D688" s="96"/>
      <c r="E688" s="96"/>
      <c r="F688" s="96"/>
      <c r="G688" s="96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</row>
    <row r="689" spans="1:25" ht="15.75" customHeight="1" x14ac:dyDescent="0.15">
      <c r="A689" s="96"/>
      <c r="B689" s="96"/>
      <c r="C689" s="96"/>
      <c r="D689" s="96"/>
      <c r="E689" s="96"/>
      <c r="F689" s="96"/>
      <c r="G689" s="96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</row>
    <row r="690" spans="1:25" ht="15.75" customHeight="1" x14ac:dyDescent="0.15">
      <c r="A690" s="96"/>
      <c r="B690" s="96"/>
      <c r="C690" s="96"/>
      <c r="D690" s="96"/>
      <c r="E690" s="96"/>
      <c r="F690" s="96"/>
      <c r="G690" s="96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</row>
    <row r="691" spans="1:25" ht="15.75" customHeight="1" x14ac:dyDescent="0.15">
      <c r="A691" s="96"/>
      <c r="B691" s="96"/>
      <c r="C691" s="96"/>
      <c r="D691" s="96"/>
      <c r="E691" s="96"/>
      <c r="F691" s="96"/>
      <c r="G691" s="96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</row>
    <row r="692" spans="1:25" ht="15.75" customHeight="1" x14ac:dyDescent="0.15">
      <c r="A692" s="96"/>
      <c r="B692" s="96"/>
      <c r="C692" s="96"/>
      <c r="D692" s="96"/>
      <c r="E692" s="96"/>
      <c r="F692" s="96"/>
      <c r="G692" s="96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</row>
    <row r="693" spans="1:25" ht="15.75" customHeight="1" x14ac:dyDescent="0.15">
      <c r="A693" s="96"/>
      <c r="B693" s="96"/>
      <c r="C693" s="96"/>
      <c r="D693" s="96"/>
      <c r="E693" s="96"/>
      <c r="F693" s="96"/>
      <c r="G693" s="96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</row>
    <row r="694" spans="1:25" ht="15.75" customHeight="1" x14ac:dyDescent="0.15">
      <c r="A694" s="96"/>
      <c r="B694" s="96"/>
      <c r="C694" s="96"/>
      <c r="D694" s="96"/>
      <c r="E694" s="96"/>
      <c r="F694" s="96"/>
      <c r="G694" s="96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</row>
    <row r="695" spans="1:25" ht="15.75" customHeight="1" x14ac:dyDescent="0.15">
      <c r="A695" s="96"/>
      <c r="B695" s="96"/>
      <c r="C695" s="96"/>
      <c r="D695" s="96"/>
      <c r="E695" s="96"/>
      <c r="F695" s="96"/>
      <c r="G695" s="96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</row>
    <row r="696" spans="1:25" ht="15.75" customHeight="1" x14ac:dyDescent="0.15">
      <c r="A696" s="96"/>
      <c r="B696" s="96"/>
      <c r="C696" s="96"/>
      <c r="D696" s="96"/>
      <c r="E696" s="96"/>
      <c r="F696" s="96"/>
      <c r="G696" s="96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</row>
    <row r="697" spans="1:25" ht="15.75" customHeight="1" x14ac:dyDescent="0.15">
      <c r="A697" s="96"/>
      <c r="B697" s="96"/>
      <c r="C697" s="96"/>
      <c r="D697" s="96"/>
      <c r="E697" s="96"/>
      <c r="F697" s="96"/>
      <c r="G697" s="96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</row>
    <row r="698" spans="1:25" ht="15.75" customHeight="1" x14ac:dyDescent="0.15">
      <c r="A698" s="96"/>
      <c r="B698" s="96"/>
      <c r="C698" s="96"/>
      <c r="D698" s="96"/>
      <c r="E698" s="96"/>
      <c r="F698" s="96"/>
      <c r="G698" s="96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</row>
    <row r="699" spans="1:25" ht="15.75" customHeight="1" x14ac:dyDescent="0.15">
      <c r="A699" s="96"/>
      <c r="B699" s="96"/>
      <c r="C699" s="96"/>
      <c r="D699" s="96"/>
      <c r="E699" s="96"/>
      <c r="F699" s="96"/>
      <c r="G699" s="96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</row>
    <row r="700" spans="1:25" ht="15.75" customHeight="1" x14ac:dyDescent="0.15">
      <c r="A700" s="96"/>
      <c r="B700" s="96"/>
      <c r="C700" s="96"/>
      <c r="D700" s="96"/>
      <c r="E700" s="96"/>
      <c r="F700" s="96"/>
      <c r="G700" s="96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</row>
    <row r="701" spans="1:25" ht="15.75" customHeight="1" x14ac:dyDescent="0.15">
      <c r="A701" s="96"/>
      <c r="B701" s="96"/>
      <c r="C701" s="96"/>
      <c r="D701" s="96"/>
      <c r="E701" s="96"/>
      <c r="F701" s="96"/>
      <c r="G701" s="96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</row>
    <row r="702" spans="1:25" ht="15.75" customHeight="1" x14ac:dyDescent="0.15">
      <c r="A702" s="96"/>
      <c r="B702" s="96"/>
      <c r="C702" s="96"/>
      <c r="D702" s="96"/>
      <c r="E702" s="96"/>
      <c r="F702" s="96"/>
      <c r="G702" s="96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</row>
    <row r="703" spans="1:25" ht="15.75" customHeight="1" x14ac:dyDescent="0.15">
      <c r="A703" s="96"/>
      <c r="B703" s="96"/>
      <c r="C703" s="96"/>
      <c r="D703" s="96"/>
      <c r="E703" s="96"/>
      <c r="F703" s="96"/>
      <c r="G703" s="96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</row>
    <row r="704" spans="1:25" ht="15.75" customHeight="1" x14ac:dyDescent="0.15">
      <c r="A704" s="96"/>
      <c r="B704" s="96"/>
      <c r="C704" s="96"/>
      <c r="D704" s="96"/>
      <c r="E704" s="96"/>
      <c r="F704" s="96"/>
      <c r="G704" s="96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</row>
    <row r="705" spans="1:25" ht="15.75" customHeight="1" x14ac:dyDescent="0.15">
      <c r="A705" s="96"/>
      <c r="B705" s="96"/>
      <c r="C705" s="96"/>
      <c r="D705" s="96"/>
      <c r="E705" s="96"/>
      <c r="F705" s="96"/>
      <c r="G705" s="96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</row>
    <row r="706" spans="1:25" ht="15.75" customHeight="1" x14ac:dyDescent="0.15">
      <c r="A706" s="96"/>
      <c r="B706" s="96"/>
      <c r="C706" s="96"/>
      <c r="D706" s="96"/>
      <c r="E706" s="96"/>
      <c r="F706" s="96"/>
      <c r="G706" s="96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</row>
    <row r="707" spans="1:25" ht="15.75" customHeight="1" x14ac:dyDescent="0.15">
      <c r="A707" s="96"/>
      <c r="B707" s="96"/>
      <c r="C707" s="96"/>
      <c r="D707" s="96"/>
      <c r="E707" s="96"/>
      <c r="F707" s="96"/>
      <c r="G707" s="96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</row>
    <row r="708" spans="1:25" ht="15.75" customHeight="1" x14ac:dyDescent="0.15">
      <c r="A708" s="96"/>
      <c r="B708" s="96"/>
      <c r="C708" s="96"/>
      <c r="D708" s="96"/>
      <c r="E708" s="96"/>
      <c r="F708" s="96"/>
      <c r="G708" s="96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</row>
    <row r="709" spans="1:25" ht="15.75" customHeight="1" x14ac:dyDescent="0.15">
      <c r="A709" s="96"/>
      <c r="B709" s="96"/>
      <c r="C709" s="96"/>
      <c r="D709" s="96"/>
      <c r="E709" s="96"/>
      <c r="F709" s="96"/>
      <c r="G709" s="96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</row>
    <row r="710" spans="1:25" ht="15.75" customHeight="1" x14ac:dyDescent="0.15">
      <c r="A710" s="96"/>
      <c r="B710" s="96"/>
      <c r="C710" s="96"/>
      <c r="D710" s="96"/>
      <c r="E710" s="96"/>
      <c r="F710" s="96"/>
      <c r="G710" s="96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</row>
    <row r="711" spans="1:25" ht="15.75" customHeight="1" x14ac:dyDescent="0.15">
      <c r="A711" s="96"/>
      <c r="B711" s="96"/>
      <c r="C711" s="96"/>
      <c r="D711" s="96"/>
      <c r="E711" s="96"/>
      <c r="F711" s="96"/>
      <c r="G711" s="96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</row>
    <row r="712" spans="1:25" ht="15.75" customHeight="1" x14ac:dyDescent="0.15">
      <c r="A712" s="96"/>
      <c r="B712" s="96"/>
      <c r="C712" s="96"/>
      <c r="D712" s="96"/>
      <c r="E712" s="96"/>
      <c r="F712" s="96"/>
      <c r="G712" s="96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</row>
    <row r="713" spans="1:25" ht="15.75" customHeight="1" x14ac:dyDescent="0.15">
      <c r="A713" s="96"/>
      <c r="B713" s="96"/>
      <c r="C713" s="96"/>
      <c r="D713" s="96"/>
      <c r="E713" s="96"/>
      <c r="F713" s="96"/>
      <c r="G713" s="96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</row>
    <row r="714" spans="1:25" ht="15.75" customHeight="1" x14ac:dyDescent="0.15">
      <c r="A714" s="96"/>
      <c r="B714" s="96"/>
      <c r="C714" s="96"/>
      <c r="D714" s="96"/>
      <c r="E714" s="96"/>
      <c r="F714" s="96"/>
      <c r="G714" s="96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</row>
    <row r="715" spans="1:25" ht="15.75" customHeight="1" x14ac:dyDescent="0.15">
      <c r="A715" s="96"/>
      <c r="B715" s="96"/>
      <c r="C715" s="96"/>
      <c r="D715" s="96"/>
      <c r="E715" s="96"/>
      <c r="F715" s="96"/>
      <c r="G715" s="96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</row>
    <row r="716" spans="1:25" ht="15.75" customHeight="1" x14ac:dyDescent="0.15">
      <c r="A716" s="96"/>
      <c r="B716" s="96"/>
      <c r="C716" s="96"/>
      <c r="D716" s="96"/>
      <c r="E716" s="96"/>
      <c r="F716" s="96"/>
      <c r="G716" s="96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</row>
    <row r="717" spans="1:25" ht="15.75" customHeight="1" x14ac:dyDescent="0.15">
      <c r="A717" s="96"/>
      <c r="B717" s="96"/>
      <c r="C717" s="96"/>
      <c r="D717" s="96"/>
      <c r="E717" s="96"/>
      <c r="F717" s="96"/>
      <c r="G717" s="96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</row>
    <row r="718" spans="1:25" ht="15.75" customHeight="1" x14ac:dyDescent="0.15">
      <c r="A718" s="96"/>
      <c r="B718" s="96"/>
      <c r="C718" s="96"/>
      <c r="D718" s="96"/>
      <c r="E718" s="96"/>
      <c r="F718" s="96"/>
      <c r="G718" s="96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</row>
    <row r="719" spans="1:25" ht="15.75" customHeight="1" x14ac:dyDescent="0.15">
      <c r="A719" s="96"/>
      <c r="B719" s="96"/>
      <c r="C719" s="96"/>
      <c r="D719" s="96"/>
      <c r="E719" s="96"/>
      <c r="F719" s="96"/>
      <c r="G719" s="96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</row>
    <row r="720" spans="1:25" ht="15.75" customHeight="1" x14ac:dyDescent="0.15">
      <c r="A720" s="96"/>
      <c r="B720" s="96"/>
      <c r="C720" s="96"/>
      <c r="D720" s="96"/>
      <c r="E720" s="96"/>
      <c r="F720" s="96"/>
      <c r="G720" s="96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</row>
    <row r="721" spans="1:25" ht="15.75" customHeight="1" x14ac:dyDescent="0.15">
      <c r="A721" s="96"/>
      <c r="B721" s="96"/>
      <c r="C721" s="96"/>
      <c r="D721" s="96"/>
      <c r="E721" s="96"/>
      <c r="F721" s="96"/>
      <c r="G721" s="96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</row>
    <row r="722" spans="1:25" ht="15.75" customHeight="1" x14ac:dyDescent="0.15">
      <c r="A722" s="96"/>
      <c r="B722" s="96"/>
      <c r="C722" s="96"/>
      <c r="D722" s="96"/>
      <c r="E722" s="96"/>
      <c r="F722" s="96"/>
      <c r="G722" s="96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</row>
    <row r="723" spans="1:25" ht="15.75" customHeight="1" x14ac:dyDescent="0.15">
      <c r="A723" s="96"/>
      <c r="B723" s="96"/>
      <c r="C723" s="96"/>
      <c r="D723" s="96"/>
      <c r="E723" s="96"/>
      <c r="F723" s="96"/>
      <c r="G723" s="96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</row>
    <row r="724" spans="1:25" ht="15.75" customHeight="1" x14ac:dyDescent="0.15">
      <c r="A724" s="96"/>
      <c r="B724" s="96"/>
      <c r="C724" s="96"/>
      <c r="D724" s="96"/>
      <c r="E724" s="96"/>
      <c r="F724" s="96"/>
      <c r="G724" s="96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</row>
    <row r="725" spans="1:25" ht="15.75" customHeight="1" x14ac:dyDescent="0.15">
      <c r="A725" s="96"/>
      <c r="B725" s="96"/>
      <c r="C725" s="96"/>
      <c r="D725" s="96"/>
      <c r="E725" s="96"/>
      <c r="F725" s="96"/>
      <c r="G725" s="96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</row>
    <row r="726" spans="1:25" ht="15.75" customHeight="1" x14ac:dyDescent="0.15">
      <c r="A726" s="96"/>
      <c r="B726" s="96"/>
      <c r="C726" s="96"/>
      <c r="D726" s="96"/>
      <c r="E726" s="96"/>
      <c r="F726" s="96"/>
      <c r="G726" s="96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</row>
    <row r="727" spans="1:25" ht="15.75" customHeight="1" x14ac:dyDescent="0.15">
      <c r="A727" s="96"/>
      <c r="B727" s="96"/>
      <c r="C727" s="96"/>
      <c r="D727" s="96"/>
      <c r="E727" s="96"/>
      <c r="F727" s="96"/>
      <c r="G727" s="96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</row>
    <row r="728" spans="1:25" ht="15.75" customHeight="1" x14ac:dyDescent="0.15">
      <c r="A728" s="96"/>
      <c r="B728" s="96"/>
      <c r="C728" s="96"/>
      <c r="D728" s="96"/>
      <c r="E728" s="96"/>
      <c r="F728" s="96"/>
      <c r="G728" s="96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</row>
    <row r="729" spans="1:25" ht="15.75" customHeight="1" x14ac:dyDescent="0.15">
      <c r="A729" s="96"/>
      <c r="B729" s="96"/>
      <c r="C729" s="96"/>
      <c r="D729" s="96"/>
      <c r="E729" s="96"/>
      <c r="F729" s="96"/>
      <c r="G729" s="96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</row>
    <row r="730" spans="1:25" ht="15.75" customHeight="1" x14ac:dyDescent="0.15">
      <c r="A730" s="96"/>
      <c r="B730" s="96"/>
      <c r="C730" s="96"/>
      <c r="D730" s="96"/>
      <c r="E730" s="96"/>
      <c r="F730" s="96"/>
      <c r="G730" s="96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</row>
    <row r="731" spans="1:25" ht="15.75" customHeight="1" x14ac:dyDescent="0.15">
      <c r="A731" s="96"/>
      <c r="B731" s="96"/>
      <c r="C731" s="96"/>
      <c r="D731" s="96"/>
      <c r="E731" s="96"/>
      <c r="F731" s="96"/>
      <c r="G731" s="96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</row>
    <row r="732" spans="1:25" ht="15.75" customHeight="1" x14ac:dyDescent="0.15">
      <c r="A732" s="96"/>
      <c r="B732" s="96"/>
      <c r="C732" s="96"/>
      <c r="D732" s="96"/>
      <c r="E732" s="96"/>
      <c r="F732" s="96"/>
      <c r="G732" s="96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</row>
    <row r="733" spans="1:25" ht="15.75" customHeight="1" x14ac:dyDescent="0.15">
      <c r="A733" s="96"/>
      <c r="B733" s="96"/>
      <c r="C733" s="96"/>
      <c r="D733" s="96"/>
      <c r="E733" s="96"/>
      <c r="F733" s="96"/>
      <c r="G733" s="96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</row>
    <row r="734" spans="1:25" ht="15.75" customHeight="1" x14ac:dyDescent="0.15">
      <c r="A734" s="96"/>
      <c r="B734" s="96"/>
      <c r="C734" s="96"/>
      <c r="D734" s="96"/>
      <c r="E734" s="96"/>
      <c r="F734" s="96"/>
      <c r="G734" s="96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</row>
    <row r="735" spans="1:25" ht="15.75" customHeight="1" x14ac:dyDescent="0.15">
      <c r="A735" s="96"/>
      <c r="B735" s="96"/>
      <c r="C735" s="96"/>
      <c r="D735" s="96"/>
      <c r="E735" s="96"/>
      <c r="F735" s="96"/>
      <c r="G735" s="96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</row>
    <row r="736" spans="1:25" ht="15.75" customHeight="1" x14ac:dyDescent="0.15">
      <c r="A736" s="96"/>
      <c r="B736" s="96"/>
      <c r="C736" s="96"/>
      <c r="D736" s="96"/>
      <c r="E736" s="96"/>
      <c r="F736" s="96"/>
      <c r="G736" s="96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</row>
    <row r="737" spans="1:25" ht="15.75" customHeight="1" x14ac:dyDescent="0.15">
      <c r="A737" s="96"/>
      <c r="B737" s="96"/>
      <c r="C737" s="96"/>
      <c r="D737" s="96"/>
      <c r="E737" s="96"/>
      <c r="F737" s="96"/>
      <c r="G737" s="96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</row>
    <row r="738" spans="1:25" ht="15.75" customHeight="1" x14ac:dyDescent="0.15">
      <c r="A738" s="96"/>
      <c r="B738" s="96"/>
      <c r="C738" s="96"/>
      <c r="D738" s="96"/>
      <c r="E738" s="96"/>
      <c r="F738" s="96"/>
      <c r="G738" s="96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</row>
    <row r="739" spans="1:25" ht="15.75" customHeight="1" x14ac:dyDescent="0.15">
      <c r="A739" s="96"/>
      <c r="B739" s="96"/>
      <c r="C739" s="96"/>
      <c r="D739" s="96"/>
      <c r="E739" s="96"/>
      <c r="F739" s="96"/>
      <c r="G739" s="96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</row>
    <row r="740" spans="1:25" ht="15.75" customHeight="1" x14ac:dyDescent="0.15">
      <c r="A740" s="96"/>
      <c r="B740" s="96"/>
      <c r="C740" s="96"/>
      <c r="D740" s="96"/>
      <c r="E740" s="96"/>
      <c r="F740" s="96"/>
      <c r="G740" s="96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</row>
    <row r="741" spans="1:25" ht="15.75" customHeight="1" x14ac:dyDescent="0.15">
      <c r="A741" s="96"/>
      <c r="B741" s="96"/>
      <c r="C741" s="96"/>
      <c r="D741" s="96"/>
      <c r="E741" s="96"/>
      <c r="F741" s="96"/>
      <c r="G741" s="96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</row>
    <row r="742" spans="1:25" ht="15.75" customHeight="1" x14ac:dyDescent="0.15">
      <c r="A742" s="96"/>
      <c r="B742" s="96"/>
      <c r="C742" s="96"/>
      <c r="D742" s="96"/>
      <c r="E742" s="96"/>
      <c r="F742" s="96"/>
      <c r="G742" s="96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</row>
    <row r="743" spans="1:25" ht="15.75" customHeight="1" x14ac:dyDescent="0.15">
      <c r="A743" s="96"/>
      <c r="B743" s="96"/>
      <c r="C743" s="96"/>
      <c r="D743" s="96"/>
      <c r="E743" s="96"/>
      <c r="F743" s="96"/>
      <c r="G743" s="96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</row>
    <row r="744" spans="1:25" ht="15.75" customHeight="1" x14ac:dyDescent="0.15">
      <c r="A744" s="96"/>
      <c r="B744" s="96"/>
      <c r="C744" s="96"/>
      <c r="D744" s="96"/>
      <c r="E744" s="96"/>
      <c r="F744" s="96"/>
      <c r="G744" s="96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</row>
    <row r="745" spans="1:25" ht="15.75" customHeight="1" x14ac:dyDescent="0.15">
      <c r="A745" s="96"/>
      <c r="B745" s="96"/>
      <c r="C745" s="96"/>
      <c r="D745" s="96"/>
      <c r="E745" s="96"/>
      <c r="F745" s="96"/>
      <c r="G745" s="96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</row>
    <row r="746" spans="1:25" ht="15.75" customHeight="1" x14ac:dyDescent="0.15">
      <c r="A746" s="96"/>
      <c r="B746" s="96"/>
      <c r="C746" s="96"/>
      <c r="D746" s="96"/>
      <c r="E746" s="96"/>
      <c r="F746" s="96"/>
      <c r="G746" s="96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</row>
    <row r="747" spans="1:25" ht="15.75" customHeight="1" x14ac:dyDescent="0.15">
      <c r="A747" s="96"/>
      <c r="B747" s="96"/>
      <c r="C747" s="96"/>
      <c r="D747" s="96"/>
      <c r="E747" s="96"/>
      <c r="F747" s="96"/>
      <c r="G747" s="96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</row>
    <row r="748" spans="1:25" ht="15.75" customHeight="1" x14ac:dyDescent="0.15">
      <c r="A748" s="96"/>
      <c r="B748" s="96"/>
      <c r="C748" s="96"/>
      <c r="D748" s="96"/>
      <c r="E748" s="96"/>
      <c r="F748" s="96"/>
      <c r="G748" s="96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</row>
    <row r="749" spans="1:25" ht="15.75" customHeight="1" x14ac:dyDescent="0.15">
      <c r="A749" s="96"/>
      <c r="B749" s="96"/>
      <c r="C749" s="96"/>
      <c r="D749" s="96"/>
      <c r="E749" s="96"/>
      <c r="F749" s="96"/>
      <c r="G749" s="96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</row>
    <row r="750" spans="1:25" ht="15.75" customHeight="1" x14ac:dyDescent="0.15">
      <c r="A750" s="96"/>
      <c r="B750" s="96"/>
      <c r="C750" s="96"/>
      <c r="D750" s="96"/>
      <c r="E750" s="96"/>
      <c r="F750" s="96"/>
      <c r="G750" s="96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</row>
    <row r="751" spans="1:25" ht="15.75" customHeight="1" x14ac:dyDescent="0.15">
      <c r="A751" s="96"/>
      <c r="B751" s="96"/>
      <c r="C751" s="96"/>
      <c r="D751" s="96"/>
      <c r="E751" s="96"/>
      <c r="F751" s="96"/>
      <c r="G751" s="96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</row>
    <row r="752" spans="1:25" ht="15.75" customHeight="1" x14ac:dyDescent="0.15">
      <c r="A752" s="96"/>
      <c r="B752" s="96"/>
      <c r="C752" s="96"/>
      <c r="D752" s="96"/>
      <c r="E752" s="96"/>
      <c r="F752" s="96"/>
      <c r="G752" s="96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</row>
    <row r="753" spans="1:25" ht="15.75" customHeight="1" x14ac:dyDescent="0.15">
      <c r="A753" s="96"/>
      <c r="B753" s="96"/>
      <c r="C753" s="96"/>
      <c r="D753" s="96"/>
      <c r="E753" s="96"/>
      <c r="F753" s="96"/>
      <c r="G753" s="96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</row>
    <row r="754" spans="1:25" ht="15.75" customHeight="1" x14ac:dyDescent="0.15">
      <c r="A754" s="96"/>
      <c r="B754" s="96"/>
      <c r="C754" s="96"/>
      <c r="D754" s="96"/>
      <c r="E754" s="96"/>
      <c r="F754" s="96"/>
      <c r="G754" s="96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</row>
    <row r="755" spans="1:25" ht="15.75" customHeight="1" x14ac:dyDescent="0.15">
      <c r="A755" s="96"/>
      <c r="B755" s="96"/>
      <c r="C755" s="96"/>
      <c r="D755" s="96"/>
      <c r="E755" s="96"/>
      <c r="F755" s="96"/>
      <c r="G755" s="96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</row>
    <row r="756" spans="1:25" ht="15.75" customHeight="1" x14ac:dyDescent="0.15">
      <c r="A756" s="96"/>
      <c r="B756" s="96"/>
      <c r="C756" s="96"/>
      <c r="D756" s="96"/>
      <c r="E756" s="96"/>
      <c r="F756" s="96"/>
      <c r="G756" s="96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</row>
    <row r="757" spans="1:25" ht="15.75" customHeight="1" x14ac:dyDescent="0.15">
      <c r="A757" s="96"/>
      <c r="B757" s="96"/>
      <c r="C757" s="96"/>
      <c r="D757" s="96"/>
      <c r="E757" s="96"/>
      <c r="F757" s="96"/>
      <c r="G757" s="96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</row>
    <row r="758" spans="1:25" ht="15.75" customHeight="1" x14ac:dyDescent="0.15">
      <c r="A758" s="96"/>
      <c r="B758" s="96"/>
      <c r="C758" s="96"/>
      <c r="D758" s="96"/>
      <c r="E758" s="96"/>
      <c r="F758" s="96"/>
      <c r="G758" s="96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</row>
    <row r="759" spans="1:25" ht="15.75" customHeight="1" x14ac:dyDescent="0.15">
      <c r="A759" s="96"/>
      <c r="B759" s="96"/>
      <c r="C759" s="96"/>
      <c r="D759" s="96"/>
      <c r="E759" s="96"/>
      <c r="F759" s="96"/>
      <c r="G759" s="96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</row>
    <row r="760" spans="1:25" ht="15.75" customHeight="1" x14ac:dyDescent="0.15">
      <c r="A760" s="96"/>
      <c r="B760" s="96"/>
      <c r="C760" s="96"/>
      <c r="D760" s="96"/>
      <c r="E760" s="96"/>
      <c r="F760" s="96"/>
      <c r="G760" s="96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</row>
    <row r="761" spans="1:25" ht="15.75" customHeight="1" x14ac:dyDescent="0.15">
      <c r="A761" s="96"/>
      <c r="B761" s="96"/>
      <c r="C761" s="96"/>
      <c r="D761" s="96"/>
      <c r="E761" s="96"/>
      <c r="F761" s="96"/>
      <c r="G761" s="96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</row>
    <row r="762" spans="1:25" ht="15.75" customHeight="1" x14ac:dyDescent="0.15">
      <c r="A762" s="96"/>
      <c r="B762" s="96"/>
      <c r="C762" s="96"/>
      <c r="D762" s="96"/>
      <c r="E762" s="96"/>
      <c r="F762" s="96"/>
      <c r="G762" s="96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</row>
    <row r="763" spans="1:25" ht="15.75" customHeight="1" x14ac:dyDescent="0.15">
      <c r="A763" s="96"/>
      <c r="B763" s="96"/>
      <c r="C763" s="96"/>
      <c r="D763" s="96"/>
      <c r="E763" s="96"/>
      <c r="F763" s="96"/>
      <c r="G763" s="96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</row>
    <row r="764" spans="1:25" ht="15.75" customHeight="1" x14ac:dyDescent="0.15">
      <c r="A764" s="96"/>
      <c r="B764" s="96"/>
      <c r="C764" s="96"/>
      <c r="D764" s="96"/>
      <c r="E764" s="96"/>
      <c r="F764" s="96"/>
      <c r="G764" s="96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</row>
    <row r="765" spans="1:25" ht="15.75" customHeight="1" x14ac:dyDescent="0.15">
      <c r="A765" s="96"/>
      <c r="B765" s="96"/>
      <c r="C765" s="96"/>
      <c r="D765" s="96"/>
      <c r="E765" s="96"/>
      <c r="F765" s="96"/>
      <c r="G765" s="96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</row>
    <row r="766" spans="1:25" ht="15.75" customHeight="1" x14ac:dyDescent="0.15">
      <c r="A766" s="96"/>
      <c r="B766" s="96"/>
      <c r="C766" s="96"/>
      <c r="D766" s="96"/>
      <c r="E766" s="96"/>
      <c r="F766" s="96"/>
      <c r="G766" s="96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</row>
    <row r="767" spans="1:25" ht="15.75" customHeight="1" x14ac:dyDescent="0.15">
      <c r="A767" s="96"/>
      <c r="B767" s="96"/>
      <c r="C767" s="96"/>
      <c r="D767" s="96"/>
      <c r="E767" s="96"/>
      <c r="F767" s="96"/>
      <c r="G767" s="96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</row>
    <row r="768" spans="1:25" ht="15.75" customHeight="1" x14ac:dyDescent="0.15">
      <c r="A768" s="96"/>
      <c r="B768" s="96"/>
      <c r="C768" s="96"/>
      <c r="D768" s="96"/>
      <c r="E768" s="96"/>
      <c r="F768" s="96"/>
      <c r="G768" s="96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</row>
    <row r="769" spans="1:25" ht="15.75" customHeight="1" x14ac:dyDescent="0.15">
      <c r="A769" s="96"/>
      <c r="B769" s="96"/>
      <c r="C769" s="96"/>
      <c r="D769" s="96"/>
      <c r="E769" s="96"/>
      <c r="F769" s="96"/>
      <c r="G769" s="96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</row>
    <row r="770" spans="1:25" ht="15.75" customHeight="1" x14ac:dyDescent="0.15">
      <c r="A770" s="96"/>
      <c r="B770" s="96"/>
      <c r="C770" s="96"/>
      <c r="D770" s="96"/>
      <c r="E770" s="96"/>
      <c r="F770" s="96"/>
      <c r="G770" s="96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</row>
    <row r="771" spans="1:25" ht="15.75" customHeight="1" x14ac:dyDescent="0.15">
      <c r="A771" s="96"/>
      <c r="B771" s="96"/>
      <c r="C771" s="96"/>
      <c r="D771" s="96"/>
      <c r="E771" s="96"/>
      <c r="F771" s="96"/>
      <c r="G771" s="96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</row>
    <row r="772" spans="1:25" ht="15.75" customHeight="1" x14ac:dyDescent="0.15">
      <c r="A772" s="96"/>
      <c r="B772" s="96"/>
      <c r="C772" s="96"/>
      <c r="D772" s="96"/>
      <c r="E772" s="96"/>
      <c r="F772" s="96"/>
      <c r="G772" s="96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</row>
    <row r="773" spans="1:25" ht="15.75" customHeight="1" x14ac:dyDescent="0.15">
      <c r="A773" s="96"/>
      <c r="B773" s="96"/>
      <c r="C773" s="96"/>
      <c r="D773" s="96"/>
      <c r="E773" s="96"/>
      <c r="F773" s="96"/>
      <c r="G773" s="96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</row>
    <row r="774" spans="1:25" ht="15.75" customHeight="1" x14ac:dyDescent="0.15">
      <c r="A774" s="96"/>
      <c r="B774" s="96"/>
      <c r="C774" s="96"/>
      <c r="D774" s="96"/>
      <c r="E774" s="96"/>
      <c r="F774" s="96"/>
      <c r="G774" s="96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</row>
    <row r="775" spans="1:25" ht="15.75" customHeight="1" x14ac:dyDescent="0.15">
      <c r="A775" s="96"/>
      <c r="B775" s="96"/>
      <c r="C775" s="96"/>
      <c r="D775" s="96"/>
      <c r="E775" s="96"/>
      <c r="F775" s="96"/>
      <c r="G775" s="96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</row>
    <row r="776" spans="1:25" ht="15.75" customHeight="1" x14ac:dyDescent="0.15">
      <c r="A776" s="96"/>
      <c r="B776" s="96"/>
      <c r="C776" s="96"/>
      <c r="D776" s="96"/>
      <c r="E776" s="96"/>
      <c r="F776" s="96"/>
      <c r="G776" s="96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</row>
    <row r="777" spans="1:25" ht="15.75" customHeight="1" x14ac:dyDescent="0.15">
      <c r="A777" s="96"/>
      <c r="B777" s="96"/>
      <c r="C777" s="96"/>
      <c r="D777" s="96"/>
      <c r="E777" s="96"/>
      <c r="F777" s="96"/>
      <c r="G777" s="96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</row>
    <row r="778" spans="1:25" ht="15.75" customHeight="1" x14ac:dyDescent="0.15">
      <c r="A778" s="96"/>
      <c r="B778" s="96"/>
      <c r="C778" s="96"/>
      <c r="D778" s="96"/>
      <c r="E778" s="96"/>
      <c r="F778" s="96"/>
      <c r="G778" s="96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</row>
    <row r="779" spans="1:25" ht="15.75" customHeight="1" x14ac:dyDescent="0.15">
      <c r="A779" s="96"/>
      <c r="B779" s="96"/>
      <c r="C779" s="96"/>
      <c r="D779" s="96"/>
      <c r="E779" s="96"/>
      <c r="F779" s="96"/>
      <c r="G779" s="96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</row>
    <row r="780" spans="1:25" ht="15.75" customHeight="1" x14ac:dyDescent="0.15">
      <c r="A780" s="96"/>
      <c r="B780" s="96"/>
      <c r="C780" s="96"/>
      <c r="D780" s="96"/>
      <c r="E780" s="96"/>
      <c r="F780" s="96"/>
      <c r="G780" s="96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</row>
    <row r="781" spans="1:25" ht="15.75" customHeight="1" x14ac:dyDescent="0.15">
      <c r="A781" s="96"/>
      <c r="B781" s="96"/>
      <c r="C781" s="96"/>
      <c r="D781" s="96"/>
      <c r="E781" s="96"/>
      <c r="F781" s="96"/>
      <c r="G781" s="96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</row>
    <row r="782" spans="1:25" ht="15.75" customHeight="1" x14ac:dyDescent="0.15">
      <c r="A782" s="96"/>
      <c r="B782" s="96"/>
      <c r="C782" s="96"/>
      <c r="D782" s="96"/>
      <c r="E782" s="96"/>
      <c r="F782" s="96"/>
      <c r="G782" s="96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</row>
    <row r="783" spans="1:25" ht="15.75" customHeight="1" x14ac:dyDescent="0.15">
      <c r="A783" s="96"/>
      <c r="B783" s="96"/>
      <c r="C783" s="96"/>
      <c r="D783" s="96"/>
      <c r="E783" s="96"/>
      <c r="F783" s="96"/>
      <c r="G783" s="96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</row>
    <row r="784" spans="1:25" ht="15.75" customHeight="1" x14ac:dyDescent="0.15">
      <c r="A784" s="96"/>
      <c r="B784" s="96"/>
      <c r="C784" s="96"/>
      <c r="D784" s="96"/>
      <c r="E784" s="96"/>
      <c r="F784" s="96"/>
      <c r="G784" s="96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</row>
    <row r="785" spans="1:25" ht="15.75" customHeight="1" x14ac:dyDescent="0.15">
      <c r="A785" s="96"/>
      <c r="B785" s="96"/>
      <c r="C785" s="96"/>
      <c r="D785" s="96"/>
      <c r="E785" s="96"/>
      <c r="F785" s="96"/>
      <c r="G785" s="96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</row>
    <row r="786" spans="1:25" ht="15.75" customHeight="1" x14ac:dyDescent="0.15">
      <c r="A786" s="96"/>
      <c r="B786" s="96"/>
      <c r="C786" s="96"/>
      <c r="D786" s="96"/>
      <c r="E786" s="96"/>
      <c r="F786" s="96"/>
      <c r="G786" s="96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</row>
    <row r="787" spans="1:25" ht="15.75" customHeight="1" x14ac:dyDescent="0.15">
      <c r="A787" s="96"/>
      <c r="B787" s="96"/>
      <c r="C787" s="96"/>
      <c r="D787" s="96"/>
      <c r="E787" s="96"/>
      <c r="F787" s="96"/>
      <c r="G787" s="96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</row>
    <row r="788" spans="1:25" ht="15.75" customHeight="1" x14ac:dyDescent="0.15">
      <c r="A788" s="96"/>
      <c r="B788" s="96"/>
      <c r="C788" s="96"/>
      <c r="D788" s="96"/>
      <c r="E788" s="96"/>
      <c r="F788" s="96"/>
      <c r="G788" s="96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</row>
    <row r="789" spans="1:25" ht="15.75" customHeight="1" x14ac:dyDescent="0.15">
      <c r="A789" s="96"/>
      <c r="B789" s="96"/>
      <c r="C789" s="96"/>
      <c r="D789" s="96"/>
      <c r="E789" s="96"/>
      <c r="F789" s="96"/>
      <c r="G789" s="96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</row>
    <row r="790" spans="1:25" ht="15.75" customHeight="1" x14ac:dyDescent="0.15">
      <c r="A790" s="96"/>
      <c r="B790" s="96"/>
      <c r="C790" s="96"/>
      <c r="D790" s="96"/>
      <c r="E790" s="96"/>
      <c r="F790" s="96"/>
      <c r="G790" s="96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</row>
    <row r="791" spans="1:25" ht="15.75" customHeight="1" x14ac:dyDescent="0.15">
      <c r="A791" s="96"/>
      <c r="B791" s="96"/>
      <c r="C791" s="96"/>
      <c r="D791" s="96"/>
      <c r="E791" s="96"/>
      <c r="F791" s="96"/>
      <c r="G791" s="96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</row>
    <row r="792" spans="1:25" ht="15.75" customHeight="1" x14ac:dyDescent="0.15">
      <c r="A792" s="96"/>
      <c r="B792" s="96"/>
      <c r="C792" s="96"/>
      <c r="D792" s="96"/>
      <c r="E792" s="96"/>
      <c r="F792" s="96"/>
      <c r="G792" s="96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</row>
    <row r="793" spans="1:25" ht="15.75" customHeight="1" x14ac:dyDescent="0.15">
      <c r="A793" s="96"/>
      <c r="B793" s="96"/>
      <c r="C793" s="96"/>
      <c r="D793" s="96"/>
      <c r="E793" s="96"/>
      <c r="F793" s="96"/>
      <c r="G793" s="96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</row>
    <row r="794" spans="1:25" ht="15.75" customHeight="1" x14ac:dyDescent="0.15">
      <c r="A794" s="96"/>
      <c r="B794" s="96"/>
      <c r="C794" s="96"/>
      <c r="D794" s="96"/>
      <c r="E794" s="96"/>
      <c r="F794" s="96"/>
      <c r="G794" s="96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</row>
    <row r="795" spans="1:25" ht="15.75" customHeight="1" x14ac:dyDescent="0.15">
      <c r="A795" s="96"/>
      <c r="B795" s="96"/>
      <c r="C795" s="96"/>
      <c r="D795" s="96"/>
      <c r="E795" s="96"/>
      <c r="F795" s="96"/>
      <c r="G795" s="96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</row>
    <row r="796" spans="1:25" ht="15.75" customHeight="1" x14ac:dyDescent="0.15">
      <c r="A796" s="96"/>
      <c r="B796" s="96"/>
      <c r="C796" s="96"/>
      <c r="D796" s="96"/>
      <c r="E796" s="96"/>
      <c r="F796" s="96"/>
      <c r="G796" s="96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</row>
    <row r="797" spans="1:25" ht="15.75" customHeight="1" x14ac:dyDescent="0.15">
      <c r="A797" s="96"/>
      <c r="B797" s="96"/>
      <c r="C797" s="96"/>
      <c r="D797" s="96"/>
      <c r="E797" s="96"/>
      <c r="F797" s="96"/>
      <c r="G797" s="96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</row>
    <row r="798" spans="1:25" ht="15.75" customHeight="1" x14ac:dyDescent="0.15">
      <c r="A798" s="96"/>
      <c r="B798" s="96"/>
      <c r="C798" s="96"/>
      <c r="D798" s="96"/>
      <c r="E798" s="96"/>
      <c r="F798" s="96"/>
      <c r="G798" s="96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</row>
    <row r="799" spans="1:25" ht="15.75" customHeight="1" x14ac:dyDescent="0.15">
      <c r="A799" s="96"/>
      <c r="B799" s="96"/>
      <c r="C799" s="96"/>
      <c r="D799" s="96"/>
      <c r="E799" s="96"/>
      <c r="F799" s="96"/>
      <c r="G799" s="96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</row>
    <row r="800" spans="1:25" ht="15.75" customHeight="1" x14ac:dyDescent="0.15">
      <c r="A800" s="96"/>
      <c r="B800" s="96"/>
      <c r="C800" s="96"/>
      <c r="D800" s="96"/>
      <c r="E800" s="96"/>
      <c r="F800" s="96"/>
      <c r="G800" s="96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</row>
    <row r="801" spans="1:25" ht="15.75" customHeight="1" x14ac:dyDescent="0.15">
      <c r="A801" s="96"/>
      <c r="B801" s="96"/>
      <c r="C801" s="96"/>
      <c r="D801" s="96"/>
      <c r="E801" s="96"/>
      <c r="F801" s="96"/>
      <c r="G801" s="96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</row>
    <row r="802" spans="1:25" ht="15.75" customHeight="1" x14ac:dyDescent="0.15">
      <c r="A802" s="96"/>
      <c r="B802" s="96"/>
      <c r="C802" s="96"/>
      <c r="D802" s="96"/>
      <c r="E802" s="96"/>
      <c r="F802" s="96"/>
      <c r="G802" s="96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</row>
    <row r="803" spans="1:25" ht="15.75" customHeight="1" x14ac:dyDescent="0.15">
      <c r="A803" s="96"/>
      <c r="B803" s="96"/>
      <c r="C803" s="96"/>
      <c r="D803" s="96"/>
      <c r="E803" s="96"/>
      <c r="F803" s="96"/>
      <c r="G803" s="96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</row>
    <row r="804" spans="1:25" ht="15.75" customHeight="1" x14ac:dyDescent="0.15">
      <c r="A804" s="96"/>
      <c r="B804" s="96"/>
      <c r="C804" s="96"/>
      <c r="D804" s="96"/>
      <c r="E804" s="96"/>
      <c r="F804" s="96"/>
      <c r="G804" s="96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</row>
    <row r="805" spans="1:25" ht="15.75" customHeight="1" x14ac:dyDescent="0.15">
      <c r="A805" s="96"/>
      <c r="B805" s="96"/>
      <c r="C805" s="96"/>
      <c r="D805" s="96"/>
      <c r="E805" s="96"/>
      <c r="F805" s="96"/>
      <c r="G805" s="96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</row>
    <row r="806" spans="1:25" ht="15.75" customHeight="1" x14ac:dyDescent="0.15">
      <c r="A806" s="96"/>
      <c r="B806" s="96"/>
      <c r="C806" s="96"/>
      <c r="D806" s="96"/>
      <c r="E806" s="96"/>
      <c r="F806" s="96"/>
      <c r="G806" s="96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</row>
    <row r="807" spans="1:25" ht="15.75" customHeight="1" x14ac:dyDescent="0.15">
      <c r="A807" s="96"/>
      <c r="B807" s="96"/>
      <c r="C807" s="96"/>
      <c r="D807" s="96"/>
      <c r="E807" s="96"/>
      <c r="F807" s="96"/>
      <c r="G807" s="96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</row>
    <row r="808" spans="1:25" ht="15.75" customHeight="1" x14ac:dyDescent="0.15">
      <c r="A808" s="96"/>
      <c r="B808" s="96"/>
      <c r="C808" s="96"/>
      <c r="D808" s="96"/>
      <c r="E808" s="96"/>
      <c r="F808" s="96"/>
      <c r="G808" s="96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</row>
    <row r="809" spans="1:25" ht="15.75" customHeight="1" x14ac:dyDescent="0.15">
      <c r="A809" s="96"/>
      <c r="B809" s="96"/>
      <c r="C809" s="96"/>
      <c r="D809" s="96"/>
      <c r="E809" s="96"/>
      <c r="F809" s="96"/>
      <c r="G809" s="96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</row>
    <row r="810" spans="1:25" ht="15.75" customHeight="1" x14ac:dyDescent="0.15">
      <c r="A810" s="96"/>
      <c r="B810" s="96"/>
      <c r="C810" s="96"/>
      <c r="D810" s="96"/>
      <c r="E810" s="96"/>
      <c r="F810" s="96"/>
      <c r="G810" s="96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</row>
    <row r="811" spans="1:25" ht="15.75" customHeight="1" x14ac:dyDescent="0.15">
      <c r="A811" s="96"/>
      <c r="B811" s="96"/>
      <c r="C811" s="96"/>
      <c r="D811" s="96"/>
      <c r="E811" s="96"/>
      <c r="F811" s="96"/>
      <c r="G811" s="96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</row>
    <row r="812" spans="1:25" ht="15.75" customHeight="1" x14ac:dyDescent="0.15">
      <c r="A812" s="96"/>
      <c r="B812" s="96"/>
      <c r="C812" s="96"/>
      <c r="D812" s="96"/>
      <c r="E812" s="96"/>
      <c r="F812" s="96"/>
      <c r="G812" s="96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</row>
    <row r="813" spans="1:25" ht="15.75" customHeight="1" x14ac:dyDescent="0.15">
      <c r="A813" s="96"/>
      <c r="B813" s="96"/>
      <c r="C813" s="96"/>
      <c r="D813" s="96"/>
      <c r="E813" s="96"/>
      <c r="F813" s="96"/>
      <c r="G813" s="96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</row>
    <row r="814" spans="1:25" ht="15.75" customHeight="1" x14ac:dyDescent="0.15">
      <c r="A814" s="96"/>
      <c r="B814" s="96"/>
      <c r="C814" s="96"/>
      <c r="D814" s="96"/>
      <c r="E814" s="96"/>
      <c r="F814" s="96"/>
      <c r="G814" s="96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</row>
    <row r="815" spans="1:25" ht="15.75" customHeight="1" x14ac:dyDescent="0.15">
      <c r="A815" s="96"/>
      <c r="B815" s="96"/>
      <c r="C815" s="96"/>
      <c r="D815" s="96"/>
      <c r="E815" s="96"/>
      <c r="F815" s="96"/>
      <c r="G815" s="96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</row>
    <row r="816" spans="1:25" ht="15.75" customHeight="1" x14ac:dyDescent="0.15">
      <c r="A816" s="96"/>
      <c r="B816" s="96"/>
      <c r="C816" s="96"/>
      <c r="D816" s="96"/>
      <c r="E816" s="96"/>
      <c r="F816" s="96"/>
      <c r="G816" s="96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</row>
    <row r="817" spans="1:25" ht="15.75" customHeight="1" x14ac:dyDescent="0.15">
      <c r="A817" s="96"/>
      <c r="B817" s="96"/>
      <c r="C817" s="96"/>
      <c r="D817" s="96"/>
      <c r="E817" s="96"/>
      <c r="F817" s="96"/>
      <c r="G817" s="96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</row>
    <row r="818" spans="1:25" ht="15.75" customHeight="1" x14ac:dyDescent="0.15">
      <c r="A818" s="96"/>
      <c r="B818" s="96"/>
      <c r="C818" s="96"/>
      <c r="D818" s="96"/>
      <c r="E818" s="96"/>
      <c r="F818" s="96"/>
      <c r="G818" s="96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</row>
    <row r="819" spans="1:25" ht="15.75" customHeight="1" x14ac:dyDescent="0.15">
      <c r="A819" s="96"/>
      <c r="B819" s="96"/>
      <c r="C819" s="96"/>
      <c r="D819" s="96"/>
      <c r="E819" s="96"/>
      <c r="F819" s="96"/>
      <c r="G819" s="96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</row>
    <row r="820" spans="1:25" ht="15.75" customHeight="1" x14ac:dyDescent="0.15">
      <c r="A820" s="96"/>
      <c r="B820" s="96"/>
      <c r="C820" s="96"/>
      <c r="D820" s="96"/>
      <c r="E820" s="96"/>
      <c r="F820" s="96"/>
      <c r="G820" s="96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</row>
    <row r="821" spans="1:25" ht="15.75" customHeight="1" x14ac:dyDescent="0.15">
      <c r="A821" s="96"/>
      <c r="B821" s="96"/>
      <c r="C821" s="96"/>
      <c r="D821" s="96"/>
      <c r="E821" s="96"/>
      <c r="F821" s="96"/>
      <c r="G821" s="96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</row>
    <row r="822" spans="1:25" ht="15.75" customHeight="1" x14ac:dyDescent="0.15">
      <c r="A822" s="96"/>
      <c r="B822" s="96"/>
      <c r="C822" s="96"/>
      <c r="D822" s="96"/>
      <c r="E822" s="96"/>
      <c r="F822" s="96"/>
      <c r="G822" s="96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</row>
    <row r="823" spans="1:25" ht="15.75" customHeight="1" x14ac:dyDescent="0.15">
      <c r="A823" s="96"/>
      <c r="B823" s="96"/>
      <c r="C823" s="96"/>
      <c r="D823" s="96"/>
      <c r="E823" s="96"/>
      <c r="F823" s="96"/>
      <c r="G823" s="96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</row>
    <row r="824" spans="1:25" ht="15.75" customHeight="1" x14ac:dyDescent="0.15">
      <c r="A824" s="96"/>
      <c r="B824" s="96"/>
      <c r="C824" s="96"/>
      <c r="D824" s="96"/>
      <c r="E824" s="96"/>
      <c r="F824" s="96"/>
      <c r="G824" s="96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</row>
    <row r="825" spans="1:25" ht="15.75" customHeight="1" x14ac:dyDescent="0.15">
      <c r="A825" s="96"/>
      <c r="B825" s="96"/>
      <c r="C825" s="96"/>
      <c r="D825" s="96"/>
      <c r="E825" s="96"/>
      <c r="F825" s="96"/>
      <c r="G825" s="96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</row>
    <row r="826" spans="1:25" ht="15.75" customHeight="1" x14ac:dyDescent="0.15">
      <c r="A826" s="96"/>
      <c r="B826" s="96"/>
      <c r="C826" s="96"/>
      <c r="D826" s="96"/>
      <c r="E826" s="96"/>
      <c r="F826" s="96"/>
      <c r="G826" s="96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</row>
    <row r="827" spans="1:25" ht="15.75" customHeight="1" x14ac:dyDescent="0.15">
      <c r="A827" s="96"/>
      <c r="B827" s="96"/>
      <c r="C827" s="96"/>
      <c r="D827" s="96"/>
      <c r="E827" s="96"/>
      <c r="F827" s="96"/>
      <c r="G827" s="96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</row>
    <row r="828" spans="1:25" ht="15.75" customHeight="1" x14ac:dyDescent="0.15">
      <c r="A828" s="96"/>
      <c r="B828" s="96"/>
      <c r="C828" s="96"/>
      <c r="D828" s="96"/>
      <c r="E828" s="96"/>
      <c r="F828" s="96"/>
      <c r="G828" s="96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</row>
    <row r="829" spans="1:25" ht="15.75" customHeight="1" x14ac:dyDescent="0.15">
      <c r="A829" s="96"/>
      <c r="B829" s="96"/>
      <c r="C829" s="96"/>
      <c r="D829" s="96"/>
      <c r="E829" s="96"/>
      <c r="F829" s="96"/>
      <c r="G829" s="96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</row>
    <row r="830" spans="1:25" ht="15.75" customHeight="1" x14ac:dyDescent="0.15">
      <c r="A830" s="96"/>
      <c r="B830" s="96"/>
      <c r="C830" s="96"/>
      <c r="D830" s="96"/>
      <c r="E830" s="96"/>
      <c r="F830" s="96"/>
      <c r="G830" s="96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</row>
    <row r="831" spans="1:25" ht="15.75" customHeight="1" x14ac:dyDescent="0.15">
      <c r="A831" s="96"/>
      <c r="B831" s="96"/>
      <c r="C831" s="96"/>
      <c r="D831" s="96"/>
      <c r="E831" s="96"/>
      <c r="F831" s="96"/>
      <c r="G831" s="96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</row>
    <row r="832" spans="1:25" ht="15.75" customHeight="1" x14ac:dyDescent="0.15">
      <c r="A832" s="96"/>
      <c r="B832" s="96"/>
      <c r="C832" s="96"/>
      <c r="D832" s="96"/>
      <c r="E832" s="96"/>
      <c r="F832" s="96"/>
      <c r="G832" s="96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</row>
    <row r="833" spans="1:25" ht="15.75" customHeight="1" x14ac:dyDescent="0.15">
      <c r="A833" s="96"/>
      <c r="B833" s="96"/>
      <c r="C833" s="96"/>
      <c r="D833" s="96"/>
      <c r="E833" s="96"/>
      <c r="F833" s="96"/>
      <c r="G833" s="96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</row>
    <row r="834" spans="1:25" ht="15.75" customHeight="1" x14ac:dyDescent="0.15">
      <c r="A834" s="96"/>
      <c r="B834" s="96"/>
      <c r="C834" s="96"/>
      <c r="D834" s="96"/>
      <c r="E834" s="96"/>
      <c r="F834" s="96"/>
      <c r="G834" s="96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</row>
    <row r="835" spans="1:25" ht="15.75" customHeight="1" x14ac:dyDescent="0.15">
      <c r="A835" s="96"/>
      <c r="B835" s="96"/>
      <c r="C835" s="96"/>
      <c r="D835" s="96"/>
      <c r="E835" s="96"/>
      <c r="F835" s="96"/>
      <c r="G835" s="96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</row>
    <row r="836" spans="1:25" ht="15.75" customHeight="1" x14ac:dyDescent="0.15">
      <c r="A836" s="96"/>
      <c r="B836" s="96"/>
      <c r="C836" s="96"/>
      <c r="D836" s="96"/>
      <c r="E836" s="96"/>
      <c r="F836" s="96"/>
      <c r="G836" s="96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</row>
    <row r="837" spans="1:25" ht="15.75" customHeight="1" x14ac:dyDescent="0.15">
      <c r="A837" s="96"/>
      <c r="B837" s="96"/>
      <c r="C837" s="96"/>
      <c r="D837" s="96"/>
      <c r="E837" s="96"/>
      <c r="F837" s="96"/>
      <c r="G837" s="96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</row>
    <row r="838" spans="1:25" ht="15.75" customHeight="1" x14ac:dyDescent="0.15">
      <c r="A838" s="96"/>
      <c r="B838" s="96"/>
      <c r="C838" s="96"/>
      <c r="D838" s="96"/>
      <c r="E838" s="96"/>
      <c r="F838" s="96"/>
      <c r="G838" s="96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</row>
    <row r="839" spans="1:25" ht="15.75" customHeight="1" x14ac:dyDescent="0.15">
      <c r="A839" s="96"/>
      <c r="B839" s="96"/>
      <c r="C839" s="96"/>
      <c r="D839" s="96"/>
      <c r="E839" s="96"/>
      <c r="F839" s="96"/>
      <c r="G839" s="96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</row>
    <row r="840" spans="1:25" ht="15.75" customHeight="1" x14ac:dyDescent="0.15">
      <c r="A840" s="96"/>
      <c r="B840" s="96"/>
      <c r="C840" s="96"/>
      <c r="D840" s="96"/>
      <c r="E840" s="96"/>
      <c r="F840" s="96"/>
      <c r="G840" s="96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</row>
    <row r="841" spans="1:25" ht="15.75" customHeight="1" x14ac:dyDescent="0.15">
      <c r="A841" s="96"/>
      <c r="B841" s="96"/>
      <c r="C841" s="96"/>
      <c r="D841" s="96"/>
      <c r="E841" s="96"/>
      <c r="F841" s="96"/>
      <c r="G841" s="96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</row>
    <row r="842" spans="1:25" ht="15.75" customHeight="1" x14ac:dyDescent="0.15">
      <c r="A842" s="96"/>
      <c r="B842" s="96"/>
      <c r="C842" s="96"/>
      <c r="D842" s="96"/>
      <c r="E842" s="96"/>
      <c r="F842" s="96"/>
      <c r="G842" s="96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</row>
    <row r="843" spans="1:25" ht="15.75" customHeight="1" x14ac:dyDescent="0.15">
      <c r="A843" s="96"/>
      <c r="B843" s="96"/>
      <c r="C843" s="96"/>
      <c r="D843" s="96"/>
      <c r="E843" s="96"/>
      <c r="F843" s="96"/>
      <c r="G843" s="96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</row>
    <row r="844" spans="1:25" ht="15.75" customHeight="1" x14ac:dyDescent="0.15">
      <c r="A844" s="96"/>
      <c r="B844" s="96"/>
      <c r="C844" s="96"/>
      <c r="D844" s="96"/>
      <c r="E844" s="96"/>
      <c r="F844" s="96"/>
      <c r="G844" s="96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</row>
    <row r="845" spans="1:25" ht="15.75" customHeight="1" x14ac:dyDescent="0.15">
      <c r="A845" s="96"/>
      <c r="B845" s="96"/>
      <c r="C845" s="96"/>
      <c r="D845" s="96"/>
      <c r="E845" s="96"/>
      <c r="F845" s="96"/>
      <c r="G845" s="96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</row>
    <row r="846" spans="1:25" ht="15.75" customHeight="1" x14ac:dyDescent="0.15">
      <c r="A846" s="96"/>
      <c r="B846" s="96"/>
      <c r="C846" s="96"/>
      <c r="D846" s="96"/>
      <c r="E846" s="96"/>
      <c r="F846" s="96"/>
      <c r="G846" s="96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</row>
    <row r="847" spans="1:25" ht="15.75" customHeight="1" x14ac:dyDescent="0.15">
      <c r="A847" s="96"/>
      <c r="B847" s="96"/>
      <c r="C847" s="96"/>
      <c r="D847" s="96"/>
      <c r="E847" s="96"/>
      <c r="F847" s="96"/>
      <c r="G847" s="96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</row>
    <row r="848" spans="1:25" ht="15.75" customHeight="1" x14ac:dyDescent="0.15">
      <c r="A848" s="96"/>
      <c r="B848" s="96"/>
      <c r="C848" s="96"/>
      <c r="D848" s="96"/>
      <c r="E848" s="96"/>
      <c r="F848" s="96"/>
      <c r="G848" s="96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</row>
    <row r="849" spans="1:25" ht="15.75" customHeight="1" x14ac:dyDescent="0.15">
      <c r="A849" s="96"/>
      <c r="B849" s="96"/>
      <c r="C849" s="96"/>
      <c r="D849" s="96"/>
      <c r="E849" s="96"/>
      <c r="F849" s="96"/>
      <c r="G849" s="96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</row>
    <row r="850" spans="1:25" ht="15.75" customHeight="1" x14ac:dyDescent="0.15">
      <c r="A850" s="96"/>
      <c r="B850" s="96"/>
      <c r="C850" s="96"/>
      <c r="D850" s="96"/>
      <c r="E850" s="96"/>
      <c r="F850" s="96"/>
      <c r="G850" s="96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</row>
    <row r="851" spans="1:25" ht="15.75" customHeight="1" x14ac:dyDescent="0.15">
      <c r="A851" s="96"/>
      <c r="B851" s="96"/>
      <c r="C851" s="96"/>
      <c r="D851" s="96"/>
      <c r="E851" s="96"/>
      <c r="F851" s="96"/>
      <c r="G851" s="96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</row>
    <row r="852" spans="1:25" ht="15.75" customHeight="1" x14ac:dyDescent="0.15">
      <c r="A852" s="96"/>
      <c r="B852" s="96"/>
      <c r="C852" s="96"/>
      <c r="D852" s="96"/>
      <c r="E852" s="96"/>
      <c r="F852" s="96"/>
      <c r="G852" s="96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</row>
    <row r="853" spans="1:25" ht="15.75" customHeight="1" x14ac:dyDescent="0.15">
      <c r="A853" s="96"/>
      <c r="B853" s="96"/>
      <c r="C853" s="96"/>
      <c r="D853" s="96"/>
      <c r="E853" s="96"/>
      <c r="F853" s="96"/>
      <c r="G853" s="96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</row>
    <row r="854" spans="1:25" ht="15.75" customHeight="1" x14ac:dyDescent="0.15">
      <c r="A854" s="96"/>
      <c r="B854" s="96"/>
      <c r="C854" s="96"/>
      <c r="D854" s="96"/>
      <c r="E854" s="96"/>
      <c r="F854" s="96"/>
      <c r="G854" s="96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</row>
    <row r="855" spans="1:25" ht="15.75" customHeight="1" x14ac:dyDescent="0.15">
      <c r="A855" s="96"/>
      <c r="B855" s="96"/>
      <c r="C855" s="96"/>
      <c r="D855" s="96"/>
      <c r="E855" s="96"/>
      <c r="F855" s="96"/>
      <c r="G855" s="96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</row>
    <row r="856" spans="1:25" ht="15.75" customHeight="1" x14ac:dyDescent="0.15">
      <c r="A856" s="96"/>
      <c r="B856" s="96"/>
      <c r="C856" s="96"/>
      <c r="D856" s="96"/>
      <c r="E856" s="96"/>
      <c r="F856" s="96"/>
      <c r="G856" s="96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</row>
    <row r="857" spans="1:25" ht="15.75" customHeight="1" x14ac:dyDescent="0.15">
      <c r="A857" s="96"/>
      <c r="B857" s="96"/>
      <c r="C857" s="96"/>
      <c r="D857" s="96"/>
      <c r="E857" s="96"/>
      <c r="F857" s="96"/>
      <c r="G857" s="96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</row>
    <row r="858" spans="1:25" ht="15.75" customHeight="1" x14ac:dyDescent="0.15">
      <c r="A858" s="96"/>
      <c r="B858" s="96"/>
      <c r="C858" s="96"/>
      <c r="D858" s="96"/>
      <c r="E858" s="96"/>
      <c r="F858" s="96"/>
      <c r="G858" s="96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</row>
    <row r="859" spans="1:25" ht="15.75" customHeight="1" x14ac:dyDescent="0.15">
      <c r="A859" s="96"/>
      <c r="B859" s="96"/>
      <c r="C859" s="96"/>
      <c r="D859" s="96"/>
      <c r="E859" s="96"/>
      <c r="F859" s="96"/>
      <c r="G859" s="96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</row>
    <row r="860" spans="1:25" ht="15.75" customHeight="1" x14ac:dyDescent="0.15">
      <c r="A860" s="96"/>
      <c r="B860" s="96"/>
      <c r="C860" s="96"/>
      <c r="D860" s="96"/>
      <c r="E860" s="96"/>
      <c r="F860" s="96"/>
      <c r="G860" s="96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</row>
    <row r="861" spans="1:25" ht="15.75" customHeight="1" x14ac:dyDescent="0.15">
      <c r="A861" s="96"/>
      <c r="B861" s="96"/>
      <c r="C861" s="96"/>
      <c r="D861" s="96"/>
      <c r="E861" s="96"/>
      <c r="F861" s="96"/>
      <c r="G861" s="96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</row>
    <row r="862" spans="1:25" ht="15.75" customHeight="1" x14ac:dyDescent="0.15">
      <c r="A862" s="96"/>
      <c r="B862" s="96"/>
      <c r="C862" s="96"/>
      <c r="D862" s="96"/>
      <c r="E862" s="96"/>
      <c r="F862" s="96"/>
      <c r="G862" s="96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</row>
    <row r="863" spans="1:25" ht="15.75" customHeight="1" x14ac:dyDescent="0.15">
      <c r="A863" s="96"/>
      <c r="B863" s="96"/>
      <c r="C863" s="96"/>
      <c r="D863" s="96"/>
      <c r="E863" s="96"/>
      <c r="F863" s="96"/>
      <c r="G863" s="96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</row>
    <row r="864" spans="1:25" ht="15.75" customHeight="1" x14ac:dyDescent="0.15">
      <c r="A864" s="96"/>
      <c r="B864" s="96"/>
      <c r="C864" s="96"/>
      <c r="D864" s="96"/>
      <c r="E864" s="96"/>
      <c r="F864" s="96"/>
      <c r="G864" s="96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</row>
    <row r="865" spans="1:25" ht="15.75" customHeight="1" x14ac:dyDescent="0.15">
      <c r="A865" s="96"/>
      <c r="B865" s="96"/>
      <c r="C865" s="96"/>
      <c r="D865" s="96"/>
      <c r="E865" s="96"/>
      <c r="F865" s="96"/>
      <c r="G865" s="96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</row>
    <row r="866" spans="1:25" ht="15.75" customHeight="1" x14ac:dyDescent="0.15">
      <c r="A866" s="96"/>
      <c r="B866" s="96"/>
      <c r="C866" s="96"/>
      <c r="D866" s="96"/>
      <c r="E866" s="96"/>
      <c r="F866" s="96"/>
      <c r="G866" s="96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</row>
    <row r="867" spans="1:25" ht="15.75" customHeight="1" x14ac:dyDescent="0.15">
      <c r="A867" s="96"/>
      <c r="B867" s="96"/>
      <c r="C867" s="96"/>
      <c r="D867" s="96"/>
      <c r="E867" s="96"/>
      <c r="F867" s="96"/>
      <c r="G867" s="96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</row>
    <row r="868" spans="1:25" ht="15.75" customHeight="1" x14ac:dyDescent="0.15">
      <c r="A868" s="96"/>
      <c r="B868" s="96"/>
      <c r="C868" s="96"/>
      <c r="D868" s="96"/>
      <c r="E868" s="96"/>
      <c r="F868" s="96"/>
      <c r="G868" s="96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</row>
    <row r="869" spans="1:25" ht="15.75" customHeight="1" x14ac:dyDescent="0.15">
      <c r="A869" s="96"/>
      <c r="B869" s="96"/>
      <c r="C869" s="96"/>
      <c r="D869" s="96"/>
      <c r="E869" s="96"/>
      <c r="F869" s="96"/>
      <c r="G869" s="96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</row>
    <row r="870" spans="1:25" ht="15.75" customHeight="1" x14ac:dyDescent="0.15">
      <c r="A870" s="96"/>
      <c r="B870" s="96"/>
      <c r="C870" s="96"/>
      <c r="D870" s="96"/>
      <c r="E870" s="96"/>
      <c r="F870" s="96"/>
      <c r="G870" s="96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</row>
    <row r="871" spans="1:25" ht="15.75" customHeight="1" x14ac:dyDescent="0.15">
      <c r="A871" s="96"/>
      <c r="B871" s="96"/>
      <c r="C871" s="96"/>
      <c r="D871" s="96"/>
      <c r="E871" s="96"/>
      <c r="F871" s="96"/>
      <c r="G871" s="96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</row>
    <row r="872" spans="1:25" ht="15.75" customHeight="1" x14ac:dyDescent="0.15">
      <c r="A872" s="96"/>
      <c r="B872" s="96"/>
      <c r="C872" s="96"/>
      <c r="D872" s="96"/>
      <c r="E872" s="96"/>
      <c r="F872" s="96"/>
      <c r="G872" s="96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</row>
    <row r="873" spans="1:25" ht="15.75" customHeight="1" x14ac:dyDescent="0.15">
      <c r="A873" s="96"/>
      <c r="B873" s="96"/>
      <c r="C873" s="96"/>
      <c r="D873" s="96"/>
      <c r="E873" s="96"/>
      <c r="F873" s="96"/>
      <c r="G873" s="96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</row>
    <row r="874" spans="1:25" ht="15.75" customHeight="1" x14ac:dyDescent="0.15">
      <c r="A874" s="96"/>
      <c r="B874" s="96"/>
      <c r="C874" s="96"/>
      <c r="D874" s="96"/>
      <c r="E874" s="96"/>
      <c r="F874" s="96"/>
      <c r="G874" s="96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</row>
    <row r="875" spans="1:25" ht="15.75" customHeight="1" x14ac:dyDescent="0.15">
      <c r="A875" s="96"/>
      <c r="B875" s="96"/>
      <c r="C875" s="96"/>
      <c r="D875" s="96"/>
      <c r="E875" s="96"/>
      <c r="F875" s="96"/>
      <c r="G875" s="96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</row>
    <row r="876" spans="1:25" ht="15.75" customHeight="1" x14ac:dyDescent="0.15">
      <c r="A876" s="96"/>
      <c r="B876" s="96"/>
      <c r="C876" s="96"/>
      <c r="D876" s="96"/>
      <c r="E876" s="96"/>
      <c r="F876" s="96"/>
      <c r="G876" s="96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</row>
    <row r="877" spans="1:25" ht="15.75" customHeight="1" x14ac:dyDescent="0.15">
      <c r="A877" s="96"/>
      <c r="B877" s="96"/>
      <c r="C877" s="96"/>
      <c r="D877" s="96"/>
      <c r="E877" s="96"/>
      <c r="F877" s="96"/>
      <c r="G877" s="96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</row>
    <row r="878" spans="1:25" ht="15.75" customHeight="1" x14ac:dyDescent="0.15">
      <c r="A878" s="96"/>
      <c r="B878" s="96"/>
      <c r="C878" s="96"/>
      <c r="D878" s="96"/>
      <c r="E878" s="96"/>
      <c r="F878" s="96"/>
      <c r="G878" s="96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</row>
    <row r="879" spans="1:25" ht="15.75" customHeight="1" x14ac:dyDescent="0.15">
      <c r="A879" s="96"/>
      <c r="B879" s="96"/>
      <c r="C879" s="96"/>
      <c r="D879" s="96"/>
      <c r="E879" s="96"/>
      <c r="F879" s="96"/>
      <c r="G879" s="96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</row>
    <row r="880" spans="1:25" ht="15.75" customHeight="1" x14ac:dyDescent="0.15">
      <c r="A880" s="96"/>
      <c r="B880" s="96"/>
      <c r="C880" s="96"/>
      <c r="D880" s="96"/>
      <c r="E880" s="96"/>
      <c r="F880" s="96"/>
      <c r="G880" s="96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</row>
    <row r="881" spans="1:25" ht="15.75" customHeight="1" x14ac:dyDescent="0.15">
      <c r="A881" s="96"/>
      <c r="B881" s="96"/>
      <c r="C881" s="96"/>
      <c r="D881" s="96"/>
      <c r="E881" s="96"/>
      <c r="F881" s="96"/>
      <c r="G881" s="96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</row>
    <row r="882" spans="1:25" ht="15.75" customHeight="1" x14ac:dyDescent="0.15">
      <c r="A882" s="96"/>
      <c r="B882" s="96"/>
      <c r="C882" s="96"/>
      <c r="D882" s="96"/>
      <c r="E882" s="96"/>
      <c r="F882" s="96"/>
      <c r="G882" s="96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</row>
    <row r="883" spans="1:25" ht="15.75" customHeight="1" x14ac:dyDescent="0.15">
      <c r="A883" s="96"/>
      <c r="B883" s="96"/>
      <c r="C883" s="96"/>
      <c r="D883" s="96"/>
      <c r="E883" s="96"/>
      <c r="F883" s="96"/>
      <c r="G883" s="96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</row>
    <row r="884" spans="1:25" ht="15.75" customHeight="1" x14ac:dyDescent="0.15">
      <c r="A884" s="96"/>
      <c r="B884" s="96"/>
      <c r="C884" s="96"/>
      <c r="D884" s="96"/>
      <c r="E884" s="96"/>
      <c r="F884" s="96"/>
      <c r="G884" s="96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</row>
    <row r="885" spans="1:25" ht="15.75" customHeight="1" x14ac:dyDescent="0.15">
      <c r="A885" s="96"/>
      <c r="B885" s="96"/>
      <c r="C885" s="96"/>
      <c r="D885" s="96"/>
      <c r="E885" s="96"/>
      <c r="F885" s="96"/>
      <c r="G885" s="96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</row>
    <row r="886" spans="1:25" ht="15.75" customHeight="1" x14ac:dyDescent="0.15">
      <c r="A886" s="96"/>
      <c r="B886" s="96"/>
      <c r="C886" s="96"/>
      <c r="D886" s="96"/>
      <c r="E886" s="96"/>
      <c r="F886" s="96"/>
      <c r="G886" s="96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</row>
    <row r="887" spans="1:25" ht="15.75" customHeight="1" x14ac:dyDescent="0.15">
      <c r="A887" s="96"/>
      <c r="B887" s="96"/>
      <c r="C887" s="96"/>
      <c r="D887" s="96"/>
      <c r="E887" s="96"/>
      <c r="F887" s="96"/>
      <c r="G887" s="96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</row>
    <row r="888" spans="1:25" ht="15.75" customHeight="1" x14ac:dyDescent="0.15">
      <c r="A888" s="96"/>
      <c r="B888" s="96"/>
      <c r="C888" s="96"/>
      <c r="D888" s="96"/>
      <c r="E888" s="96"/>
      <c r="F888" s="96"/>
      <c r="G888" s="96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</row>
    <row r="889" spans="1:25" ht="15.75" customHeight="1" x14ac:dyDescent="0.15">
      <c r="A889" s="96"/>
      <c r="B889" s="96"/>
      <c r="C889" s="96"/>
      <c r="D889" s="96"/>
      <c r="E889" s="96"/>
      <c r="F889" s="96"/>
      <c r="G889" s="96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</row>
    <row r="890" spans="1:25" ht="15.75" customHeight="1" x14ac:dyDescent="0.15">
      <c r="A890" s="96"/>
      <c r="B890" s="96"/>
      <c r="C890" s="96"/>
      <c r="D890" s="96"/>
      <c r="E890" s="96"/>
      <c r="F890" s="96"/>
      <c r="G890" s="96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</row>
    <row r="891" spans="1:25" ht="15.75" customHeight="1" x14ac:dyDescent="0.15">
      <c r="A891" s="96"/>
      <c r="B891" s="96"/>
      <c r="C891" s="96"/>
      <c r="D891" s="96"/>
      <c r="E891" s="96"/>
      <c r="F891" s="96"/>
      <c r="G891" s="96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</row>
    <row r="892" spans="1:25" ht="15.75" customHeight="1" x14ac:dyDescent="0.15">
      <c r="A892" s="96"/>
      <c r="B892" s="96"/>
      <c r="C892" s="96"/>
      <c r="D892" s="96"/>
      <c r="E892" s="96"/>
      <c r="F892" s="96"/>
      <c r="G892" s="96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</row>
    <row r="893" spans="1:25" ht="15.75" customHeight="1" x14ac:dyDescent="0.15">
      <c r="A893" s="96"/>
      <c r="B893" s="96"/>
      <c r="C893" s="96"/>
      <c r="D893" s="96"/>
      <c r="E893" s="96"/>
      <c r="F893" s="96"/>
      <c r="G893" s="96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</row>
    <row r="894" spans="1:25" ht="15.75" customHeight="1" x14ac:dyDescent="0.15">
      <c r="A894" s="96"/>
      <c r="B894" s="96"/>
      <c r="C894" s="96"/>
      <c r="D894" s="96"/>
      <c r="E894" s="96"/>
      <c r="F894" s="96"/>
      <c r="G894" s="96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</row>
    <row r="895" spans="1:25" ht="15.75" customHeight="1" x14ac:dyDescent="0.15">
      <c r="A895" s="96"/>
      <c r="B895" s="96"/>
      <c r="C895" s="96"/>
      <c r="D895" s="96"/>
      <c r="E895" s="96"/>
      <c r="F895" s="96"/>
      <c r="G895" s="96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</row>
    <row r="896" spans="1:25" ht="15.75" customHeight="1" x14ac:dyDescent="0.15">
      <c r="A896" s="96"/>
      <c r="B896" s="96"/>
      <c r="C896" s="96"/>
      <c r="D896" s="96"/>
      <c r="E896" s="96"/>
      <c r="F896" s="96"/>
      <c r="G896" s="96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</row>
    <row r="897" spans="1:25" ht="15.75" customHeight="1" x14ac:dyDescent="0.15">
      <c r="A897" s="96"/>
      <c r="B897" s="96"/>
      <c r="C897" s="96"/>
      <c r="D897" s="96"/>
      <c r="E897" s="96"/>
      <c r="F897" s="96"/>
      <c r="G897" s="96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</row>
    <row r="898" spans="1:25" ht="15.75" customHeight="1" x14ac:dyDescent="0.15">
      <c r="A898" s="96"/>
      <c r="B898" s="96"/>
      <c r="C898" s="96"/>
      <c r="D898" s="96"/>
      <c r="E898" s="96"/>
      <c r="F898" s="96"/>
      <c r="G898" s="96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</row>
    <row r="899" spans="1:25" ht="15.75" customHeight="1" x14ac:dyDescent="0.15">
      <c r="A899" s="96"/>
      <c r="B899" s="96"/>
      <c r="C899" s="96"/>
      <c r="D899" s="96"/>
      <c r="E899" s="96"/>
      <c r="F899" s="96"/>
      <c r="G899" s="96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</row>
    <row r="900" spans="1:25" ht="15.75" customHeight="1" x14ac:dyDescent="0.15">
      <c r="A900" s="96"/>
      <c r="B900" s="96"/>
      <c r="C900" s="96"/>
      <c r="D900" s="96"/>
      <c r="E900" s="96"/>
      <c r="F900" s="96"/>
      <c r="G900" s="96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</row>
    <row r="901" spans="1:25" ht="15.75" customHeight="1" x14ac:dyDescent="0.15">
      <c r="A901" s="96"/>
      <c r="B901" s="96"/>
      <c r="C901" s="96"/>
      <c r="D901" s="96"/>
      <c r="E901" s="96"/>
      <c r="F901" s="96"/>
      <c r="G901" s="96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</row>
    <row r="902" spans="1:25" ht="15.75" customHeight="1" x14ac:dyDescent="0.15">
      <c r="A902" s="96"/>
      <c r="B902" s="96"/>
      <c r="C902" s="96"/>
      <c r="D902" s="96"/>
      <c r="E902" s="96"/>
      <c r="F902" s="96"/>
      <c r="G902" s="96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</row>
    <row r="903" spans="1:25" ht="15.75" customHeight="1" x14ac:dyDescent="0.15">
      <c r="A903" s="96"/>
      <c r="B903" s="96"/>
      <c r="C903" s="96"/>
      <c r="D903" s="96"/>
      <c r="E903" s="96"/>
      <c r="F903" s="96"/>
      <c r="G903" s="96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</row>
    <row r="904" spans="1:25" ht="15.75" customHeight="1" x14ac:dyDescent="0.15">
      <c r="A904" s="96"/>
      <c r="B904" s="96"/>
      <c r="C904" s="96"/>
      <c r="D904" s="96"/>
      <c r="E904" s="96"/>
      <c r="F904" s="96"/>
      <c r="G904" s="96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</row>
    <row r="905" spans="1:25" ht="15.75" customHeight="1" x14ac:dyDescent="0.15">
      <c r="A905" s="96"/>
      <c r="B905" s="96"/>
      <c r="C905" s="96"/>
      <c r="D905" s="96"/>
      <c r="E905" s="96"/>
      <c r="F905" s="96"/>
      <c r="G905" s="96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</row>
    <row r="906" spans="1:25" ht="15.75" customHeight="1" x14ac:dyDescent="0.15">
      <c r="A906" s="96"/>
      <c r="B906" s="96"/>
      <c r="C906" s="96"/>
      <c r="D906" s="96"/>
      <c r="E906" s="96"/>
      <c r="F906" s="96"/>
      <c r="G906" s="96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</row>
    <row r="907" spans="1:25" ht="15.75" customHeight="1" x14ac:dyDescent="0.15">
      <c r="A907" s="96"/>
      <c r="B907" s="96"/>
      <c r="C907" s="96"/>
      <c r="D907" s="96"/>
      <c r="E907" s="96"/>
      <c r="F907" s="96"/>
      <c r="G907" s="96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</row>
    <row r="908" spans="1:25" ht="15.75" customHeight="1" x14ac:dyDescent="0.15">
      <c r="A908" s="96"/>
      <c r="B908" s="96"/>
      <c r="C908" s="96"/>
      <c r="D908" s="96"/>
      <c r="E908" s="96"/>
      <c r="F908" s="96"/>
      <c r="G908" s="96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</row>
    <row r="909" spans="1:25" ht="15.75" customHeight="1" x14ac:dyDescent="0.15">
      <c r="A909" s="96"/>
      <c r="B909" s="96"/>
      <c r="C909" s="96"/>
      <c r="D909" s="96"/>
      <c r="E909" s="96"/>
      <c r="F909" s="96"/>
      <c r="G909" s="96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</row>
    <row r="910" spans="1:25" ht="15.75" customHeight="1" x14ac:dyDescent="0.15">
      <c r="A910" s="96"/>
      <c r="B910" s="96"/>
      <c r="C910" s="96"/>
      <c r="D910" s="96"/>
      <c r="E910" s="96"/>
      <c r="F910" s="96"/>
      <c r="G910" s="96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</row>
    <row r="911" spans="1:25" ht="15.75" customHeight="1" x14ac:dyDescent="0.15">
      <c r="A911" s="96"/>
      <c r="B911" s="96"/>
      <c r="C911" s="96"/>
      <c r="D911" s="96"/>
      <c r="E911" s="96"/>
      <c r="F911" s="96"/>
      <c r="G911" s="96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</row>
    <row r="912" spans="1:25" ht="15.75" customHeight="1" x14ac:dyDescent="0.15">
      <c r="A912" s="96"/>
      <c r="B912" s="96"/>
      <c r="C912" s="96"/>
      <c r="D912" s="96"/>
      <c r="E912" s="96"/>
      <c r="F912" s="96"/>
      <c r="G912" s="96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</row>
    <row r="913" spans="1:25" ht="15.75" customHeight="1" x14ac:dyDescent="0.15">
      <c r="A913" s="96"/>
      <c r="B913" s="96"/>
      <c r="C913" s="96"/>
      <c r="D913" s="96"/>
      <c r="E913" s="96"/>
      <c r="F913" s="96"/>
      <c r="G913" s="96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</row>
    <row r="914" spans="1:25" ht="15.75" customHeight="1" x14ac:dyDescent="0.15">
      <c r="A914" s="96"/>
      <c r="B914" s="96"/>
      <c r="C914" s="96"/>
      <c r="D914" s="96"/>
      <c r="E914" s="96"/>
      <c r="F914" s="96"/>
      <c r="G914" s="96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</row>
    <row r="915" spans="1:25" ht="15.75" customHeight="1" x14ac:dyDescent="0.15">
      <c r="A915" s="96"/>
      <c r="B915" s="96"/>
      <c r="C915" s="96"/>
      <c r="D915" s="96"/>
      <c r="E915" s="96"/>
      <c r="F915" s="96"/>
      <c r="G915" s="96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</row>
    <row r="916" spans="1:25" ht="15.75" customHeight="1" x14ac:dyDescent="0.15">
      <c r="A916" s="96"/>
      <c r="B916" s="96"/>
      <c r="C916" s="96"/>
      <c r="D916" s="96"/>
      <c r="E916" s="96"/>
      <c r="F916" s="96"/>
      <c r="G916" s="96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</row>
    <row r="917" spans="1:25" ht="15.75" customHeight="1" x14ac:dyDescent="0.15">
      <c r="A917" s="96"/>
      <c r="B917" s="96"/>
      <c r="C917" s="96"/>
      <c r="D917" s="96"/>
      <c r="E917" s="96"/>
      <c r="F917" s="96"/>
      <c r="G917" s="96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</row>
    <row r="918" spans="1:25" ht="15.75" customHeight="1" x14ac:dyDescent="0.15">
      <c r="A918" s="96"/>
      <c r="B918" s="96"/>
      <c r="C918" s="96"/>
      <c r="D918" s="96"/>
      <c r="E918" s="96"/>
      <c r="F918" s="96"/>
      <c r="G918" s="96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</row>
    <row r="919" spans="1:25" ht="15.75" customHeight="1" x14ac:dyDescent="0.15">
      <c r="A919" s="96"/>
      <c r="B919" s="96"/>
      <c r="C919" s="96"/>
      <c r="D919" s="96"/>
      <c r="E919" s="96"/>
      <c r="F919" s="96"/>
      <c r="G919" s="96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</row>
    <row r="920" spans="1:25" ht="15.75" customHeight="1" x14ac:dyDescent="0.15">
      <c r="A920" s="96"/>
      <c r="B920" s="96"/>
      <c r="C920" s="96"/>
      <c r="D920" s="96"/>
      <c r="E920" s="96"/>
      <c r="F920" s="96"/>
      <c r="G920" s="96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</row>
    <row r="921" spans="1:25" ht="15.75" customHeight="1" x14ac:dyDescent="0.15">
      <c r="A921" s="96"/>
      <c r="B921" s="96"/>
      <c r="C921" s="96"/>
      <c r="D921" s="96"/>
      <c r="E921" s="96"/>
      <c r="F921" s="96"/>
      <c r="G921" s="96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</row>
    <row r="922" spans="1:25" ht="15.75" customHeight="1" x14ac:dyDescent="0.15">
      <c r="A922" s="96"/>
      <c r="B922" s="96"/>
      <c r="C922" s="96"/>
      <c r="D922" s="96"/>
      <c r="E922" s="96"/>
      <c r="F922" s="96"/>
      <c r="G922" s="96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</row>
    <row r="923" spans="1:25" ht="15.75" customHeight="1" x14ac:dyDescent="0.15">
      <c r="A923" s="96"/>
      <c r="B923" s="96"/>
      <c r="C923" s="96"/>
      <c r="D923" s="96"/>
      <c r="E923" s="96"/>
      <c r="F923" s="96"/>
      <c r="G923" s="96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</row>
    <row r="924" spans="1:25" ht="15.75" customHeight="1" x14ac:dyDescent="0.15">
      <c r="A924" s="96"/>
      <c r="B924" s="96"/>
      <c r="C924" s="96"/>
      <c r="D924" s="96"/>
      <c r="E924" s="96"/>
      <c r="F924" s="96"/>
      <c r="G924" s="96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</row>
    <row r="925" spans="1:25" ht="15.75" customHeight="1" x14ac:dyDescent="0.15">
      <c r="A925" s="96"/>
      <c r="B925" s="96"/>
      <c r="C925" s="96"/>
      <c r="D925" s="96"/>
      <c r="E925" s="96"/>
      <c r="F925" s="96"/>
      <c r="G925" s="96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</row>
    <row r="926" spans="1:25" ht="15.75" customHeight="1" x14ac:dyDescent="0.15">
      <c r="A926" s="96"/>
      <c r="B926" s="96"/>
      <c r="C926" s="96"/>
      <c r="D926" s="96"/>
      <c r="E926" s="96"/>
      <c r="F926" s="96"/>
      <c r="G926" s="96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</row>
    <row r="927" spans="1:25" ht="15.75" customHeight="1" x14ac:dyDescent="0.15">
      <c r="A927" s="96"/>
      <c r="B927" s="96"/>
      <c r="C927" s="96"/>
      <c r="D927" s="96"/>
      <c r="E927" s="96"/>
      <c r="F927" s="96"/>
      <c r="G927" s="96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</row>
    <row r="928" spans="1:25" ht="15.75" customHeight="1" x14ac:dyDescent="0.15">
      <c r="A928" s="96"/>
      <c r="B928" s="96"/>
      <c r="C928" s="96"/>
      <c r="D928" s="96"/>
      <c r="E928" s="96"/>
      <c r="F928" s="96"/>
      <c r="G928" s="96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</row>
    <row r="929" spans="1:25" ht="15.75" customHeight="1" x14ac:dyDescent="0.15">
      <c r="A929" s="96"/>
      <c r="B929" s="96"/>
      <c r="C929" s="96"/>
      <c r="D929" s="96"/>
      <c r="E929" s="96"/>
      <c r="F929" s="96"/>
      <c r="G929" s="96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</row>
    <row r="930" spans="1:25" ht="15.75" customHeight="1" x14ac:dyDescent="0.15">
      <c r="A930" s="96"/>
      <c r="B930" s="96"/>
      <c r="C930" s="96"/>
      <c r="D930" s="96"/>
      <c r="E930" s="96"/>
      <c r="F930" s="96"/>
      <c r="G930" s="96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</row>
    <row r="931" spans="1:25" ht="15.75" customHeight="1" x14ac:dyDescent="0.15">
      <c r="A931" s="96"/>
      <c r="B931" s="96"/>
      <c r="C931" s="96"/>
      <c r="D931" s="96"/>
      <c r="E931" s="96"/>
      <c r="F931" s="96"/>
      <c r="G931" s="96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</row>
    <row r="932" spans="1:25" ht="15.75" customHeight="1" x14ac:dyDescent="0.15">
      <c r="A932" s="96"/>
      <c r="B932" s="96"/>
      <c r="C932" s="96"/>
      <c r="D932" s="96"/>
      <c r="E932" s="96"/>
      <c r="F932" s="96"/>
      <c r="G932" s="96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</row>
    <row r="933" spans="1:25" ht="15.75" customHeight="1" x14ac:dyDescent="0.15">
      <c r="A933" s="96"/>
      <c r="B933" s="96"/>
      <c r="C933" s="96"/>
      <c r="D933" s="96"/>
      <c r="E933" s="96"/>
      <c r="F933" s="96"/>
      <c r="G933" s="96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</row>
    <row r="934" spans="1:25" ht="15.75" customHeight="1" x14ac:dyDescent="0.15">
      <c r="A934" s="96"/>
      <c r="B934" s="96"/>
      <c r="C934" s="96"/>
      <c r="D934" s="96"/>
      <c r="E934" s="96"/>
      <c r="F934" s="96"/>
      <c r="G934" s="96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</row>
    <row r="935" spans="1:25" ht="15.75" customHeight="1" x14ac:dyDescent="0.15">
      <c r="A935" s="96"/>
      <c r="B935" s="96"/>
      <c r="C935" s="96"/>
      <c r="D935" s="96"/>
      <c r="E935" s="96"/>
      <c r="F935" s="96"/>
      <c r="G935" s="96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</row>
    <row r="936" spans="1:25" ht="15.75" customHeight="1" x14ac:dyDescent="0.15">
      <c r="A936" s="96"/>
      <c r="B936" s="96"/>
      <c r="C936" s="96"/>
      <c r="D936" s="96"/>
      <c r="E936" s="96"/>
      <c r="F936" s="96"/>
      <c r="G936" s="96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</row>
    <row r="937" spans="1:25" ht="15.75" customHeight="1" x14ac:dyDescent="0.15">
      <c r="A937" s="96"/>
      <c r="B937" s="96"/>
      <c r="C937" s="96"/>
      <c r="D937" s="96"/>
      <c r="E937" s="96"/>
      <c r="F937" s="96"/>
      <c r="G937" s="96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</row>
    <row r="938" spans="1:25" ht="15.75" customHeight="1" x14ac:dyDescent="0.15">
      <c r="A938" s="96"/>
      <c r="B938" s="96"/>
      <c r="C938" s="96"/>
      <c r="D938" s="96"/>
      <c r="E938" s="96"/>
      <c r="F938" s="96"/>
      <c r="G938" s="96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</row>
    <row r="939" spans="1:25" ht="15.75" customHeight="1" x14ac:dyDescent="0.15">
      <c r="A939" s="96"/>
      <c r="B939" s="96"/>
      <c r="C939" s="96"/>
      <c r="D939" s="96"/>
      <c r="E939" s="96"/>
      <c r="F939" s="96"/>
      <c r="G939" s="96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</row>
    <row r="940" spans="1:25" ht="15.75" customHeight="1" x14ac:dyDescent="0.15">
      <c r="A940" s="96"/>
      <c r="B940" s="96"/>
      <c r="C940" s="96"/>
      <c r="D940" s="96"/>
      <c r="E940" s="96"/>
      <c r="F940" s="96"/>
      <c r="G940" s="96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</row>
    <row r="941" spans="1:25" ht="15.75" customHeight="1" x14ac:dyDescent="0.15">
      <c r="A941" s="96"/>
      <c r="B941" s="96"/>
      <c r="C941" s="96"/>
      <c r="D941" s="96"/>
      <c r="E941" s="96"/>
      <c r="F941" s="96"/>
      <c r="G941" s="96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</row>
    <row r="942" spans="1:25" ht="15.75" customHeight="1" x14ac:dyDescent="0.15">
      <c r="A942" s="96"/>
      <c r="B942" s="96"/>
      <c r="C942" s="96"/>
      <c r="D942" s="96"/>
      <c r="E942" s="96"/>
      <c r="F942" s="96"/>
      <c r="G942" s="96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</row>
    <row r="943" spans="1:25" ht="15.75" customHeight="1" x14ac:dyDescent="0.15">
      <c r="A943" s="96"/>
      <c r="B943" s="96"/>
      <c r="C943" s="96"/>
      <c r="D943" s="96"/>
      <c r="E943" s="96"/>
      <c r="F943" s="96"/>
      <c r="G943" s="96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</row>
    <row r="944" spans="1:25" ht="15.75" customHeight="1" x14ac:dyDescent="0.15">
      <c r="A944" s="96"/>
      <c r="B944" s="96"/>
      <c r="C944" s="96"/>
      <c r="D944" s="96"/>
      <c r="E944" s="96"/>
      <c r="F944" s="96"/>
      <c r="G944" s="96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</row>
    <row r="945" spans="1:25" ht="15.75" customHeight="1" x14ac:dyDescent="0.15">
      <c r="A945" s="96"/>
      <c r="B945" s="96"/>
      <c r="C945" s="96"/>
      <c r="D945" s="96"/>
      <c r="E945" s="96"/>
      <c r="F945" s="96"/>
      <c r="G945" s="96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</row>
    <row r="946" spans="1:25" ht="15.75" customHeight="1" x14ac:dyDescent="0.15">
      <c r="A946" s="96"/>
      <c r="B946" s="96"/>
      <c r="C946" s="96"/>
      <c r="D946" s="96"/>
      <c r="E946" s="96"/>
      <c r="F946" s="96"/>
      <c r="G946" s="96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</row>
    <row r="947" spans="1:25" ht="15.75" customHeight="1" x14ac:dyDescent="0.15">
      <c r="A947" s="96"/>
      <c r="B947" s="96"/>
      <c r="C947" s="96"/>
      <c r="D947" s="96"/>
      <c r="E947" s="96"/>
      <c r="F947" s="96"/>
      <c r="G947" s="96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</row>
    <row r="948" spans="1:25" ht="15.75" customHeight="1" x14ac:dyDescent="0.15">
      <c r="A948" s="96"/>
      <c r="B948" s="96"/>
      <c r="C948" s="96"/>
      <c r="D948" s="96"/>
      <c r="E948" s="96"/>
      <c r="F948" s="96"/>
      <c r="G948" s="96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</row>
    <row r="949" spans="1:25" ht="15.75" customHeight="1" x14ac:dyDescent="0.15">
      <c r="A949" s="96"/>
      <c r="B949" s="96"/>
      <c r="C949" s="96"/>
      <c r="D949" s="96"/>
      <c r="E949" s="96"/>
      <c r="F949" s="96"/>
      <c r="G949" s="96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</row>
    <row r="950" spans="1:25" ht="15.75" customHeight="1" x14ac:dyDescent="0.15">
      <c r="A950" s="96"/>
      <c r="B950" s="96"/>
      <c r="C950" s="96"/>
      <c r="D950" s="96"/>
      <c r="E950" s="96"/>
      <c r="F950" s="96"/>
      <c r="G950" s="96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</row>
    <row r="951" spans="1:25" ht="15.75" customHeight="1" x14ac:dyDescent="0.15">
      <c r="A951" s="96"/>
      <c r="B951" s="96"/>
      <c r="C951" s="96"/>
      <c r="D951" s="96"/>
      <c r="E951" s="96"/>
      <c r="F951" s="96"/>
      <c r="G951" s="96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</row>
    <row r="952" spans="1:25" ht="15.75" customHeight="1" x14ac:dyDescent="0.15">
      <c r="A952" s="96"/>
      <c r="B952" s="96"/>
      <c r="C952" s="96"/>
      <c r="D952" s="96"/>
      <c r="E952" s="96"/>
      <c r="F952" s="96"/>
      <c r="G952" s="96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</row>
    <row r="953" spans="1:25" ht="15.75" customHeight="1" x14ac:dyDescent="0.15">
      <c r="A953" s="96"/>
      <c r="B953" s="96"/>
      <c r="C953" s="96"/>
      <c r="D953" s="96"/>
      <c r="E953" s="96"/>
      <c r="F953" s="96"/>
      <c r="G953" s="96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</row>
    <row r="954" spans="1:25" ht="15.75" customHeight="1" x14ac:dyDescent="0.15">
      <c r="A954" s="96"/>
      <c r="B954" s="96"/>
      <c r="C954" s="96"/>
      <c r="D954" s="96"/>
      <c r="E954" s="96"/>
      <c r="F954" s="96"/>
      <c r="G954" s="96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</row>
    <row r="955" spans="1:25" ht="15.75" customHeight="1" x14ac:dyDescent="0.15">
      <c r="A955" s="96"/>
      <c r="B955" s="96"/>
      <c r="C955" s="96"/>
      <c r="D955" s="96"/>
      <c r="E955" s="96"/>
      <c r="F955" s="96"/>
      <c r="G955" s="96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</row>
    <row r="956" spans="1:25" ht="15.75" customHeight="1" x14ac:dyDescent="0.15">
      <c r="A956" s="96"/>
      <c r="B956" s="96"/>
      <c r="C956" s="96"/>
      <c r="D956" s="96"/>
      <c r="E956" s="96"/>
      <c r="F956" s="96"/>
      <c r="G956" s="96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</row>
    <row r="957" spans="1:25" ht="15.75" customHeight="1" x14ac:dyDescent="0.15">
      <c r="A957" s="96"/>
      <c r="B957" s="96"/>
      <c r="C957" s="96"/>
      <c r="D957" s="96"/>
      <c r="E957" s="96"/>
      <c r="F957" s="96"/>
      <c r="G957" s="96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</row>
    <row r="958" spans="1:25" ht="15.75" customHeight="1" x14ac:dyDescent="0.15">
      <c r="A958" s="96"/>
      <c r="B958" s="96"/>
      <c r="C958" s="96"/>
      <c r="D958" s="96"/>
      <c r="E958" s="96"/>
      <c r="F958" s="96"/>
      <c r="G958" s="96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</row>
    <row r="959" spans="1:25" ht="15.75" customHeight="1" x14ac:dyDescent="0.15">
      <c r="A959" s="96"/>
      <c r="B959" s="96"/>
      <c r="C959" s="96"/>
      <c r="D959" s="96"/>
      <c r="E959" s="96"/>
      <c r="F959" s="96"/>
      <c r="G959" s="96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</row>
    <row r="960" spans="1:25" ht="15.75" customHeight="1" x14ac:dyDescent="0.15">
      <c r="A960" s="96"/>
      <c r="B960" s="96"/>
      <c r="C960" s="96"/>
      <c r="D960" s="96"/>
      <c r="E960" s="96"/>
      <c r="F960" s="96"/>
      <c r="G960" s="96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</row>
    <row r="961" spans="1:25" ht="15.75" customHeight="1" x14ac:dyDescent="0.15">
      <c r="A961" s="96"/>
      <c r="B961" s="96"/>
      <c r="C961" s="96"/>
      <c r="D961" s="96"/>
      <c r="E961" s="96"/>
      <c r="F961" s="96"/>
      <c r="G961" s="96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</row>
    <row r="962" spans="1:25" ht="15.75" customHeight="1" x14ac:dyDescent="0.15">
      <c r="A962" s="96"/>
      <c r="B962" s="96"/>
      <c r="C962" s="96"/>
      <c r="D962" s="96"/>
      <c r="E962" s="96"/>
      <c r="F962" s="96"/>
      <c r="G962" s="96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</row>
    <row r="963" spans="1:25" ht="15.75" customHeight="1" x14ac:dyDescent="0.15">
      <c r="A963" s="96"/>
      <c r="B963" s="96"/>
      <c r="C963" s="96"/>
      <c r="D963" s="96"/>
      <c r="E963" s="96"/>
      <c r="F963" s="96"/>
      <c r="G963" s="96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</row>
    <row r="964" spans="1:25" ht="15.75" customHeight="1" x14ac:dyDescent="0.15">
      <c r="A964" s="96"/>
      <c r="B964" s="96"/>
      <c r="C964" s="96"/>
      <c r="D964" s="96"/>
      <c r="E964" s="96"/>
      <c r="F964" s="96"/>
      <c r="G964" s="96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</row>
    <row r="965" spans="1:25" ht="15.75" customHeight="1" x14ac:dyDescent="0.15">
      <c r="A965" s="96"/>
      <c r="B965" s="96"/>
      <c r="C965" s="96"/>
      <c r="D965" s="96"/>
      <c r="E965" s="96"/>
      <c r="F965" s="96"/>
      <c r="G965" s="96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</row>
    <row r="966" spans="1:25" ht="15.75" customHeight="1" x14ac:dyDescent="0.15">
      <c r="A966" s="96"/>
      <c r="B966" s="96"/>
      <c r="C966" s="96"/>
      <c r="D966" s="96"/>
      <c r="E966" s="96"/>
      <c r="F966" s="96"/>
      <c r="G966" s="96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</row>
    <row r="967" spans="1:25" ht="15.75" customHeight="1" x14ac:dyDescent="0.15">
      <c r="A967" s="96"/>
      <c r="B967" s="96"/>
      <c r="C967" s="96"/>
      <c r="D967" s="96"/>
      <c r="E967" s="96"/>
      <c r="F967" s="96"/>
      <c r="G967" s="96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</row>
    <row r="968" spans="1:25" ht="15.75" customHeight="1" x14ac:dyDescent="0.15">
      <c r="A968" s="96"/>
      <c r="B968" s="96"/>
      <c r="C968" s="96"/>
      <c r="D968" s="96"/>
      <c r="E968" s="96"/>
      <c r="F968" s="96"/>
      <c r="G968" s="96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</row>
    <row r="969" spans="1:25" ht="15.75" customHeight="1" x14ac:dyDescent="0.15">
      <c r="A969" s="96"/>
      <c r="B969" s="96"/>
      <c r="C969" s="96"/>
      <c r="D969" s="96"/>
      <c r="E969" s="96"/>
      <c r="F969" s="96"/>
      <c r="G969" s="96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</row>
    <row r="970" spans="1:25" ht="15.75" customHeight="1" x14ac:dyDescent="0.15">
      <c r="A970" s="96"/>
      <c r="B970" s="96"/>
      <c r="C970" s="96"/>
      <c r="D970" s="96"/>
      <c r="E970" s="96"/>
      <c r="F970" s="96"/>
      <c r="G970" s="96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</row>
    <row r="971" spans="1:25" ht="15.75" customHeight="1" x14ac:dyDescent="0.15">
      <c r="A971" s="96"/>
      <c r="B971" s="96"/>
      <c r="C971" s="96"/>
      <c r="D971" s="96"/>
      <c r="E971" s="96"/>
      <c r="F971" s="96"/>
      <c r="G971" s="96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</row>
    <row r="972" spans="1:25" ht="15.75" customHeight="1" x14ac:dyDescent="0.15">
      <c r="A972" s="96"/>
      <c r="B972" s="96"/>
      <c r="C972" s="96"/>
      <c r="D972" s="96"/>
      <c r="E972" s="96"/>
      <c r="F972" s="96"/>
      <c r="G972" s="96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</row>
    <row r="973" spans="1:25" ht="15.75" customHeight="1" x14ac:dyDescent="0.15">
      <c r="A973" s="96"/>
      <c r="B973" s="96"/>
      <c r="C973" s="96"/>
      <c r="D973" s="96"/>
      <c r="E973" s="96"/>
      <c r="F973" s="96"/>
      <c r="G973" s="96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</row>
    <row r="974" spans="1:25" ht="15.75" customHeight="1" x14ac:dyDescent="0.15">
      <c r="A974" s="96"/>
      <c r="B974" s="96"/>
      <c r="C974" s="96"/>
      <c r="D974" s="96"/>
      <c r="E974" s="96"/>
      <c r="F974" s="96"/>
      <c r="G974" s="96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</row>
    <row r="975" spans="1:25" ht="15.75" customHeight="1" x14ac:dyDescent="0.15">
      <c r="A975" s="96"/>
      <c r="B975" s="96"/>
      <c r="C975" s="96"/>
      <c r="D975" s="96"/>
      <c r="E975" s="96"/>
      <c r="F975" s="96"/>
      <c r="G975" s="96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</row>
    <row r="976" spans="1:25" ht="15.75" customHeight="1" x14ac:dyDescent="0.15">
      <c r="A976" s="96"/>
      <c r="B976" s="96"/>
      <c r="C976" s="96"/>
      <c r="D976" s="96"/>
      <c r="E976" s="96"/>
      <c r="F976" s="96"/>
      <c r="G976" s="96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</row>
    <row r="977" spans="1:25" ht="15.75" customHeight="1" x14ac:dyDescent="0.15">
      <c r="A977" s="96"/>
      <c r="B977" s="96"/>
      <c r="C977" s="96"/>
      <c r="D977" s="96"/>
      <c r="E977" s="96"/>
      <c r="F977" s="96"/>
      <c r="G977" s="96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</row>
    <row r="978" spans="1:25" ht="15.75" customHeight="1" x14ac:dyDescent="0.15">
      <c r="A978" s="96"/>
      <c r="B978" s="96"/>
      <c r="C978" s="96"/>
      <c r="D978" s="96"/>
      <c r="E978" s="96"/>
      <c r="F978" s="96"/>
      <c r="G978" s="96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</row>
    <row r="979" spans="1:25" ht="15.75" customHeight="1" x14ac:dyDescent="0.15">
      <c r="A979" s="96"/>
      <c r="B979" s="96"/>
      <c r="C979" s="96"/>
      <c r="D979" s="96"/>
      <c r="E979" s="96"/>
      <c r="F979" s="96"/>
      <c r="G979" s="96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</row>
    <row r="980" spans="1:25" ht="15.75" customHeight="1" x14ac:dyDescent="0.15">
      <c r="A980" s="96"/>
      <c r="B980" s="96"/>
      <c r="C980" s="96"/>
      <c r="D980" s="96"/>
      <c r="E980" s="96"/>
      <c r="F980" s="96"/>
      <c r="G980" s="96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</row>
    <row r="981" spans="1:25" ht="15.75" customHeight="1" x14ac:dyDescent="0.15">
      <c r="A981" s="96"/>
      <c r="B981" s="96"/>
      <c r="C981" s="96"/>
      <c r="D981" s="96"/>
      <c r="E981" s="96"/>
      <c r="F981" s="96"/>
      <c r="G981" s="96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</row>
    <row r="982" spans="1:25" ht="15.75" customHeight="1" x14ac:dyDescent="0.15">
      <c r="A982" s="96"/>
      <c r="B982" s="96"/>
      <c r="C982" s="96"/>
      <c r="D982" s="96"/>
      <c r="E982" s="96"/>
      <c r="F982" s="96"/>
      <c r="G982" s="96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</row>
    <row r="983" spans="1:25" ht="15.75" customHeight="1" x14ac:dyDescent="0.15">
      <c r="A983" s="96"/>
      <c r="B983" s="96"/>
      <c r="C983" s="96"/>
      <c r="D983" s="96"/>
      <c r="E983" s="96"/>
      <c r="F983" s="96"/>
      <c r="G983" s="96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</row>
    <row r="984" spans="1:25" ht="15.75" customHeight="1" x14ac:dyDescent="0.15">
      <c r="A984" s="96"/>
      <c r="B984" s="96"/>
      <c r="C984" s="96"/>
      <c r="D984" s="96"/>
      <c r="E984" s="96"/>
      <c r="F984" s="96"/>
      <c r="G984" s="96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</row>
    <row r="985" spans="1:25" ht="15.75" customHeight="1" x14ac:dyDescent="0.15">
      <c r="A985" s="96"/>
      <c r="B985" s="96"/>
      <c r="C985" s="96"/>
      <c r="D985" s="96"/>
      <c r="E985" s="96"/>
      <c r="F985" s="96"/>
      <c r="G985" s="96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</row>
    <row r="986" spans="1:25" ht="15.75" customHeight="1" x14ac:dyDescent="0.15">
      <c r="A986" s="96"/>
      <c r="B986" s="96"/>
      <c r="C986" s="96"/>
      <c r="D986" s="96"/>
      <c r="E986" s="96"/>
      <c r="F986" s="96"/>
      <c r="G986" s="96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</row>
    <row r="987" spans="1:25" ht="15.75" customHeight="1" x14ac:dyDescent="0.15">
      <c r="A987" s="96"/>
      <c r="B987" s="96"/>
      <c r="C987" s="96"/>
      <c r="D987" s="96"/>
      <c r="E987" s="96"/>
      <c r="F987" s="96"/>
      <c r="G987" s="96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</row>
    <row r="988" spans="1:25" ht="15.75" customHeight="1" x14ac:dyDescent="0.15">
      <c r="A988" s="96"/>
      <c r="B988" s="96"/>
      <c r="C988" s="96"/>
      <c r="D988" s="96"/>
      <c r="E988" s="96"/>
      <c r="F988" s="96"/>
      <c r="G988" s="96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</row>
    <row r="989" spans="1:25" ht="15.75" customHeight="1" x14ac:dyDescent="0.15">
      <c r="A989" s="96"/>
      <c r="B989" s="96"/>
      <c r="C989" s="96"/>
      <c r="D989" s="96"/>
      <c r="E989" s="96"/>
      <c r="F989" s="96"/>
      <c r="G989" s="96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</row>
    <row r="990" spans="1:25" ht="15.75" customHeight="1" x14ac:dyDescent="0.15">
      <c r="A990" s="96"/>
      <c r="B990" s="96"/>
      <c r="C990" s="96"/>
      <c r="D990" s="96"/>
      <c r="E990" s="96"/>
      <c r="F990" s="96"/>
      <c r="G990" s="96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</row>
    <row r="991" spans="1:25" ht="15.75" customHeight="1" x14ac:dyDescent="0.15">
      <c r="A991" s="96"/>
      <c r="B991" s="96"/>
      <c r="C991" s="96"/>
      <c r="D991" s="96"/>
      <c r="E991" s="96"/>
      <c r="F991" s="96"/>
      <c r="G991" s="96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</row>
    <row r="992" spans="1:25" ht="15.75" customHeight="1" x14ac:dyDescent="0.15">
      <c r="A992" s="96"/>
      <c r="B992" s="96"/>
      <c r="C992" s="96"/>
      <c r="D992" s="96"/>
      <c r="E992" s="96"/>
      <c r="F992" s="96"/>
      <c r="G992" s="96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</row>
    <row r="993" spans="1:25" ht="15.75" customHeight="1" x14ac:dyDescent="0.15">
      <c r="A993" s="96"/>
      <c r="B993" s="96"/>
      <c r="C993" s="96"/>
      <c r="D993" s="96"/>
      <c r="E993" s="96"/>
      <c r="F993" s="96"/>
      <c r="G993" s="96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</row>
    <row r="994" spans="1:25" ht="15.75" customHeight="1" x14ac:dyDescent="0.15">
      <c r="A994" s="96"/>
      <c r="B994" s="96"/>
      <c r="C994" s="96"/>
      <c r="D994" s="96"/>
      <c r="E994" s="96"/>
      <c r="F994" s="96"/>
      <c r="G994" s="96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</row>
    <row r="995" spans="1:25" ht="15.75" customHeight="1" x14ac:dyDescent="0.15">
      <c r="A995" s="96"/>
      <c r="B995" s="96"/>
      <c r="C995" s="96"/>
      <c r="D995" s="96"/>
      <c r="E995" s="96"/>
      <c r="F995" s="96"/>
      <c r="G995" s="96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</row>
    <row r="996" spans="1:25" ht="15.75" customHeight="1" x14ac:dyDescent="0.15">
      <c r="A996" s="96"/>
      <c r="B996" s="96"/>
      <c r="C996" s="96"/>
      <c r="D996" s="96"/>
      <c r="E996" s="96"/>
      <c r="F996" s="96"/>
      <c r="G996" s="96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</row>
    <row r="997" spans="1:25" ht="15.75" customHeight="1" x14ac:dyDescent="0.15">
      <c r="A997" s="96"/>
      <c r="B997" s="96"/>
      <c r="C997" s="96"/>
      <c r="D997" s="96"/>
      <c r="E997" s="96"/>
      <c r="F997" s="96"/>
      <c r="G997" s="96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</row>
    <row r="998" spans="1:25" ht="15.75" customHeight="1" x14ac:dyDescent="0.15">
      <c r="A998" s="96"/>
      <c r="B998" s="96"/>
      <c r="C998" s="96"/>
      <c r="D998" s="96"/>
      <c r="E998" s="96"/>
      <c r="F998" s="96"/>
      <c r="G998" s="96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</row>
    <row r="999" spans="1:25" ht="15.75" customHeight="1" x14ac:dyDescent="0.15">
      <c r="A999" s="96"/>
      <c r="B999" s="96"/>
      <c r="C999" s="96"/>
      <c r="D999" s="96"/>
      <c r="E999" s="96"/>
      <c r="F999" s="96"/>
      <c r="G999" s="96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</row>
    <row r="1000" spans="1:25" ht="15.75" customHeight="1" x14ac:dyDescent="0.15">
      <c r="A1000" s="96"/>
      <c r="B1000" s="96"/>
      <c r="C1000" s="96"/>
      <c r="D1000" s="96"/>
      <c r="E1000" s="96"/>
      <c r="F1000" s="96"/>
      <c r="G1000" s="96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</row>
  </sheetData>
  <printOptions horizontalCentered="1" verticalCentered="1"/>
  <pageMargins left="0.25" right="0.25" top="0.75" bottom="0.75" header="0" footer="0"/>
  <pageSetup paperSize="9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BD4B4"/>
  </sheetPr>
  <dimension ref="A1:Z1000"/>
  <sheetViews>
    <sheetView workbookViewId="0">
      <pane ySplit="1" topLeftCell="A2" activePane="bottomLeft" state="frozen"/>
      <selection pane="bottomLeft" activeCell="E26" sqref="E26"/>
    </sheetView>
  </sheetViews>
  <sheetFormatPr baseColWidth="10" defaultColWidth="12.6640625" defaultRowHeight="15" customHeight="1" x14ac:dyDescent="0.15"/>
  <cols>
    <col min="1" max="1" width="7.6640625" customWidth="1"/>
    <col min="2" max="2" width="13.1640625" customWidth="1"/>
    <col min="3" max="3" width="13.1640625" bestFit="1" customWidth="1"/>
    <col min="4" max="4" width="13.6640625" customWidth="1"/>
    <col min="5" max="5" width="11.33203125" customWidth="1"/>
    <col min="6" max="6" width="11.83203125" customWidth="1"/>
    <col min="7" max="7" width="12" customWidth="1"/>
    <col min="8" max="9" width="1.6640625" customWidth="1"/>
    <col min="10" max="26" width="1.1640625" customWidth="1"/>
  </cols>
  <sheetData>
    <row r="1" spans="1:26" ht="45" x14ac:dyDescent="0.15">
      <c r="A1" s="92" t="s">
        <v>2357</v>
      </c>
      <c r="B1" s="93" t="s">
        <v>3791</v>
      </c>
      <c r="C1" s="93" t="s">
        <v>3792</v>
      </c>
      <c r="D1" s="93" t="s">
        <v>3793</v>
      </c>
      <c r="E1" s="93" t="s">
        <v>3794</v>
      </c>
      <c r="F1" s="93" t="s">
        <v>3795</v>
      </c>
      <c r="G1" s="94" t="s">
        <v>2371</v>
      </c>
      <c r="H1" s="150"/>
      <c r="I1" s="151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 ht="14" x14ac:dyDescent="0.15">
      <c r="A2" s="152">
        <v>0.375</v>
      </c>
      <c r="B2" s="146"/>
      <c r="C2" s="480"/>
      <c r="D2" s="480"/>
      <c r="E2" s="480"/>
      <c r="F2" s="481"/>
      <c r="G2" s="481"/>
      <c r="H2" s="155"/>
      <c r="I2" s="156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spans="1:26" ht="14" x14ac:dyDescent="0.15">
      <c r="A3" s="152">
        <v>0.39583333333333331</v>
      </c>
      <c r="B3" s="146"/>
      <c r="C3" s="480"/>
      <c r="D3" s="480"/>
      <c r="E3" s="480"/>
      <c r="F3" s="481"/>
      <c r="G3" s="481"/>
      <c r="H3" s="157"/>
      <c r="I3" s="15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spans="1:26" ht="14" x14ac:dyDescent="0.15">
      <c r="A4" s="152">
        <v>0.41666666666666669</v>
      </c>
      <c r="B4" s="146"/>
      <c r="C4" s="480"/>
      <c r="D4" s="480"/>
      <c r="E4" s="480"/>
      <c r="F4" s="481"/>
      <c r="G4" s="481"/>
      <c r="H4" s="157"/>
      <c r="I4" s="156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spans="1:26" ht="14" x14ac:dyDescent="0.15">
      <c r="A5" s="152">
        <v>0.4375</v>
      </c>
      <c r="B5" s="146"/>
      <c r="C5" s="482"/>
      <c r="D5" s="482"/>
      <c r="E5" s="482"/>
      <c r="F5" s="146"/>
      <c r="G5" s="146"/>
      <c r="H5" s="157"/>
      <c r="I5" s="156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spans="1:26" ht="14" x14ac:dyDescent="0.15">
      <c r="A6" s="152">
        <v>0.45833333333333331</v>
      </c>
      <c r="B6" s="16">
        <v>38</v>
      </c>
      <c r="C6" s="482"/>
      <c r="D6" s="482"/>
      <c r="E6" s="482"/>
      <c r="F6" s="146"/>
      <c r="G6" s="146"/>
      <c r="H6" s="157"/>
      <c r="I6" s="156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spans="1:26" ht="14" x14ac:dyDescent="0.15">
      <c r="A7" s="152">
        <v>0.47916666666666669</v>
      </c>
      <c r="B7" s="21">
        <v>50</v>
      </c>
      <c r="C7" s="482"/>
      <c r="D7" s="482"/>
      <c r="E7" s="482"/>
      <c r="F7" s="146"/>
      <c r="G7" s="146"/>
      <c r="H7" s="157"/>
      <c r="I7" s="156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spans="1:26" ht="14" x14ac:dyDescent="0.15">
      <c r="A8" s="152">
        <v>0.5</v>
      </c>
      <c r="B8" s="390">
        <v>25</v>
      </c>
      <c r="C8" s="482"/>
      <c r="D8" s="482"/>
      <c r="E8" s="482"/>
      <c r="F8" s="146"/>
      <c r="G8" s="146"/>
      <c r="H8" s="157"/>
      <c r="I8" s="156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spans="1:26" ht="20" x14ac:dyDescent="0.15">
      <c r="A9" s="152">
        <v>0.52083333333333337</v>
      </c>
      <c r="B9" s="21">
        <v>30</v>
      </c>
      <c r="C9" s="486"/>
      <c r="D9" s="482"/>
      <c r="E9" s="482"/>
      <c r="F9" s="146"/>
      <c r="G9" s="146"/>
      <c r="H9" s="157"/>
      <c r="I9" s="156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spans="1:26" ht="14" x14ac:dyDescent="0.15">
      <c r="A10" s="152">
        <v>0.54166666666666663</v>
      </c>
      <c r="B10" s="482"/>
      <c r="C10" s="366"/>
      <c r="D10" s="482"/>
      <c r="E10" s="482"/>
      <c r="F10" s="146"/>
      <c r="G10" s="146"/>
      <c r="H10" s="157"/>
      <c r="I10" s="156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 spans="1:26" ht="20" x14ac:dyDescent="0.15">
      <c r="A11" s="152">
        <v>0.5625</v>
      </c>
      <c r="B11" s="535"/>
      <c r="C11" s="541"/>
      <c r="D11" s="536"/>
      <c r="E11" s="482"/>
      <c r="F11" s="146"/>
      <c r="G11" s="146"/>
      <c r="H11" s="157"/>
      <c r="I11" s="156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 spans="1:26" ht="14" x14ac:dyDescent="0.15">
      <c r="A12" s="152">
        <v>0.58333333333333337</v>
      </c>
      <c r="B12" s="535"/>
      <c r="C12" s="542"/>
      <c r="D12" s="536"/>
      <c r="E12" s="482"/>
      <c r="F12" s="146"/>
      <c r="G12" s="146"/>
      <c r="H12" s="157"/>
      <c r="I12" s="156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 spans="1:26" ht="14" x14ac:dyDescent="0.15">
      <c r="A13" s="152">
        <v>0.60416666666666663</v>
      </c>
      <c r="B13" s="535"/>
      <c r="C13" s="523"/>
      <c r="D13" s="536"/>
      <c r="E13" s="482"/>
      <c r="F13" s="146"/>
      <c r="G13" s="146"/>
      <c r="H13" s="157"/>
      <c r="I13" s="156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 spans="1:26" ht="14" x14ac:dyDescent="0.15">
      <c r="A14" s="152">
        <v>0.625</v>
      </c>
      <c r="B14" s="535"/>
      <c r="C14" s="523"/>
      <c r="D14" s="536"/>
      <c r="E14" s="482"/>
      <c r="F14" s="146"/>
      <c r="G14" s="146"/>
      <c r="H14" s="158"/>
      <c r="I14" s="159"/>
      <c r="J14" s="100"/>
      <c r="K14" s="100"/>
      <c r="L14" s="100"/>
      <c r="M14" s="16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 spans="1:26" ht="14" x14ac:dyDescent="0.15">
      <c r="A15" s="152">
        <v>0.64583333333333337</v>
      </c>
      <c r="B15" s="535"/>
      <c r="C15" s="523"/>
      <c r="D15" s="536"/>
      <c r="E15" s="482"/>
      <c r="F15" s="146"/>
      <c r="G15" s="146"/>
      <c r="H15" s="161"/>
      <c r="I15" s="156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 spans="1:26" ht="14" x14ac:dyDescent="0.15">
      <c r="A16" s="152">
        <v>0.66666666666666663</v>
      </c>
      <c r="B16" s="535"/>
      <c r="C16" s="543"/>
      <c r="D16" s="536"/>
      <c r="E16" s="482"/>
      <c r="F16" s="146"/>
      <c r="G16" s="146"/>
      <c r="H16" s="161"/>
      <c r="I16" s="156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 spans="1:26" ht="14" x14ac:dyDescent="0.15">
      <c r="A17" s="152">
        <v>0.6875</v>
      </c>
      <c r="B17" s="535"/>
      <c r="C17" s="543">
        <v>70</v>
      </c>
      <c r="D17" s="536"/>
      <c r="E17" s="482"/>
      <c r="F17" s="146"/>
      <c r="G17" s="146"/>
      <c r="H17" s="161"/>
      <c r="I17" s="156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 spans="1:26" ht="14" x14ac:dyDescent="0.15">
      <c r="A18" s="152">
        <v>0.70833333333333337</v>
      </c>
      <c r="B18" s="535"/>
      <c r="C18" s="543"/>
      <c r="D18" s="536"/>
      <c r="E18" s="482"/>
      <c r="F18" s="146"/>
      <c r="G18" s="146"/>
      <c r="H18" s="161"/>
      <c r="I18" s="156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 spans="1:26" ht="14" x14ac:dyDescent="0.15">
      <c r="A19" s="152">
        <v>0.72916666666666663</v>
      </c>
      <c r="B19" s="535"/>
      <c r="C19" s="543">
        <v>4</v>
      </c>
      <c r="D19" s="537"/>
      <c r="E19" s="482"/>
      <c r="F19" s="146"/>
      <c r="G19" s="146"/>
      <c r="H19" s="161"/>
      <c r="I19" s="156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 ht="14" x14ac:dyDescent="0.15">
      <c r="A20" s="152">
        <v>0.75</v>
      </c>
      <c r="B20" s="535"/>
      <c r="C20" s="544"/>
      <c r="D20" s="538" t="s">
        <v>3943</v>
      </c>
      <c r="E20" s="482"/>
      <c r="F20" s="146"/>
      <c r="G20" s="146"/>
      <c r="H20" s="161"/>
      <c r="I20" s="156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 spans="1:26" ht="14" x14ac:dyDescent="0.15">
      <c r="A21" s="162">
        <v>0.77083333333333337</v>
      </c>
      <c r="B21" s="535"/>
      <c r="C21" s="544"/>
      <c r="D21" s="539"/>
      <c r="E21" s="482"/>
      <c r="F21" s="146"/>
      <c r="G21" s="146"/>
      <c r="H21" s="161"/>
      <c r="I21" s="156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 spans="1:26" ht="14" x14ac:dyDescent="0.15">
      <c r="A22" s="162">
        <v>0.79166666666666663</v>
      </c>
      <c r="B22" s="482"/>
      <c r="C22" s="540"/>
      <c r="D22" s="146"/>
      <c r="E22" s="482"/>
      <c r="F22" s="146"/>
      <c r="G22" s="146"/>
      <c r="H22" s="161"/>
      <c r="I22" s="156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 ht="14" x14ac:dyDescent="0.15">
      <c r="A23" s="152">
        <v>0.8125</v>
      </c>
      <c r="B23" s="482"/>
      <c r="C23" s="482"/>
      <c r="D23" s="21" t="s">
        <v>29</v>
      </c>
      <c r="E23" s="482"/>
      <c r="F23" s="146"/>
      <c r="G23" s="146"/>
      <c r="H23" s="161"/>
      <c r="I23" s="156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 spans="1:26" ht="14" x14ac:dyDescent="0.15">
      <c r="A24" s="152">
        <v>0.83333333333333337</v>
      </c>
      <c r="B24" s="482"/>
      <c r="C24" s="482"/>
      <c r="D24" s="485"/>
      <c r="E24" s="482"/>
      <c r="F24" s="146"/>
      <c r="G24" s="146"/>
      <c r="H24" s="161"/>
      <c r="I24" s="156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 spans="1:26" ht="14" x14ac:dyDescent="0.15">
      <c r="A25" s="152">
        <v>0.85416666666666663</v>
      </c>
      <c r="B25" s="482"/>
      <c r="C25" s="482"/>
      <c r="D25" s="16">
        <v>13</v>
      </c>
      <c r="E25" s="482"/>
      <c r="F25" s="146"/>
      <c r="G25" s="146"/>
      <c r="H25" s="161"/>
      <c r="I25" s="156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 spans="1:26" ht="14" x14ac:dyDescent="0.15">
      <c r="A26" s="152">
        <v>0.875</v>
      </c>
      <c r="B26" s="482"/>
      <c r="C26" s="482"/>
      <c r="D26" s="480"/>
      <c r="E26" s="483">
        <v>67</v>
      </c>
      <c r="F26" s="93"/>
      <c r="G26" s="146"/>
      <c r="H26" s="161"/>
      <c r="I26" s="156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 spans="1:26" ht="23" customHeight="1" x14ac:dyDescent="0.15">
      <c r="A27" s="152">
        <v>0.89583333333333337</v>
      </c>
      <c r="B27" s="482"/>
      <c r="C27" s="482"/>
      <c r="D27" s="480"/>
      <c r="E27" s="140"/>
      <c r="F27" s="146"/>
      <c r="G27" s="146"/>
      <c r="H27" s="161"/>
      <c r="I27" s="156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 spans="1:26" ht="14" x14ac:dyDescent="0.15">
      <c r="A28" s="152">
        <v>0.91666666666666663</v>
      </c>
      <c r="B28" s="482"/>
      <c r="C28" s="482"/>
      <c r="D28" s="480"/>
      <c r="E28" s="481" t="s">
        <v>3929</v>
      </c>
      <c r="F28" s="146"/>
      <c r="G28" s="146"/>
      <c r="H28" s="161"/>
      <c r="I28" s="156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 spans="1:26" ht="14" x14ac:dyDescent="0.15">
      <c r="A29" s="152">
        <v>0.9375</v>
      </c>
      <c r="B29" s="482"/>
      <c r="C29" s="482"/>
      <c r="D29" s="480"/>
      <c r="E29" s="394"/>
      <c r="F29" s="146"/>
      <c r="G29" s="146"/>
      <c r="H29" s="161"/>
      <c r="I29" s="156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1:26" ht="14" x14ac:dyDescent="0.15">
      <c r="A30" s="152">
        <v>0.95833333333333337</v>
      </c>
      <c r="B30" s="482"/>
      <c r="C30" s="482"/>
      <c r="D30" s="480"/>
      <c r="E30" s="482"/>
      <c r="F30" s="146"/>
      <c r="G30" s="146"/>
      <c r="H30" s="161"/>
      <c r="I30" s="156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 ht="14" x14ac:dyDescent="0.15">
      <c r="A31" s="152">
        <v>0</v>
      </c>
      <c r="B31" s="482"/>
      <c r="C31" s="482"/>
      <c r="D31" s="482"/>
      <c r="E31" s="482"/>
      <c r="F31" s="146"/>
      <c r="G31" s="146"/>
      <c r="H31" s="161"/>
      <c r="I31" s="156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 spans="1:26" ht="14" x14ac:dyDescent="0.15">
      <c r="A32" s="152">
        <v>4.1666666666666664E-2</v>
      </c>
      <c r="B32" s="482"/>
      <c r="C32" s="482"/>
      <c r="D32" s="482"/>
      <c r="E32" s="482"/>
      <c r="F32" s="146"/>
      <c r="G32" s="146"/>
      <c r="H32" s="96"/>
      <c r="I32" s="156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 spans="1:26" ht="14" x14ac:dyDescent="0.15">
      <c r="A33" s="152">
        <v>6.25E-2</v>
      </c>
      <c r="B33" s="482"/>
      <c r="C33" s="482"/>
      <c r="D33" s="482"/>
      <c r="E33" s="482"/>
      <c r="F33" s="146"/>
      <c r="G33" s="146"/>
      <c r="H33" s="163"/>
      <c r="I33" s="156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 spans="1:26" ht="14" x14ac:dyDescent="0.15">
      <c r="A34" s="152">
        <v>8.3333333333333301E-2</v>
      </c>
      <c r="B34" s="482"/>
      <c r="C34" s="482"/>
      <c r="D34" s="482"/>
      <c r="E34" s="482"/>
      <c r="F34" s="146"/>
      <c r="G34" s="146"/>
      <c r="H34" s="163"/>
      <c r="I34" s="159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 spans="1:26" ht="15.75" customHeight="1" x14ac:dyDescent="0.15">
      <c r="A35" s="100"/>
      <c r="B35" s="96"/>
      <c r="C35" s="96"/>
      <c r="D35" s="96"/>
      <c r="E35" s="96"/>
      <c r="F35" s="96"/>
      <c r="G35" s="96"/>
      <c r="H35" s="96"/>
      <c r="I35" s="164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 spans="1:26" ht="15.75" customHeight="1" x14ac:dyDescent="0.15">
      <c r="A36" s="100"/>
      <c r="B36" s="96"/>
      <c r="C36" s="96"/>
      <c r="D36" s="96"/>
      <c r="E36" s="96"/>
      <c r="F36" s="96"/>
      <c r="G36" s="96"/>
      <c r="H36" s="96"/>
      <c r="I36" s="164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 spans="1:26" ht="15.75" customHeight="1" x14ac:dyDescent="0.15">
      <c r="A37" s="100"/>
      <c r="B37" s="96"/>
      <c r="C37" s="96"/>
      <c r="D37" s="96"/>
      <c r="E37" s="96"/>
      <c r="F37" s="96"/>
      <c r="G37" s="96"/>
      <c r="H37" s="96"/>
      <c r="I37" s="165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 spans="1:26" ht="15.75" customHeight="1" x14ac:dyDescent="0.15">
      <c r="A38" s="100"/>
      <c r="B38" s="96"/>
      <c r="C38" s="96"/>
      <c r="D38" s="96"/>
      <c r="E38" s="96"/>
      <c r="F38" s="96"/>
      <c r="G38" s="96"/>
      <c r="H38" s="96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 spans="1:26" ht="15.75" customHeight="1" x14ac:dyDescent="0.2">
      <c r="A39" s="33"/>
      <c r="B39" s="33"/>
      <c r="C39" s="33"/>
      <c r="D39" s="33"/>
      <c r="E39" s="33"/>
      <c r="F39" s="33"/>
      <c r="G39" s="163"/>
      <c r="H39" s="163"/>
      <c r="I39" s="33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 spans="1:26" ht="15.75" customHeight="1" x14ac:dyDescent="0.15">
      <c r="A40" s="100"/>
      <c r="B40" s="96"/>
      <c r="C40" s="96"/>
      <c r="D40" s="96"/>
      <c r="E40" s="96"/>
      <c r="F40" s="96"/>
      <c r="G40" s="96"/>
      <c r="H40" s="96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 spans="1:26" ht="15.75" customHeight="1" x14ac:dyDescent="0.15">
      <c r="A41" s="100"/>
      <c r="B41" s="96"/>
      <c r="C41" s="96"/>
      <c r="D41" s="96"/>
      <c r="E41" s="96"/>
      <c r="F41" s="96"/>
      <c r="G41" s="96"/>
      <c r="H41" s="96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 spans="1:26" ht="15.75" customHeight="1" x14ac:dyDescent="0.15">
      <c r="A42" s="100"/>
      <c r="B42" s="96"/>
      <c r="C42" s="96"/>
      <c r="D42" s="96"/>
      <c r="E42" s="96"/>
      <c r="F42" s="96"/>
      <c r="G42" s="96"/>
      <c r="H42" s="96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 ht="15.75" customHeight="1" x14ac:dyDescent="0.15">
      <c r="A43" s="100"/>
      <c r="B43" s="96"/>
      <c r="C43" s="96"/>
      <c r="D43" s="96"/>
      <c r="E43" s="96"/>
      <c r="F43" s="96"/>
      <c r="G43" s="96"/>
      <c r="H43" s="96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 ht="15.75" customHeight="1" x14ac:dyDescent="0.15">
      <c r="A44" s="100"/>
      <c r="B44" s="96"/>
      <c r="C44" s="96"/>
      <c r="D44" s="96"/>
      <c r="E44" s="96"/>
      <c r="F44" s="96"/>
      <c r="G44" s="96"/>
      <c r="H44" s="96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 spans="1:26" ht="15.75" customHeight="1" x14ac:dyDescent="0.15">
      <c r="A45" s="100"/>
      <c r="B45" s="96"/>
      <c r="C45" s="96"/>
      <c r="D45" s="96"/>
      <c r="E45" s="96"/>
      <c r="F45" s="96"/>
      <c r="G45" s="96"/>
      <c r="H45" s="96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 spans="1:26" ht="15.75" customHeight="1" x14ac:dyDescent="0.15">
      <c r="A46" s="100"/>
      <c r="B46" s="96"/>
      <c r="C46" s="96"/>
      <c r="D46" s="96"/>
      <c r="E46" s="96"/>
      <c r="F46" s="96"/>
      <c r="G46" s="96"/>
      <c r="H46" s="96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 spans="1:26" ht="15.75" customHeight="1" x14ac:dyDescent="0.15">
      <c r="A47" s="100"/>
      <c r="B47" s="96"/>
      <c r="C47" s="96"/>
      <c r="D47" s="96"/>
      <c r="E47" s="96"/>
      <c r="F47" s="96"/>
      <c r="G47" s="96"/>
      <c r="H47" s="96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 spans="1:26" ht="15.75" customHeight="1" x14ac:dyDescent="0.15">
      <c r="A48" s="100"/>
      <c r="B48" s="96"/>
      <c r="C48" s="96"/>
      <c r="D48" s="96"/>
      <c r="E48" s="96"/>
      <c r="F48" s="96"/>
      <c r="G48" s="96"/>
      <c r="H48" s="96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 spans="1:26" ht="15.75" customHeight="1" x14ac:dyDescent="0.15">
      <c r="A49" s="100"/>
      <c r="B49" s="96"/>
      <c r="C49" s="96"/>
      <c r="D49" s="96"/>
      <c r="E49" s="96"/>
      <c r="F49" s="96"/>
      <c r="G49" s="96"/>
      <c r="H49" s="96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 spans="1:26" ht="15.75" customHeight="1" x14ac:dyDescent="0.15">
      <c r="A50" s="100"/>
      <c r="B50" s="96"/>
      <c r="C50" s="96"/>
      <c r="D50" s="96"/>
      <c r="E50" s="96"/>
      <c r="F50" s="96"/>
      <c r="G50" s="96"/>
      <c r="H50" s="96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 spans="1:26" ht="15.75" customHeight="1" x14ac:dyDescent="0.15">
      <c r="A51" s="100"/>
      <c r="B51" s="96"/>
      <c r="C51" s="96"/>
      <c r="D51" s="96"/>
      <c r="E51" s="96"/>
      <c r="F51" s="96"/>
      <c r="G51" s="96"/>
      <c r="H51" s="96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 spans="1:26" ht="15.75" customHeight="1" x14ac:dyDescent="0.15">
      <c r="A52" s="100"/>
      <c r="B52" s="96"/>
      <c r="C52" s="96"/>
      <c r="D52" s="96"/>
      <c r="E52" s="96"/>
      <c r="F52" s="96"/>
      <c r="G52" s="96"/>
      <c r="H52" s="96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 spans="1:26" ht="15.75" customHeight="1" x14ac:dyDescent="0.15">
      <c r="A53" s="100"/>
      <c r="B53" s="96"/>
      <c r="C53" s="96"/>
      <c r="D53" s="96"/>
      <c r="E53" s="96"/>
      <c r="F53" s="96"/>
      <c r="G53" s="96"/>
      <c r="H53" s="96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 spans="1:26" ht="15.75" customHeight="1" x14ac:dyDescent="0.15">
      <c r="A54" s="100"/>
      <c r="B54" s="96"/>
      <c r="C54" s="96"/>
      <c r="D54" s="96"/>
      <c r="E54" s="96"/>
      <c r="F54" s="96"/>
      <c r="G54" s="96"/>
      <c r="H54" s="96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 spans="1:26" ht="15.75" customHeight="1" x14ac:dyDescent="0.15">
      <c r="A55" s="100"/>
      <c r="B55" s="96"/>
      <c r="C55" s="96"/>
      <c r="D55" s="96"/>
      <c r="E55" s="96"/>
      <c r="F55" s="96"/>
      <c r="G55" s="96"/>
      <c r="H55" s="96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 spans="1:26" ht="15.75" customHeight="1" x14ac:dyDescent="0.15">
      <c r="A56" s="100"/>
      <c r="B56" s="96"/>
      <c r="C56" s="96"/>
      <c r="D56" s="96"/>
      <c r="E56" s="96"/>
      <c r="F56" s="96"/>
      <c r="G56" s="96"/>
      <c r="H56" s="96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 spans="1:26" ht="15.75" customHeight="1" x14ac:dyDescent="0.15">
      <c r="A57" s="100"/>
      <c r="B57" s="96"/>
      <c r="C57" s="96"/>
      <c r="D57" s="96"/>
      <c r="E57" s="96"/>
      <c r="F57" s="96"/>
      <c r="G57" s="96"/>
      <c r="H57" s="96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 ht="15.75" customHeight="1" x14ac:dyDescent="0.15">
      <c r="A58" s="100"/>
      <c r="B58" s="96"/>
      <c r="C58" s="96"/>
      <c r="D58" s="96"/>
      <c r="E58" s="96"/>
      <c r="F58" s="96"/>
      <c r="G58" s="96"/>
      <c r="H58" s="96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 spans="1:26" ht="15.75" customHeight="1" x14ac:dyDescent="0.15">
      <c r="A59" s="100"/>
      <c r="B59" s="96"/>
      <c r="C59" s="96"/>
      <c r="D59" s="96"/>
      <c r="E59" s="96"/>
      <c r="F59" s="96"/>
      <c r="G59" s="96"/>
      <c r="H59" s="96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 spans="1:26" ht="15.75" customHeight="1" x14ac:dyDescent="0.15">
      <c r="A60" s="100"/>
      <c r="B60" s="96"/>
      <c r="C60" s="96"/>
      <c r="D60" s="96"/>
      <c r="E60" s="96"/>
      <c r="F60" s="96"/>
      <c r="G60" s="96"/>
      <c r="H60" s="96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 spans="1:26" ht="15.75" customHeight="1" x14ac:dyDescent="0.15">
      <c r="A61" s="100"/>
      <c r="B61" s="96"/>
      <c r="C61" s="96"/>
      <c r="D61" s="96"/>
      <c r="E61" s="96"/>
      <c r="F61" s="96"/>
      <c r="G61" s="96"/>
      <c r="H61" s="96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 spans="1:26" ht="15.75" customHeight="1" x14ac:dyDescent="0.15">
      <c r="A62" s="100"/>
      <c r="B62" s="96"/>
      <c r="C62" s="96"/>
      <c r="D62" s="96"/>
      <c r="E62" s="96"/>
      <c r="F62" s="96"/>
      <c r="G62" s="96"/>
      <c r="H62" s="96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 spans="1:26" ht="15.75" customHeight="1" x14ac:dyDescent="0.15">
      <c r="A63" s="100"/>
      <c r="B63" s="96"/>
      <c r="C63" s="96"/>
      <c r="D63" s="96"/>
      <c r="E63" s="96"/>
      <c r="F63" s="96"/>
      <c r="G63" s="96"/>
      <c r="H63" s="96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 spans="1:26" ht="15.75" customHeight="1" x14ac:dyDescent="0.15">
      <c r="A64" s="100"/>
      <c r="B64" s="96"/>
      <c r="C64" s="96"/>
      <c r="D64" s="96"/>
      <c r="E64" s="96"/>
      <c r="F64" s="96"/>
      <c r="G64" s="96"/>
      <c r="H64" s="96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 spans="1:26" ht="15.75" customHeight="1" x14ac:dyDescent="0.15">
      <c r="A65" s="100"/>
      <c r="B65" s="96"/>
      <c r="C65" s="96"/>
      <c r="D65" s="96"/>
      <c r="E65" s="96"/>
      <c r="F65" s="96"/>
      <c r="G65" s="96"/>
      <c r="H65" s="96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 spans="1:26" ht="15.75" customHeight="1" x14ac:dyDescent="0.15">
      <c r="A66" s="100"/>
      <c r="B66" s="96"/>
      <c r="C66" s="96"/>
      <c r="D66" s="96"/>
      <c r="E66" s="96"/>
      <c r="F66" s="96"/>
      <c r="G66" s="96"/>
      <c r="H66" s="96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 spans="1:26" ht="15.75" customHeight="1" x14ac:dyDescent="0.15">
      <c r="A67" s="100"/>
      <c r="B67" s="96"/>
      <c r="C67" s="96"/>
      <c r="D67" s="96"/>
      <c r="E67" s="96"/>
      <c r="F67" s="96"/>
      <c r="G67" s="96"/>
      <c r="H67" s="96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 spans="1:26" ht="15.75" customHeight="1" x14ac:dyDescent="0.15">
      <c r="A68" s="100"/>
      <c r="B68" s="96"/>
      <c r="C68" s="96"/>
      <c r="D68" s="96"/>
      <c r="E68" s="96"/>
      <c r="F68" s="96"/>
      <c r="G68" s="96"/>
      <c r="H68" s="96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 spans="1:26" ht="15.75" customHeight="1" x14ac:dyDescent="0.15">
      <c r="A69" s="100"/>
      <c r="B69" s="96"/>
      <c r="C69" s="96"/>
      <c r="D69" s="96"/>
      <c r="E69" s="96"/>
      <c r="F69" s="96"/>
      <c r="G69" s="96"/>
      <c r="H69" s="96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 spans="1:26" ht="15.75" customHeight="1" x14ac:dyDescent="0.15">
      <c r="A70" s="100"/>
      <c r="B70" s="96"/>
      <c r="C70" s="96"/>
      <c r="D70" s="96"/>
      <c r="E70" s="96"/>
      <c r="F70" s="96"/>
      <c r="G70" s="96"/>
      <c r="H70" s="96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 spans="1:26" ht="15.75" customHeight="1" x14ac:dyDescent="0.15">
      <c r="A71" s="100"/>
      <c r="B71" s="96"/>
      <c r="C71" s="96"/>
      <c r="D71" s="96"/>
      <c r="E71" s="96"/>
      <c r="F71" s="96"/>
      <c r="G71" s="96"/>
      <c r="H71" s="96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 spans="1:26" ht="15.75" customHeight="1" x14ac:dyDescent="0.15">
      <c r="A72" s="100"/>
      <c r="B72" s="96"/>
      <c r="C72" s="96"/>
      <c r="D72" s="96"/>
      <c r="E72" s="96"/>
      <c r="F72" s="96"/>
      <c r="G72" s="96"/>
      <c r="H72" s="96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 spans="1:26" ht="15.75" customHeight="1" x14ac:dyDescent="0.15">
      <c r="A73" s="100"/>
      <c r="B73" s="96"/>
      <c r="C73" s="96"/>
      <c r="D73" s="96"/>
      <c r="E73" s="96"/>
      <c r="F73" s="96"/>
      <c r="G73" s="96"/>
      <c r="H73" s="96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 spans="1:26" ht="15.75" customHeight="1" x14ac:dyDescent="0.15">
      <c r="A74" s="100"/>
      <c r="B74" s="96"/>
      <c r="C74" s="96"/>
      <c r="D74" s="96"/>
      <c r="E74" s="96"/>
      <c r="F74" s="96"/>
      <c r="G74" s="96"/>
      <c r="H74" s="96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 spans="1:26" ht="15.75" customHeight="1" x14ac:dyDescent="0.15">
      <c r="A75" s="100"/>
      <c r="B75" s="96"/>
      <c r="C75" s="96"/>
      <c r="D75" s="96"/>
      <c r="E75" s="96"/>
      <c r="F75" s="96"/>
      <c r="G75" s="96"/>
      <c r="H75" s="96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 spans="1:26" ht="15.75" customHeight="1" x14ac:dyDescent="0.15">
      <c r="A76" s="100"/>
      <c r="B76" s="96"/>
      <c r="C76" s="96"/>
      <c r="D76" s="96"/>
      <c r="E76" s="96"/>
      <c r="F76" s="96"/>
      <c r="G76" s="96"/>
      <c r="H76" s="96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 spans="1:26" ht="15.75" customHeight="1" x14ac:dyDescent="0.15">
      <c r="A77" s="100"/>
      <c r="B77" s="96"/>
      <c r="C77" s="96"/>
      <c r="D77" s="96"/>
      <c r="E77" s="96"/>
      <c r="F77" s="96"/>
      <c r="G77" s="96"/>
      <c r="H77" s="96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 spans="1:26" ht="15.75" customHeight="1" x14ac:dyDescent="0.15">
      <c r="A78" s="100"/>
      <c r="B78" s="96"/>
      <c r="C78" s="96"/>
      <c r="D78" s="96"/>
      <c r="E78" s="96"/>
      <c r="F78" s="96"/>
      <c r="G78" s="96"/>
      <c r="H78" s="96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 spans="1:26" ht="15.75" customHeight="1" x14ac:dyDescent="0.15">
      <c r="A79" s="100"/>
      <c r="B79" s="96"/>
      <c r="C79" s="96"/>
      <c r="D79" s="96"/>
      <c r="E79" s="96"/>
      <c r="F79" s="96"/>
      <c r="G79" s="96"/>
      <c r="H79" s="96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 spans="1:26" ht="15.75" customHeight="1" x14ac:dyDescent="0.15">
      <c r="A80" s="100"/>
      <c r="B80" s="96"/>
      <c r="C80" s="96"/>
      <c r="D80" s="96"/>
      <c r="E80" s="96"/>
      <c r="F80" s="96"/>
      <c r="G80" s="96"/>
      <c r="H80" s="96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 spans="1:26" ht="15.75" customHeight="1" x14ac:dyDescent="0.15">
      <c r="A81" s="100"/>
      <c r="B81" s="96"/>
      <c r="C81" s="96"/>
      <c r="D81" s="96"/>
      <c r="E81" s="96"/>
      <c r="F81" s="96"/>
      <c r="G81" s="96"/>
      <c r="H81" s="96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 spans="1:26" ht="15.75" customHeight="1" x14ac:dyDescent="0.15">
      <c r="A82" s="100"/>
      <c r="B82" s="96"/>
      <c r="C82" s="96"/>
      <c r="D82" s="96"/>
      <c r="E82" s="96"/>
      <c r="F82" s="96"/>
      <c r="G82" s="96"/>
      <c r="H82" s="96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 spans="1:26" ht="15.75" customHeight="1" x14ac:dyDescent="0.15">
      <c r="A83" s="100"/>
      <c r="B83" s="96"/>
      <c r="C83" s="96"/>
      <c r="D83" s="96"/>
      <c r="E83" s="96"/>
      <c r="F83" s="96"/>
      <c r="G83" s="96"/>
      <c r="H83" s="96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15.75" customHeight="1" x14ac:dyDescent="0.15">
      <c r="A84" s="100"/>
      <c r="B84" s="96"/>
      <c r="C84" s="96"/>
      <c r="D84" s="96"/>
      <c r="E84" s="96"/>
      <c r="F84" s="96"/>
      <c r="G84" s="96"/>
      <c r="H84" s="96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15.75" customHeight="1" x14ac:dyDescent="0.15">
      <c r="A85" s="100"/>
      <c r="B85" s="96"/>
      <c r="C85" s="96"/>
      <c r="D85" s="96"/>
      <c r="E85" s="96"/>
      <c r="F85" s="96"/>
      <c r="G85" s="96"/>
      <c r="H85" s="96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 spans="1:26" ht="15.75" customHeight="1" x14ac:dyDescent="0.15">
      <c r="A86" s="100"/>
      <c r="B86" s="96"/>
      <c r="C86" s="96"/>
      <c r="D86" s="96"/>
      <c r="E86" s="96"/>
      <c r="F86" s="96"/>
      <c r="G86" s="96"/>
      <c r="H86" s="96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 spans="1:26" ht="15.75" customHeight="1" x14ac:dyDescent="0.15">
      <c r="A87" s="100"/>
      <c r="B87" s="96"/>
      <c r="C87" s="96"/>
      <c r="D87" s="96"/>
      <c r="E87" s="96"/>
      <c r="F87" s="96"/>
      <c r="G87" s="96"/>
      <c r="H87" s="96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 spans="1:26" ht="15.75" customHeight="1" x14ac:dyDescent="0.15">
      <c r="A88" s="100"/>
      <c r="B88" s="96"/>
      <c r="C88" s="96"/>
      <c r="D88" s="96"/>
      <c r="E88" s="96"/>
      <c r="F88" s="96"/>
      <c r="G88" s="96"/>
      <c r="H88" s="96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 spans="1:26" ht="15.75" customHeight="1" x14ac:dyDescent="0.15">
      <c r="A89" s="100"/>
      <c r="B89" s="96"/>
      <c r="C89" s="96"/>
      <c r="D89" s="96"/>
      <c r="E89" s="96"/>
      <c r="F89" s="96"/>
      <c r="G89" s="96"/>
      <c r="H89" s="96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 spans="1:26" ht="15.75" customHeight="1" x14ac:dyDescent="0.15">
      <c r="A90" s="100"/>
      <c r="B90" s="96"/>
      <c r="C90" s="96"/>
      <c r="D90" s="96"/>
      <c r="E90" s="96"/>
      <c r="F90" s="96"/>
      <c r="G90" s="96"/>
      <c r="H90" s="96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 spans="1:26" ht="15.75" customHeight="1" x14ac:dyDescent="0.15">
      <c r="A91" s="100"/>
      <c r="B91" s="96"/>
      <c r="C91" s="96"/>
      <c r="D91" s="96"/>
      <c r="E91" s="96"/>
      <c r="F91" s="96"/>
      <c r="G91" s="96"/>
      <c r="H91" s="96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 spans="1:26" ht="15.75" customHeight="1" x14ac:dyDescent="0.15">
      <c r="A92" s="100"/>
      <c r="B92" s="96"/>
      <c r="C92" s="96"/>
      <c r="D92" s="96"/>
      <c r="E92" s="96"/>
      <c r="F92" s="96"/>
      <c r="G92" s="96"/>
      <c r="H92" s="96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 spans="1:26" ht="15.75" customHeight="1" x14ac:dyDescent="0.15">
      <c r="A93" s="100"/>
      <c r="B93" s="96"/>
      <c r="C93" s="96"/>
      <c r="D93" s="96"/>
      <c r="E93" s="96"/>
      <c r="F93" s="96"/>
      <c r="G93" s="96"/>
      <c r="H93" s="96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 spans="1:26" ht="15.75" customHeight="1" x14ac:dyDescent="0.15">
      <c r="A94" s="100"/>
      <c r="B94" s="96"/>
      <c r="C94" s="96"/>
      <c r="D94" s="96"/>
      <c r="E94" s="96"/>
      <c r="F94" s="96"/>
      <c r="G94" s="96"/>
      <c r="H94" s="96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 spans="1:26" ht="15.75" customHeight="1" x14ac:dyDescent="0.15">
      <c r="A95" s="100"/>
      <c r="B95" s="96"/>
      <c r="C95" s="96"/>
      <c r="D95" s="96"/>
      <c r="E95" s="96"/>
      <c r="F95" s="96"/>
      <c r="G95" s="96"/>
      <c r="H95" s="96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 spans="1:26" ht="15.75" customHeight="1" x14ac:dyDescent="0.15">
      <c r="A96" s="100"/>
      <c r="B96" s="96"/>
      <c r="C96" s="96"/>
      <c r="D96" s="96"/>
      <c r="E96" s="96"/>
      <c r="F96" s="96"/>
      <c r="G96" s="96"/>
      <c r="H96" s="96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 spans="1:26" ht="15.75" customHeight="1" x14ac:dyDescent="0.15">
      <c r="A97" s="100"/>
      <c r="B97" s="96"/>
      <c r="C97" s="96"/>
      <c r="D97" s="96"/>
      <c r="E97" s="96"/>
      <c r="F97" s="96"/>
      <c r="G97" s="96"/>
      <c r="H97" s="96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 spans="1:26" ht="15.75" customHeight="1" x14ac:dyDescent="0.15">
      <c r="A98" s="100"/>
      <c r="B98" s="96"/>
      <c r="C98" s="96"/>
      <c r="D98" s="96"/>
      <c r="E98" s="96"/>
      <c r="F98" s="96"/>
      <c r="G98" s="96"/>
      <c r="H98" s="96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 spans="1:26" ht="15.75" customHeight="1" x14ac:dyDescent="0.15">
      <c r="A99" s="100"/>
      <c r="B99" s="96"/>
      <c r="C99" s="96"/>
      <c r="D99" s="96"/>
      <c r="E99" s="96"/>
      <c r="F99" s="96"/>
      <c r="G99" s="96"/>
      <c r="H99" s="96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 spans="1:26" ht="15.75" customHeight="1" x14ac:dyDescent="0.15">
      <c r="A100" s="100"/>
      <c r="B100" s="96"/>
      <c r="C100" s="96"/>
      <c r="D100" s="96"/>
      <c r="E100" s="96"/>
      <c r="F100" s="96"/>
      <c r="G100" s="96"/>
      <c r="H100" s="96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 spans="1:26" ht="15.75" customHeight="1" x14ac:dyDescent="0.15">
      <c r="A101" s="100"/>
      <c r="B101" s="96"/>
      <c r="C101" s="96"/>
      <c r="D101" s="96"/>
      <c r="E101" s="96"/>
      <c r="F101" s="96"/>
      <c r="G101" s="96"/>
      <c r="H101" s="96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 spans="1:26" ht="15.75" customHeight="1" x14ac:dyDescent="0.15">
      <c r="A102" s="100"/>
      <c r="B102" s="96"/>
      <c r="C102" s="96"/>
      <c r="D102" s="96"/>
      <c r="E102" s="96"/>
      <c r="F102" s="96"/>
      <c r="G102" s="96"/>
      <c r="H102" s="96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 spans="1:26" ht="15.75" customHeight="1" x14ac:dyDescent="0.15">
      <c r="A103" s="100"/>
      <c r="B103" s="96"/>
      <c r="C103" s="96"/>
      <c r="D103" s="96"/>
      <c r="E103" s="96"/>
      <c r="F103" s="96"/>
      <c r="G103" s="96"/>
      <c r="H103" s="96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 spans="1:26" ht="15.75" customHeight="1" x14ac:dyDescent="0.15">
      <c r="A104" s="100"/>
      <c r="B104" s="96"/>
      <c r="C104" s="96"/>
      <c r="D104" s="96"/>
      <c r="E104" s="96"/>
      <c r="F104" s="96"/>
      <c r="G104" s="96"/>
      <c r="H104" s="96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 spans="1:26" ht="15.75" customHeight="1" x14ac:dyDescent="0.15">
      <c r="A105" s="100"/>
      <c r="B105" s="96"/>
      <c r="C105" s="96"/>
      <c r="D105" s="96"/>
      <c r="E105" s="96"/>
      <c r="F105" s="96"/>
      <c r="G105" s="96"/>
      <c r="H105" s="96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 spans="1:26" ht="15.75" customHeight="1" x14ac:dyDescent="0.15">
      <c r="A106" s="100"/>
      <c r="B106" s="96"/>
      <c r="C106" s="96"/>
      <c r="D106" s="96"/>
      <c r="E106" s="96"/>
      <c r="F106" s="96"/>
      <c r="G106" s="96"/>
      <c r="H106" s="96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 spans="1:26" ht="15.75" customHeight="1" x14ac:dyDescent="0.15">
      <c r="A107" s="100"/>
      <c r="B107" s="96"/>
      <c r="C107" s="96"/>
      <c r="D107" s="96"/>
      <c r="E107" s="96"/>
      <c r="F107" s="96"/>
      <c r="G107" s="96"/>
      <c r="H107" s="96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 spans="1:26" ht="15.75" customHeight="1" x14ac:dyDescent="0.15">
      <c r="A108" s="100"/>
      <c r="B108" s="96"/>
      <c r="C108" s="96"/>
      <c r="D108" s="96"/>
      <c r="E108" s="96"/>
      <c r="F108" s="96"/>
      <c r="G108" s="96"/>
      <c r="H108" s="96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 spans="1:26" ht="15.75" customHeight="1" x14ac:dyDescent="0.15">
      <c r="A109" s="100"/>
      <c r="B109" s="96"/>
      <c r="C109" s="96"/>
      <c r="D109" s="96"/>
      <c r="E109" s="96"/>
      <c r="F109" s="96"/>
      <c r="G109" s="96"/>
      <c r="H109" s="96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 spans="1:26" ht="15.75" customHeight="1" x14ac:dyDescent="0.15">
      <c r="A110" s="100"/>
      <c r="B110" s="96"/>
      <c r="C110" s="96"/>
      <c r="D110" s="96"/>
      <c r="E110" s="96"/>
      <c r="F110" s="96"/>
      <c r="G110" s="96"/>
      <c r="H110" s="96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 spans="1:26" ht="15.75" customHeight="1" x14ac:dyDescent="0.15">
      <c r="A111" s="100"/>
      <c r="B111" s="96"/>
      <c r="C111" s="96"/>
      <c r="D111" s="96"/>
      <c r="E111" s="96"/>
      <c r="F111" s="96"/>
      <c r="G111" s="96"/>
      <c r="H111" s="96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 spans="1:26" ht="15.75" customHeight="1" x14ac:dyDescent="0.15">
      <c r="A112" s="100"/>
      <c r="B112" s="96"/>
      <c r="C112" s="96"/>
      <c r="D112" s="96"/>
      <c r="E112" s="96"/>
      <c r="F112" s="96"/>
      <c r="G112" s="96"/>
      <c r="H112" s="96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 spans="1:26" ht="15.75" customHeight="1" x14ac:dyDescent="0.15">
      <c r="A113" s="100"/>
      <c r="B113" s="96"/>
      <c r="C113" s="96"/>
      <c r="D113" s="96"/>
      <c r="E113" s="96"/>
      <c r="F113" s="96"/>
      <c r="G113" s="96"/>
      <c r="H113" s="96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 spans="1:26" ht="15.75" customHeight="1" x14ac:dyDescent="0.15">
      <c r="A114" s="100"/>
      <c r="B114" s="96"/>
      <c r="C114" s="96"/>
      <c r="D114" s="96"/>
      <c r="E114" s="96"/>
      <c r="F114" s="96"/>
      <c r="G114" s="96"/>
      <c r="H114" s="96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 spans="1:26" ht="15.75" customHeight="1" x14ac:dyDescent="0.15">
      <c r="A115" s="100"/>
      <c r="B115" s="96"/>
      <c r="C115" s="96"/>
      <c r="D115" s="96"/>
      <c r="E115" s="96"/>
      <c r="F115" s="96"/>
      <c r="G115" s="96"/>
      <c r="H115" s="96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 spans="1:26" ht="15.75" customHeight="1" x14ac:dyDescent="0.15">
      <c r="A116" s="100"/>
      <c r="B116" s="96"/>
      <c r="C116" s="96"/>
      <c r="D116" s="96"/>
      <c r="E116" s="96"/>
      <c r="F116" s="96"/>
      <c r="G116" s="96"/>
      <c r="H116" s="96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 spans="1:26" ht="15.75" customHeight="1" x14ac:dyDescent="0.15">
      <c r="A117" s="100"/>
      <c r="B117" s="96"/>
      <c r="C117" s="96"/>
      <c r="D117" s="96"/>
      <c r="E117" s="96"/>
      <c r="F117" s="96"/>
      <c r="G117" s="96"/>
      <c r="H117" s="96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 spans="1:26" ht="15.75" customHeight="1" x14ac:dyDescent="0.15">
      <c r="A118" s="100"/>
      <c r="B118" s="96"/>
      <c r="C118" s="96"/>
      <c r="D118" s="96"/>
      <c r="E118" s="96"/>
      <c r="F118" s="96"/>
      <c r="G118" s="96"/>
      <c r="H118" s="96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 spans="1:26" ht="15.75" customHeight="1" x14ac:dyDescent="0.15">
      <c r="A119" s="100"/>
      <c r="B119" s="96"/>
      <c r="C119" s="96"/>
      <c r="D119" s="96"/>
      <c r="E119" s="96"/>
      <c r="F119" s="96"/>
      <c r="G119" s="96"/>
      <c r="H119" s="96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 spans="1:26" ht="15.75" customHeight="1" x14ac:dyDescent="0.15">
      <c r="A120" s="100"/>
      <c r="B120" s="96"/>
      <c r="C120" s="96"/>
      <c r="D120" s="96"/>
      <c r="E120" s="96"/>
      <c r="F120" s="96"/>
      <c r="G120" s="96"/>
      <c r="H120" s="96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 spans="1:26" ht="15.75" customHeight="1" x14ac:dyDescent="0.15">
      <c r="A121" s="100"/>
      <c r="B121" s="96"/>
      <c r="C121" s="96"/>
      <c r="D121" s="96"/>
      <c r="E121" s="96"/>
      <c r="F121" s="96"/>
      <c r="G121" s="96"/>
      <c r="H121" s="96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 spans="1:26" ht="15.75" customHeight="1" x14ac:dyDescent="0.15">
      <c r="A122" s="100"/>
      <c r="B122" s="96"/>
      <c r="C122" s="96"/>
      <c r="D122" s="96"/>
      <c r="E122" s="96"/>
      <c r="F122" s="96"/>
      <c r="G122" s="96"/>
      <c r="H122" s="96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 spans="1:26" ht="15.75" customHeight="1" x14ac:dyDescent="0.15">
      <c r="A123" s="100"/>
      <c r="B123" s="96"/>
      <c r="C123" s="96"/>
      <c r="D123" s="96"/>
      <c r="E123" s="96"/>
      <c r="F123" s="96"/>
      <c r="G123" s="96"/>
      <c r="H123" s="96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 spans="1:26" ht="15.75" customHeight="1" x14ac:dyDescent="0.15">
      <c r="A124" s="100"/>
      <c r="B124" s="96"/>
      <c r="C124" s="96"/>
      <c r="D124" s="96"/>
      <c r="E124" s="96"/>
      <c r="F124" s="96"/>
      <c r="G124" s="96"/>
      <c r="H124" s="96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 spans="1:26" ht="15.75" customHeight="1" x14ac:dyDescent="0.15">
      <c r="A125" s="100"/>
      <c r="B125" s="96"/>
      <c r="C125" s="96"/>
      <c r="D125" s="96"/>
      <c r="E125" s="96"/>
      <c r="F125" s="96"/>
      <c r="G125" s="96"/>
      <c r="H125" s="96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 spans="1:26" ht="15.75" customHeight="1" x14ac:dyDescent="0.15">
      <c r="A126" s="100"/>
      <c r="B126" s="96"/>
      <c r="C126" s="96"/>
      <c r="D126" s="96"/>
      <c r="E126" s="96"/>
      <c r="F126" s="96"/>
      <c r="G126" s="96"/>
      <c r="H126" s="96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 spans="1:26" ht="15.75" customHeight="1" x14ac:dyDescent="0.15">
      <c r="A127" s="100"/>
      <c r="B127" s="96"/>
      <c r="C127" s="96"/>
      <c r="D127" s="96"/>
      <c r="E127" s="96"/>
      <c r="F127" s="96"/>
      <c r="G127" s="96"/>
      <c r="H127" s="96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 spans="1:26" ht="15.75" customHeight="1" x14ac:dyDescent="0.15">
      <c r="A128" s="100"/>
      <c r="B128" s="96"/>
      <c r="C128" s="96"/>
      <c r="D128" s="96"/>
      <c r="E128" s="96"/>
      <c r="F128" s="96"/>
      <c r="G128" s="96"/>
      <c r="H128" s="96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 spans="1:26" ht="15.75" customHeight="1" x14ac:dyDescent="0.15">
      <c r="A129" s="100"/>
      <c r="B129" s="96"/>
      <c r="C129" s="96"/>
      <c r="D129" s="96"/>
      <c r="E129" s="96"/>
      <c r="F129" s="96"/>
      <c r="G129" s="96"/>
      <c r="H129" s="96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 spans="1:26" ht="15.75" customHeight="1" x14ac:dyDescent="0.15">
      <c r="A130" s="100"/>
      <c r="B130" s="96"/>
      <c r="C130" s="96"/>
      <c r="D130" s="96"/>
      <c r="E130" s="96"/>
      <c r="F130" s="96"/>
      <c r="G130" s="96"/>
      <c r="H130" s="96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 spans="1:26" ht="15.75" customHeight="1" x14ac:dyDescent="0.15">
      <c r="A131" s="100"/>
      <c r="B131" s="96"/>
      <c r="C131" s="96"/>
      <c r="D131" s="96"/>
      <c r="E131" s="96"/>
      <c r="F131" s="96"/>
      <c r="G131" s="96"/>
      <c r="H131" s="96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 spans="1:26" ht="15.75" customHeight="1" x14ac:dyDescent="0.15">
      <c r="A132" s="100"/>
      <c r="B132" s="96"/>
      <c r="C132" s="96"/>
      <c r="D132" s="96"/>
      <c r="E132" s="96"/>
      <c r="F132" s="96"/>
      <c r="G132" s="96"/>
      <c r="H132" s="96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 spans="1:26" ht="15.75" customHeight="1" x14ac:dyDescent="0.15">
      <c r="A133" s="100"/>
      <c r="B133" s="96"/>
      <c r="C133" s="96"/>
      <c r="D133" s="96"/>
      <c r="E133" s="96"/>
      <c r="F133" s="96"/>
      <c r="G133" s="96"/>
      <c r="H133" s="96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 spans="1:26" ht="15.75" customHeight="1" x14ac:dyDescent="0.15">
      <c r="A134" s="100"/>
      <c r="B134" s="96"/>
      <c r="C134" s="96"/>
      <c r="D134" s="96"/>
      <c r="E134" s="96"/>
      <c r="F134" s="96"/>
      <c r="G134" s="96"/>
      <c r="H134" s="96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 spans="1:26" ht="15.75" customHeight="1" x14ac:dyDescent="0.15">
      <c r="A135" s="100"/>
      <c r="B135" s="96"/>
      <c r="C135" s="96"/>
      <c r="D135" s="96"/>
      <c r="E135" s="96"/>
      <c r="F135" s="96"/>
      <c r="G135" s="96"/>
      <c r="H135" s="96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 spans="1:26" ht="15.75" customHeight="1" x14ac:dyDescent="0.15">
      <c r="A136" s="100"/>
      <c r="B136" s="96"/>
      <c r="C136" s="96"/>
      <c r="D136" s="96"/>
      <c r="E136" s="96"/>
      <c r="F136" s="96"/>
      <c r="G136" s="96"/>
      <c r="H136" s="96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 spans="1:26" ht="15.75" customHeight="1" x14ac:dyDescent="0.15">
      <c r="A137" s="100"/>
      <c r="B137" s="96"/>
      <c r="C137" s="96"/>
      <c r="D137" s="96"/>
      <c r="E137" s="96"/>
      <c r="F137" s="96"/>
      <c r="G137" s="96"/>
      <c r="H137" s="96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 spans="1:26" ht="15.75" customHeight="1" x14ac:dyDescent="0.15">
      <c r="A138" s="100"/>
      <c r="B138" s="96"/>
      <c r="C138" s="96"/>
      <c r="D138" s="96"/>
      <c r="E138" s="96"/>
      <c r="F138" s="96"/>
      <c r="G138" s="96"/>
      <c r="H138" s="96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 spans="1:26" ht="15.75" customHeight="1" x14ac:dyDescent="0.15">
      <c r="A139" s="100"/>
      <c r="B139" s="96"/>
      <c r="C139" s="96"/>
      <c r="D139" s="96"/>
      <c r="E139" s="96"/>
      <c r="F139" s="96"/>
      <c r="G139" s="96"/>
      <c r="H139" s="96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 spans="1:26" ht="15.75" customHeight="1" x14ac:dyDescent="0.15">
      <c r="A140" s="100"/>
      <c r="B140" s="96"/>
      <c r="C140" s="96"/>
      <c r="D140" s="96"/>
      <c r="E140" s="96"/>
      <c r="F140" s="96"/>
      <c r="G140" s="96"/>
      <c r="H140" s="96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 spans="1:26" ht="15.75" customHeight="1" x14ac:dyDescent="0.15">
      <c r="A141" s="100"/>
      <c r="B141" s="96"/>
      <c r="C141" s="96"/>
      <c r="D141" s="96"/>
      <c r="E141" s="96"/>
      <c r="F141" s="96"/>
      <c r="G141" s="96"/>
      <c r="H141" s="96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 spans="1:26" ht="15.75" customHeight="1" x14ac:dyDescent="0.15">
      <c r="A142" s="100"/>
      <c r="B142" s="96"/>
      <c r="C142" s="96"/>
      <c r="D142" s="96"/>
      <c r="E142" s="96"/>
      <c r="F142" s="96"/>
      <c r="G142" s="96"/>
      <c r="H142" s="96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 spans="1:26" ht="15.75" customHeight="1" x14ac:dyDescent="0.15">
      <c r="A143" s="100"/>
      <c r="B143" s="96"/>
      <c r="C143" s="96"/>
      <c r="D143" s="96"/>
      <c r="E143" s="96"/>
      <c r="F143" s="96"/>
      <c r="G143" s="96"/>
      <c r="H143" s="96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 spans="1:26" ht="15.75" customHeight="1" x14ac:dyDescent="0.15">
      <c r="A144" s="100"/>
      <c r="B144" s="96"/>
      <c r="C144" s="96"/>
      <c r="D144" s="96"/>
      <c r="E144" s="96"/>
      <c r="F144" s="96"/>
      <c r="G144" s="96"/>
      <c r="H144" s="96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 spans="1:26" ht="15.75" customHeight="1" x14ac:dyDescent="0.15">
      <c r="A145" s="100"/>
      <c r="B145" s="96"/>
      <c r="C145" s="96"/>
      <c r="D145" s="96"/>
      <c r="E145" s="96"/>
      <c r="F145" s="96"/>
      <c r="G145" s="96"/>
      <c r="H145" s="96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 spans="1:26" ht="15.75" customHeight="1" x14ac:dyDescent="0.15">
      <c r="A146" s="100"/>
      <c r="B146" s="96"/>
      <c r="C146" s="96"/>
      <c r="D146" s="96"/>
      <c r="E146" s="96"/>
      <c r="F146" s="96"/>
      <c r="G146" s="96"/>
      <c r="H146" s="96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 spans="1:26" ht="15.75" customHeight="1" x14ac:dyDescent="0.15">
      <c r="A147" s="100"/>
      <c r="B147" s="96"/>
      <c r="C147" s="96"/>
      <c r="D147" s="96"/>
      <c r="E147" s="96"/>
      <c r="F147" s="96"/>
      <c r="G147" s="96"/>
      <c r="H147" s="96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 spans="1:26" ht="15.75" customHeight="1" x14ac:dyDescent="0.15">
      <c r="A148" s="100"/>
      <c r="B148" s="96"/>
      <c r="C148" s="96"/>
      <c r="D148" s="96"/>
      <c r="E148" s="96"/>
      <c r="F148" s="96"/>
      <c r="G148" s="96"/>
      <c r="H148" s="96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 spans="1:26" ht="15.75" customHeight="1" x14ac:dyDescent="0.15">
      <c r="A149" s="100"/>
      <c r="B149" s="96"/>
      <c r="C149" s="96"/>
      <c r="D149" s="96"/>
      <c r="E149" s="96"/>
      <c r="F149" s="96"/>
      <c r="G149" s="96"/>
      <c r="H149" s="96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 spans="1:26" ht="15.75" customHeight="1" x14ac:dyDescent="0.15">
      <c r="A150" s="100"/>
      <c r="B150" s="96"/>
      <c r="C150" s="96"/>
      <c r="D150" s="96"/>
      <c r="E150" s="96"/>
      <c r="F150" s="96"/>
      <c r="G150" s="96"/>
      <c r="H150" s="96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 spans="1:26" ht="15.75" customHeight="1" x14ac:dyDescent="0.15">
      <c r="A151" s="100"/>
      <c r="B151" s="96"/>
      <c r="C151" s="96"/>
      <c r="D151" s="96"/>
      <c r="E151" s="96"/>
      <c r="F151" s="96"/>
      <c r="G151" s="96"/>
      <c r="H151" s="96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 spans="1:26" ht="15.75" customHeight="1" x14ac:dyDescent="0.15">
      <c r="A152" s="100"/>
      <c r="B152" s="96"/>
      <c r="C152" s="96"/>
      <c r="D152" s="96"/>
      <c r="E152" s="96"/>
      <c r="F152" s="96"/>
      <c r="G152" s="96"/>
      <c r="H152" s="96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 spans="1:26" ht="15.75" customHeight="1" x14ac:dyDescent="0.15">
      <c r="A153" s="100"/>
      <c r="B153" s="96"/>
      <c r="C153" s="96"/>
      <c r="D153" s="96"/>
      <c r="E153" s="96"/>
      <c r="F153" s="96"/>
      <c r="G153" s="96"/>
      <c r="H153" s="96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 spans="1:26" ht="15.75" customHeight="1" x14ac:dyDescent="0.15">
      <c r="A154" s="100"/>
      <c r="B154" s="96"/>
      <c r="C154" s="96"/>
      <c r="D154" s="96"/>
      <c r="E154" s="96"/>
      <c r="F154" s="96"/>
      <c r="G154" s="96"/>
      <c r="H154" s="96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 spans="1:26" ht="15.75" customHeight="1" x14ac:dyDescent="0.15">
      <c r="A155" s="100"/>
      <c r="B155" s="96"/>
      <c r="C155" s="96"/>
      <c r="D155" s="96"/>
      <c r="E155" s="96"/>
      <c r="F155" s="96"/>
      <c r="G155" s="96"/>
      <c r="H155" s="96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 spans="1:26" ht="15.75" customHeight="1" x14ac:dyDescent="0.15">
      <c r="A156" s="100"/>
      <c r="B156" s="96"/>
      <c r="C156" s="96"/>
      <c r="D156" s="96"/>
      <c r="E156" s="96"/>
      <c r="F156" s="96"/>
      <c r="G156" s="96"/>
      <c r="H156" s="96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 spans="1:26" ht="15.75" customHeight="1" x14ac:dyDescent="0.15">
      <c r="A157" s="100"/>
      <c r="B157" s="96"/>
      <c r="C157" s="96"/>
      <c r="D157" s="96"/>
      <c r="E157" s="96"/>
      <c r="F157" s="96"/>
      <c r="G157" s="96"/>
      <c r="H157" s="96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 spans="1:26" ht="15.75" customHeight="1" x14ac:dyDescent="0.15">
      <c r="A158" s="100"/>
      <c r="B158" s="96"/>
      <c r="C158" s="96"/>
      <c r="D158" s="96"/>
      <c r="E158" s="96"/>
      <c r="F158" s="96"/>
      <c r="G158" s="96"/>
      <c r="H158" s="96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 spans="1:26" ht="15.75" customHeight="1" x14ac:dyDescent="0.15">
      <c r="A159" s="100"/>
      <c r="B159" s="96"/>
      <c r="C159" s="96"/>
      <c r="D159" s="96"/>
      <c r="E159" s="96"/>
      <c r="F159" s="96"/>
      <c r="G159" s="96"/>
      <c r="H159" s="96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 spans="1:26" ht="15.75" customHeight="1" x14ac:dyDescent="0.15">
      <c r="A160" s="100"/>
      <c r="B160" s="96"/>
      <c r="C160" s="96"/>
      <c r="D160" s="96"/>
      <c r="E160" s="96"/>
      <c r="F160" s="96"/>
      <c r="G160" s="96"/>
      <c r="H160" s="96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 spans="1:26" ht="15.75" customHeight="1" x14ac:dyDescent="0.15">
      <c r="A161" s="100"/>
      <c r="B161" s="96"/>
      <c r="C161" s="96"/>
      <c r="D161" s="96"/>
      <c r="E161" s="96"/>
      <c r="F161" s="96"/>
      <c r="G161" s="96"/>
      <c r="H161" s="96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 spans="1:26" ht="15.75" customHeight="1" x14ac:dyDescent="0.15">
      <c r="A162" s="100"/>
      <c r="B162" s="96"/>
      <c r="C162" s="96"/>
      <c r="D162" s="96"/>
      <c r="E162" s="96"/>
      <c r="F162" s="96"/>
      <c r="G162" s="96"/>
      <c r="H162" s="96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 spans="1:26" ht="15.75" customHeight="1" x14ac:dyDescent="0.15">
      <c r="A163" s="100"/>
      <c r="B163" s="96"/>
      <c r="C163" s="96"/>
      <c r="D163" s="96"/>
      <c r="E163" s="96"/>
      <c r="F163" s="96"/>
      <c r="G163" s="96"/>
      <c r="H163" s="96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 spans="1:26" ht="15.75" customHeight="1" x14ac:dyDescent="0.15">
      <c r="A164" s="100"/>
      <c r="B164" s="96"/>
      <c r="C164" s="96"/>
      <c r="D164" s="96"/>
      <c r="E164" s="96"/>
      <c r="F164" s="96"/>
      <c r="G164" s="96"/>
      <c r="H164" s="96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 spans="1:26" ht="15.75" customHeight="1" x14ac:dyDescent="0.15">
      <c r="A165" s="100"/>
      <c r="B165" s="96"/>
      <c r="C165" s="96"/>
      <c r="D165" s="96"/>
      <c r="E165" s="96"/>
      <c r="F165" s="96"/>
      <c r="G165" s="96"/>
      <c r="H165" s="96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 spans="1:26" ht="15.75" customHeight="1" x14ac:dyDescent="0.15">
      <c r="A166" s="100"/>
      <c r="B166" s="96"/>
      <c r="C166" s="96"/>
      <c r="D166" s="96"/>
      <c r="E166" s="96"/>
      <c r="F166" s="96"/>
      <c r="G166" s="96"/>
      <c r="H166" s="96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 spans="1:26" ht="15.75" customHeight="1" x14ac:dyDescent="0.15">
      <c r="A167" s="100"/>
      <c r="B167" s="96"/>
      <c r="C167" s="96"/>
      <c r="D167" s="96"/>
      <c r="E167" s="96"/>
      <c r="F167" s="96"/>
      <c r="G167" s="96"/>
      <c r="H167" s="96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 spans="1:26" ht="15.75" customHeight="1" x14ac:dyDescent="0.15">
      <c r="A168" s="100"/>
      <c r="B168" s="96"/>
      <c r="C168" s="96"/>
      <c r="D168" s="96"/>
      <c r="E168" s="96"/>
      <c r="F168" s="96"/>
      <c r="G168" s="96"/>
      <c r="H168" s="96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 spans="1:26" ht="15.75" customHeight="1" x14ac:dyDescent="0.15">
      <c r="A169" s="100"/>
      <c r="B169" s="96"/>
      <c r="C169" s="96"/>
      <c r="D169" s="96"/>
      <c r="E169" s="96"/>
      <c r="F169" s="96"/>
      <c r="G169" s="96"/>
      <c r="H169" s="96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 spans="1:26" ht="15.75" customHeight="1" x14ac:dyDescent="0.15">
      <c r="A170" s="100"/>
      <c r="B170" s="96"/>
      <c r="C170" s="96"/>
      <c r="D170" s="96"/>
      <c r="E170" s="96"/>
      <c r="F170" s="96"/>
      <c r="G170" s="96"/>
      <c r="H170" s="96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 spans="1:26" ht="15.75" customHeight="1" x14ac:dyDescent="0.15">
      <c r="A171" s="100"/>
      <c r="B171" s="96"/>
      <c r="C171" s="96"/>
      <c r="D171" s="96"/>
      <c r="E171" s="96"/>
      <c r="F171" s="96"/>
      <c r="G171" s="96"/>
      <c r="H171" s="96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 spans="1:26" ht="15.75" customHeight="1" x14ac:dyDescent="0.15">
      <c r="A172" s="100"/>
      <c r="B172" s="96"/>
      <c r="C172" s="96"/>
      <c r="D172" s="96"/>
      <c r="E172" s="96"/>
      <c r="F172" s="96"/>
      <c r="G172" s="96"/>
      <c r="H172" s="96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 spans="1:26" ht="15.75" customHeight="1" x14ac:dyDescent="0.15">
      <c r="A173" s="100"/>
      <c r="B173" s="96"/>
      <c r="C173" s="96"/>
      <c r="D173" s="96"/>
      <c r="E173" s="96"/>
      <c r="F173" s="96"/>
      <c r="G173" s="96"/>
      <c r="H173" s="96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 spans="1:26" ht="15.75" customHeight="1" x14ac:dyDescent="0.15">
      <c r="A174" s="100"/>
      <c r="B174" s="96"/>
      <c r="C174" s="96"/>
      <c r="D174" s="96"/>
      <c r="E174" s="96"/>
      <c r="F174" s="96"/>
      <c r="G174" s="96"/>
      <c r="H174" s="96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 spans="1:26" ht="15.75" customHeight="1" x14ac:dyDescent="0.15">
      <c r="A175" s="100"/>
      <c r="B175" s="96"/>
      <c r="C175" s="96"/>
      <c r="D175" s="96"/>
      <c r="E175" s="96"/>
      <c r="F175" s="96"/>
      <c r="G175" s="96"/>
      <c r="H175" s="96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 spans="1:26" ht="15.75" customHeight="1" x14ac:dyDescent="0.15">
      <c r="A176" s="100"/>
      <c r="B176" s="96"/>
      <c r="C176" s="96"/>
      <c r="D176" s="96"/>
      <c r="E176" s="96"/>
      <c r="F176" s="96"/>
      <c r="G176" s="96"/>
      <c r="H176" s="96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 spans="1:26" ht="15.75" customHeight="1" x14ac:dyDescent="0.15">
      <c r="A177" s="100"/>
      <c r="B177" s="96"/>
      <c r="C177" s="96"/>
      <c r="D177" s="96"/>
      <c r="E177" s="96"/>
      <c r="F177" s="96"/>
      <c r="G177" s="96"/>
      <c r="H177" s="96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 spans="1:26" ht="15.75" customHeight="1" x14ac:dyDescent="0.15">
      <c r="A178" s="100"/>
      <c r="B178" s="96"/>
      <c r="C178" s="96"/>
      <c r="D178" s="96"/>
      <c r="E178" s="96"/>
      <c r="F178" s="96"/>
      <c r="G178" s="96"/>
      <c r="H178" s="96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 spans="1:26" ht="15.75" customHeight="1" x14ac:dyDescent="0.15">
      <c r="A179" s="100"/>
      <c r="B179" s="96"/>
      <c r="C179" s="96"/>
      <c r="D179" s="96"/>
      <c r="E179" s="96"/>
      <c r="F179" s="96"/>
      <c r="G179" s="96"/>
      <c r="H179" s="96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 spans="1:26" ht="15.75" customHeight="1" x14ac:dyDescent="0.15">
      <c r="A180" s="100"/>
      <c r="B180" s="96"/>
      <c r="C180" s="96"/>
      <c r="D180" s="96"/>
      <c r="E180" s="96"/>
      <c r="F180" s="96"/>
      <c r="G180" s="96"/>
      <c r="H180" s="96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 spans="1:26" ht="15.75" customHeight="1" x14ac:dyDescent="0.15">
      <c r="A181" s="100"/>
      <c r="B181" s="96"/>
      <c r="C181" s="96"/>
      <c r="D181" s="96"/>
      <c r="E181" s="96"/>
      <c r="F181" s="96"/>
      <c r="G181" s="96"/>
      <c r="H181" s="96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 spans="1:26" ht="15.75" customHeight="1" x14ac:dyDescent="0.15">
      <c r="A182" s="100"/>
      <c r="B182" s="96"/>
      <c r="C182" s="96"/>
      <c r="D182" s="96"/>
      <c r="E182" s="96"/>
      <c r="F182" s="96"/>
      <c r="G182" s="96"/>
      <c r="H182" s="96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 spans="1:26" ht="15.75" customHeight="1" x14ac:dyDescent="0.15">
      <c r="A183" s="100"/>
      <c r="B183" s="96"/>
      <c r="C183" s="96"/>
      <c r="D183" s="96"/>
      <c r="E183" s="96"/>
      <c r="F183" s="96"/>
      <c r="G183" s="96"/>
      <c r="H183" s="96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 spans="1:26" ht="15.75" customHeight="1" x14ac:dyDescent="0.15">
      <c r="A184" s="100"/>
      <c r="B184" s="96"/>
      <c r="C184" s="96"/>
      <c r="D184" s="96"/>
      <c r="E184" s="96"/>
      <c r="F184" s="96"/>
      <c r="G184" s="96"/>
      <c r="H184" s="96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 spans="1:26" ht="15.75" customHeight="1" x14ac:dyDescent="0.15">
      <c r="A185" s="100"/>
      <c r="B185" s="96"/>
      <c r="C185" s="96"/>
      <c r="D185" s="96"/>
      <c r="E185" s="96"/>
      <c r="F185" s="96"/>
      <c r="G185" s="96"/>
      <c r="H185" s="96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 spans="1:26" ht="15.75" customHeight="1" x14ac:dyDescent="0.15">
      <c r="A186" s="100"/>
      <c r="B186" s="96"/>
      <c r="C186" s="96"/>
      <c r="D186" s="96"/>
      <c r="E186" s="96"/>
      <c r="F186" s="96"/>
      <c r="G186" s="96"/>
      <c r="H186" s="96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 spans="1:26" ht="15.75" customHeight="1" x14ac:dyDescent="0.15">
      <c r="A187" s="100"/>
      <c r="B187" s="96"/>
      <c r="C187" s="96"/>
      <c r="D187" s="96"/>
      <c r="E187" s="96"/>
      <c r="F187" s="96"/>
      <c r="G187" s="96"/>
      <c r="H187" s="96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 spans="1:26" ht="15.75" customHeight="1" x14ac:dyDescent="0.15">
      <c r="A188" s="100"/>
      <c r="B188" s="96"/>
      <c r="C188" s="96"/>
      <c r="D188" s="96"/>
      <c r="E188" s="96"/>
      <c r="F188" s="96"/>
      <c r="G188" s="96"/>
      <c r="H188" s="96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 spans="1:26" ht="15.75" customHeight="1" x14ac:dyDescent="0.15">
      <c r="A189" s="100"/>
      <c r="B189" s="96"/>
      <c r="C189" s="96"/>
      <c r="D189" s="96"/>
      <c r="E189" s="96"/>
      <c r="F189" s="96"/>
      <c r="G189" s="96"/>
      <c r="H189" s="96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 spans="1:26" ht="15.75" customHeight="1" x14ac:dyDescent="0.15">
      <c r="A190" s="100"/>
      <c r="B190" s="96"/>
      <c r="C190" s="96"/>
      <c r="D190" s="96"/>
      <c r="E190" s="96"/>
      <c r="F190" s="96"/>
      <c r="G190" s="96"/>
      <c r="H190" s="96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 spans="1:26" ht="15.75" customHeight="1" x14ac:dyDescent="0.15">
      <c r="A191" s="100"/>
      <c r="B191" s="96"/>
      <c r="C191" s="96"/>
      <c r="D191" s="96"/>
      <c r="E191" s="96"/>
      <c r="F191" s="96"/>
      <c r="G191" s="96"/>
      <c r="H191" s="96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 spans="1:26" ht="15.75" customHeight="1" x14ac:dyDescent="0.15">
      <c r="A192" s="100"/>
      <c r="B192" s="96"/>
      <c r="C192" s="96"/>
      <c r="D192" s="96"/>
      <c r="E192" s="96"/>
      <c r="F192" s="96"/>
      <c r="G192" s="96"/>
      <c r="H192" s="96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 spans="1:26" ht="15.75" customHeight="1" x14ac:dyDescent="0.15">
      <c r="A193" s="100"/>
      <c r="B193" s="96"/>
      <c r="C193" s="96"/>
      <c r="D193" s="96"/>
      <c r="E193" s="96"/>
      <c r="F193" s="96"/>
      <c r="G193" s="96"/>
      <c r="H193" s="96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 spans="1:26" ht="15.75" customHeight="1" x14ac:dyDescent="0.15">
      <c r="A194" s="100"/>
      <c r="B194" s="96"/>
      <c r="C194" s="96"/>
      <c r="D194" s="96"/>
      <c r="E194" s="96"/>
      <c r="F194" s="96"/>
      <c r="G194" s="96"/>
      <c r="H194" s="96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 spans="1:26" ht="15.75" customHeight="1" x14ac:dyDescent="0.15">
      <c r="A195" s="100"/>
      <c r="B195" s="96"/>
      <c r="C195" s="96"/>
      <c r="D195" s="96"/>
      <c r="E195" s="96"/>
      <c r="F195" s="96"/>
      <c r="G195" s="96"/>
      <c r="H195" s="96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 spans="1:26" ht="15.75" customHeight="1" x14ac:dyDescent="0.15">
      <c r="A196" s="100"/>
      <c r="B196" s="96"/>
      <c r="C196" s="96"/>
      <c r="D196" s="96"/>
      <c r="E196" s="96"/>
      <c r="F196" s="96"/>
      <c r="G196" s="96"/>
      <c r="H196" s="96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 spans="1:26" ht="15.75" customHeight="1" x14ac:dyDescent="0.15">
      <c r="A197" s="100"/>
      <c r="B197" s="96"/>
      <c r="C197" s="96"/>
      <c r="D197" s="96"/>
      <c r="E197" s="96"/>
      <c r="F197" s="96"/>
      <c r="G197" s="96"/>
      <c r="H197" s="96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 spans="1:26" ht="15.75" customHeight="1" x14ac:dyDescent="0.15">
      <c r="A198" s="100"/>
      <c r="B198" s="96"/>
      <c r="C198" s="96"/>
      <c r="D198" s="96"/>
      <c r="E198" s="96"/>
      <c r="F198" s="96"/>
      <c r="G198" s="96"/>
      <c r="H198" s="96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 spans="1:26" ht="15.75" customHeight="1" x14ac:dyDescent="0.15">
      <c r="A199" s="100"/>
      <c r="B199" s="96"/>
      <c r="C199" s="96"/>
      <c r="D199" s="96"/>
      <c r="E199" s="96"/>
      <c r="F199" s="96"/>
      <c r="G199" s="96"/>
      <c r="H199" s="96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 spans="1:26" ht="15.75" customHeight="1" x14ac:dyDescent="0.15">
      <c r="A200" s="100"/>
      <c r="B200" s="96"/>
      <c r="C200" s="96"/>
      <c r="D200" s="96"/>
      <c r="E200" s="96"/>
      <c r="F200" s="96"/>
      <c r="G200" s="96"/>
      <c r="H200" s="96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 spans="1:26" ht="15.75" customHeight="1" x14ac:dyDescent="0.15">
      <c r="A201" s="100"/>
      <c r="B201" s="96"/>
      <c r="C201" s="96"/>
      <c r="D201" s="96"/>
      <c r="E201" s="96"/>
      <c r="F201" s="96"/>
      <c r="G201" s="96"/>
      <c r="H201" s="96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 spans="1:26" ht="15.75" customHeight="1" x14ac:dyDescent="0.15">
      <c r="A202" s="100"/>
      <c r="B202" s="96"/>
      <c r="C202" s="96"/>
      <c r="D202" s="96"/>
      <c r="E202" s="96"/>
      <c r="F202" s="96"/>
      <c r="G202" s="96"/>
      <c r="H202" s="96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 spans="1:26" ht="15.75" customHeight="1" x14ac:dyDescent="0.15">
      <c r="A203" s="100"/>
      <c r="B203" s="96"/>
      <c r="C203" s="96"/>
      <c r="D203" s="96"/>
      <c r="E203" s="96"/>
      <c r="F203" s="96"/>
      <c r="G203" s="96"/>
      <c r="H203" s="96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 spans="1:26" ht="15.75" customHeight="1" x14ac:dyDescent="0.15">
      <c r="A204" s="100"/>
      <c r="B204" s="96"/>
      <c r="C204" s="96"/>
      <c r="D204" s="96"/>
      <c r="E204" s="96"/>
      <c r="F204" s="96"/>
      <c r="G204" s="96"/>
      <c r="H204" s="96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 spans="1:26" ht="15.75" customHeight="1" x14ac:dyDescent="0.15">
      <c r="A205" s="100"/>
      <c r="B205" s="96"/>
      <c r="C205" s="96"/>
      <c r="D205" s="96"/>
      <c r="E205" s="96"/>
      <c r="F205" s="96"/>
      <c r="G205" s="96"/>
      <c r="H205" s="96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 spans="1:26" ht="15.75" customHeight="1" x14ac:dyDescent="0.15">
      <c r="A206" s="100"/>
      <c r="B206" s="96"/>
      <c r="C206" s="96"/>
      <c r="D206" s="96"/>
      <c r="E206" s="96"/>
      <c r="F206" s="96"/>
      <c r="G206" s="96"/>
      <c r="H206" s="96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 spans="1:26" ht="15.75" customHeight="1" x14ac:dyDescent="0.15">
      <c r="A207" s="100"/>
      <c r="B207" s="96"/>
      <c r="C207" s="96"/>
      <c r="D207" s="96"/>
      <c r="E207" s="96"/>
      <c r="F207" s="96"/>
      <c r="G207" s="96"/>
      <c r="H207" s="96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 spans="1:26" ht="15.75" customHeight="1" x14ac:dyDescent="0.15">
      <c r="A208" s="100"/>
      <c r="B208" s="96"/>
      <c r="C208" s="96"/>
      <c r="D208" s="96"/>
      <c r="E208" s="96"/>
      <c r="F208" s="96"/>
      <c r="G208" s="96"/>
      <c r="H208" s="96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 spans="1:26" ht="15.75" customHeight="1" x14ac:dyDescent="0.15">
      <c r="A209" s="100"/>
      <c r="B209" s="96"/>
      <c r="C209" s="96"/>
      <c r="D209" s="96"/>
      <c r="E209" s="96"/>
      <c r="F209" s="96"/>
      <c r="G209" s="96"/>
      <c r="H209" s="96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 spans="1:26" ht="15.75" customHeight="1" x14ac:dyDescent="0.15">
      <c r="A210" s="100"/>
      <c r="B210" s="96"/>
      <c r="C210" s="96"/>
      <c r="D210" s="96"/>
      <c r="E210" s="96"/>
      <c r="F210" s="96"/>
      <c r="G210" s="96"/>
      <c r="H210" s="96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 spans="1:26" ht="15.75" customHeight="1" x14ac:dyDescent="0.15">
      <c r="A211" s="100"/>
      <c r="B211" s="96"/>
      <c r="C211" s="96"/>
      <c r="D211" s="96"/>
      <c r="E211" s="96"/>
      <c r="F211" s="96"/>
      <c r="G211" s="96"/>
      <c r="H211" s="96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 spans="1:26" ht="15.75" customHeight="1" x14ac:dyDescent="0.15">
      <c r="A212" s="100"/>
      <c r="B212" s="96"/>
      <c r="C212" s="96"/>
      <c r="D212" s="96"/>
      <c r="E212" s="96"/>
      <c r="F212" s="96"/>
      <c r="G212" s="96"/>
      <c r="H212" s="96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 spans="1:26" ht="15.75" customHeight="1" x14ac:dyDescent="0.15">
      <c r="A213" s="100"/>
      <c r="B213" s="96"/>
      <c r="C213" s="96"/>
      <c r="D213" s="96"/>
      <c r="E213" s="96"/>
      <c r="F213" s="96"/>
      <c r="G213" s="96"/>
      <c r="H213" s="96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 spans="1:26" ht="15.75" customHeight="1" x14ac:dyDescent="0.15">
      <c r="A214" s="100"/>
      <c r="B214" s="96"/>
      <c r="C214" s="96"/>
      <c r="D214" s="96"/>
      <c r="E214" s="96"/>
      <c r="F214" s="96"/>
      <c r="G214" s="96"/>
      <c r="H214" s="96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 spans="1:26" ht="15.75" customHeight="1" x14ac:dyDescent="0.15">
      <c r="A215" s="100"/>
      <c r="B215" s="96"/>
      <c r="C215" s="96"/>
      <c r="D215" s="96"/>
      <c r="E215" s="96"/>
      <c r="F215" s="96"/>
      <c r="G215" s="96"/>
      <c r="H215" s="96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 spans="1:26" ht="15.75" customHeight="1" x14ac:dyDescent="0.15">
      <c r="A216" s="100"/>
      <c r="B216" s="96"/>
      <c r="C216" s="96"/>
      <c r="D216" s="96"/>
      <c r="E216" s="96"/>
      <c r="F216" s="96"/>
      <c r="G216" s="96"/>
      <c r="H216" s="96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 spans="1:26" ht="15.75" customHeight="1" x14ac:dyDescent="0.15">
      <c r="A217" s="100"/>
      <c r="B217" s="96"/>
      <c r="C217" s="96"/>
      <c r="D217" s="96"/>
      <c r="E217" s="96"/>
      <c r="F217" s="96"/>
      <c r="G217" s="96"/>
      <c r="H217" s="96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 spans="1:26" ht="15.75" customHeight="1" x14ac:dyDescent="0.15">
      <c r="A218" s="100"/>
      <c r="B218" s="96"/>
      <c r="C218" s="96"/>
      <c r="D218" s="96"/>
      <c r="E218" s="96"/>
      <c r="F218" s="96"/>
      <c r="G218" s="96"/>
      <c r="H218" s="96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 spans="1:26" ht="15.75" customHeight="1" x14ac:dyDescent="0.15">
      <c r="A219" s="100"/>
      <c r="B219" s="96"/>
      <c r="C219" s="96"/>
      <c r="D219" s="96"/>
      <c r="E219" s="96"/>
      <c r="F219" s="96"/>
      <c r="G219" s="96"/>
      <c r="H219" s="96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 spans="1:26" ht="15.75" customHeight="1" x14ac:dyDescent="0.15">
      <c r="A220" s="100"/>
      <c r="B220" s="96"/>
      <c r="C220" s="96"/>
      <c r="D220" s="96"/>
      <c r="E220" s="96"/>
      <c r="F220" s="96"/>
      <c r="G220" s="96"/>
      <c r="H220" s="96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 spans="1:26" ht="15.75" customHeight="1" x14ac:dyDescent="0.15">
      <c r="A221" s="100"/>
      <c r="B221" s="96"/>
      <c r="C221" s="96"/>
      <c r="D221" s="96"/>
      <c r="E221" s="96"/>
      <c r="F221" s="96"/>
      <c r="G221" s="96"/>
      <c r="H221" s="96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 spans="1:26" ht="15.75" customHeight="1" x14ac:dyDescent="0.15">
      <c r="A222" s="100"/>
      <c r="B222" s="96"/>
      <c r="C222" s="96"/>
      <c r="D222" s="96"/>
      <c r="E222" s="96"/>
      <c r="F222" s="96"/>
      <c r="G222" s="96"/>
      <c r="H222" s="96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 spans="1:26" ht="15.75" customHeight="1" x14ac:dyDescent="0.15">
      <c r="A223" s="100"/>
      <c r="B223" s="96"/>
      <c r="C223" s="96"/>
      <c r="D223" s="96"/>
      <c r="E223" s="96"/>
      <c r="F223" s="96"/>
      <c r="G223" s="96"/>
      <c r="H223" s="96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 spans="1:26" ht="15.75" customHeight="1" x14ac:dyDescent="0.15">
      <c r="A224" s="100"/>
      <c r="B224" s="96"/>
      <c r="C224" s="96"/>
      <c r="D224" s="96"/>
      <c r="E224" s="96"/>
      <c r="F224" s="96"/>
      <c r="G224" s="96"/>
      <c r="H224" s="96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 spans="1:26" ht="15.75" customHeight="1" x14ac:dyDescent="0.15">
      <c r="A225" s="100"/>
      <c r="B225" s="96"/>
      <c r="C225" s="96"/>
      <c r="D225" s="96"/>
      <c r="E225" s="96"/>
      <c r="F225" s="96"/>
      <c r="G225" s="96"/>
      <c r="H225" s="96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 spans="1:26" ht="15.75" customHeight="1" x14ac:dyDescent="0.15">
      <c r="A226" s="100"/>
      <c r="B226" s="96"/>
      <c r="C226" s="96"/>
      <c r="D226" s="96"/>
      <c r="E226" s="96"/>
      <c r="F226" s="96"/>
      <c r="G226" s="96"/>
      <c r="H226" s="96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 spans="1:26" ht="15.75" customHeight="1" x14ac:dyDescent="0.15">
      <c r="A227" s="100"/>
      <c r="B227" s="96"/>
      <c r="C227" s="96"/>
      <c r="D227" s="96"/>
      <c r="E227" s="96"/>
      <c r="F227" s="96"/>
      <c r="G227" s="96"/>
      <c r="H227" s="96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 spans="1:26" ht="15.75" customHeight="1" x14ac:dyDescent="0.15">
      <c r="A228" s="100"/>
      <c r="B228" s="96"/>
      <c r="C228" s="96"/>
      <c r="D228" s="96"/>
      <c r="E228" s="96"/>
      <c r="F228" s="96"/>
      <c r="G228" s="96"/>
      <c r="H228" s="96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 spans="1:26" ht="15.75" customHeight="1" x14ac:dyDescent="0.15">
      <c r="A229" s="100"/>
      <c r="B229" s="96"/>
      <c r="C229" s="96"/>
      <c r="D229" s="96"/>
      <c r="E229" s="96"/>
      <c r="F229" s="96"/>
      <c r="G229" s="96"/>
      <c r="H229" s="96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 spans="1:26" ht="15.75" customHeight="1" x14ac:dyDescent="0.15">
      <c r="A230" s="100"/>
      <c r="B230" s="96"/>
      <c r="C230" s="96"/>
      <c r="D230" s="96"/>
      <c r="E230" s="96"/>
      <c r="F230" s="96"/>
      <c r="G230" s="96"/>
      <c r="H230" s="96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 spans="1:26" ht="15.75" customHeight="1" x14ac:dyDescent="0.15">
      <c r="A231" s="100"/>
      <c r="B231" s="96"/>
      <c r="C231" s="96"/>
      <c r="D231" s="96"/>
      <c r="E231" s="96"/>
      <c r="F231" s="96"/>
      <c r="G231" s="96"/>
      <c r="H231" s="96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 spans="1:26" ht="15.75" customHeight="1" x14ac:dyDescent="0.15">
      <c r="A232" s="100"/>
      <c r="B232" s="96"/>
      <c r="C232" s="96"/>
      <c r="D232" s="96"/>
      <c r="E232" s="96"/>
      <c r="F232" s="96"/>
      <c r="G232" s="96"/>
      <c r="H232" s="96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 spans="1:26" ht="15.75" customHeight="1" x14ac:dyDescent="0.15">
      <c r="A233" s="100"/>
      <c r="B233" s="96"/>
      <c r="C233" s="96"/>
      <c r="D233" s="96"/>
      <c r="E233" s="96"/>
      <c r="F233" s="96"/>
      <c r="G233" s="96"/>
      <c r="H233" s="96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 spans="1:26" ht="15.75" customHeight="1" x14ac:dyDescent="0.15">
      <c r="A234" s="100"/>
      <c r="B234" s="96"/>
      <c r="C234" s="96"/>
      <c r="D234" s="96"/>
      <c r="E234" s="96"/>
      <c r="F234" s="96"/>
      <c r="G234" s="96"/>
      <c r="H234" s="96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 spans="1:26" ht="15.75" customHeight="1" x14ac:dyDescent="0.15">
      <c r="A235" s="100"/>
      <c r="B235" s="96"/>
      <c r="C235" s="96"/>
      <c r="D235" s="96"/>
      <c r="E235" s="96"/>
      <c r="F235" s="96"/>
      <c r="G235" s="96"/>
      <c r="H235" s="96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 spans="1:26" ht="15.75" customHeight="1" x14ac:dyDescent="0.15">
      <c r="A236" s="100"/>
      <c r="B236" s="96"/>
      <c r="C236" s="96"/>
      <c r="D236" s="96"/>
      <c r="E236" s="96"/>
      <c r="F236" s="96"/>
      <c r="G236" s="96"/>
      <c r="H236" s="96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 spans="1:26" ht="15.75" customHeight="1" x14ac:dyDescent="0.15">
      <c r="A237" s="100"/>
      <c r="B237" s="96"/>
      <c r="C237" s="96"/>
      <c r="D237" s="96"/>
      <c r="E237" s="96"/>
      <c r="F237" s="96"/>
      <c r="G237" s="96"/>
      <c r="H237" s="96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 spans="1:26" ht="15.75" customHeight="1" x14ac:dyDescent="0.15">
      <c r="A238" s="100"/>
      <c r="B238" s="96"/>
      <c r="C238" s="96"/>
      <c r="D238" s="96"/>
      <c r="E238" s="96"/>
      <c r="F238" s="96"/>
      <c r="G238" s="96"/>
      <c r="H238" s="96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 spans="1:26" ht="15.75" customHeight="1" x14ac:dyDescent="0.15">
      <c r="A239" s="100"/>
      <c r="B239" s="96"/>
      <c r="C239" s="96"/>
      <c r="D239" s="96"/>
      <c r="E239" s="96"/>
      <c r="F239" s="96"/>
      <c r="G239" s="96"/>
      <c r="H239" s="96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 spans="1:26" ht="15.75" customHeight="1" x14ac:dyDescent="0.15">
      <c r="A240" s="100"/>
      <c r="B240" s="96"/>
      <c r="C240" s="96"/>
      <c r="D240" s="96"/>
      <c r="E240" s="96"/>
      <c r="F240" s="96"/>
      <c r="G240" s="96"/>
      <c r="H240" s="96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 spans="1:26" ht="15.75" customHeight="1" x14ac:dyDescent="0.15">
      <c r="A241" s="100"/>
      <c r="B241" s="96"/>
      <c r="C241" s="96"/>
      <c r="D241" s="96"/>
      <c r="E241" s="96"/>
      <c r="F241" s="96"/>
      <c r="G241" s="96"/>
      <c r="H241" s="96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 spans="1:26" ht="15.75" customHeight="1" x14ac:dyDescent="0.15">
      <c r="A242" s="100"/>
      <c r="B242" s="96"/>
      <c r="C242" s="96"/>
      <c r="D242" s="96"/>
      <c r="E242" s="96"/>
      <c r="F242" s="96"/>
      <c r="G242" s="96"/>
      <c r="H242" s="96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 spans="1:26" ht="15.75" customHeight="1" x14ac:dyDescent="0.15">
      <c r="A243" s="100"/>
      <c r="B243" s="96"/>
      <c r="C243" s="96"/>
      <c r="D243" s="96"/>
      <c r="E243" s="96"/>
      <c r="F243" s="96"/>
      <c r="G243" s="96"/>
      <c r="H243" s="96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 spans="1:26" ht="15.75" customHeight="1" x14ac:dyDescent="0.15">
      <c r="A244" s="100"/>
      <c r="B244" s="96"/>
      <c r="C244" s="96"/>
      <c r="D244" s="96"/>
      <c r="E244" s="96"/>
      <c r="F244" s="96"/>
      <c r="G244" s="96"/>
      <c r="H244" s="96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 spans="1:26" ht="15.75" customHeight="1" x14ac:dyDescent="0.15">
      <c r="A245" s="100"/>
      <c r="B245" s="96"/>
      <c r="C245" s="96"/>
      <c r="D245" s="96"/>
      <c r="E245" s="96"/>
      <c r="F245" s="96"/>
      <c r="G245" s="96"/>
      <c r="H245" s="96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 spans="1:26" ht="15.75" customHeight="1" x14ac:dyDescent="0.15">
      <c r="A246" s="100"/>
      <c r="B246" s="96"/>
      <c r="C246" s="96"/>
      <c r="D246" s="96"/>
      <c r="E246" s="96"/>
      <c r="F246" s="96"/>
      <c r="G246" s="96"/>
      <c r="H246" s="96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 spans="1:26" ht="15.75" customHeight="1" x14ac:dyDescent="0.15">
      <c r="A247" s="100"/>
      <c r="B247" s="96"/>
      <c r="C247" s="96"/>
      <c r="D247" s="96"/>
      <c r="E247" s="96"/>
      <c r="F247" s="96"/>
      <c r="G247" s="96"/>
      <c r="H247" s="96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 spans="1:26" ht="15.75" customHeight="1" x14ac:dyDescent="0.15">
      <c r="A248" s="100"/>
      <c r="B248" s="96"/>
      <c r="C248" s="96"/>
      <c r="D248" s="96"/>
      <c r="E248" s="96"/>
      <c r="F248" s="96"/>
      <c r="G248" s="96"/>
      <c r="H248" s="96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 spans="1:26" ht="15.75" customHeight="1" x14ac:dyDescent="0.15">
      <c r="A249" s="100"/>
      <c r="B249" s="96"/>
      <c r="C249" s="96"/>
      <c r="D249" s="96"/>
      <c r="E249" s="96"/>
      <c r="F249" s="96"/>
      <c r="G249" s="96"/>
      <c r="H249" s="96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 spans="1:26" ht="15.75" customHeight="1" x14ac:dyDescent="0.15">
      <c r="A250" s="100"/>
      <c r="B250" s="96"/>
      <c r="C250" s="96"/>
      <c r="D250" s="96"/>
      <c r="E250" s="96"/>
      <c r="F250" s="96"/>
      <c r="G250" s="96"/>
      <c r="H250" s="96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 spans="1:26" ht="15.75" customHeight="1" x14ac:dyDescent="0.15">
      <c r="A251" s="100"/>
      <c r="B251" s="96"/>
      <c r="C251" s="96"/>
      <c r="D251" s="96"/>
      <c r="E251" s="96"/>
      <c r="F251" s="96"/>
      <c r="G251" s="96"/>
      <c r="H251" s="96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 spans="1:26" ht="15.75" customHeight="1" x14ac:dyDescent="0.15">
      <c r="A252" s="100"/>
      <c r="B252" s="96"/>
      <c r="C252" s="96"/>
      <c r="D252" s="96"/>
      <c r="E252" s="96"/>
      <c r="F252" s="96"/>
      <c r="G252" s="96"/>
      <c r="H252" s="96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 spans="1:26" ht="15.75" customHeight="1" x14ac:dyDescent="0.15">
      <c r="A253" s="100"/>
      <c r="B253" s="96"/>
      <c r="C253" s="96"/>
      <c r="D253" s="96"/>
      <c r="E253" s="96"/>
      <c r="F253" s="96"/>
      <c r="G253" s="96"/>
      <c r="H253" s="96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 spans="1:26" ht="15.75" customHeight="1" x14ac:dyDescent="0.15">
      <c r="A254" s="100"/>
      <c r="B254" s="96"/>
      <c r="C254" s="96"/>
      <c r="D254" s="96"/>
      <c r="E254" s="96"/>
      <c r="F254" s="96"/>
      <c r="G254" s="96"/>
      <c r="H254" s="96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 spans="1:26" ht="15.75" customHeight="1" x14ac:dyDescent="0.15">
      <c r="A255" s="100"/>
      <c r="B255" s="96"/>
      <c r="C255" s="96"/>
      <c r="D255" s="96"/>
      <c r="E255" s="96"/>
      <c r="F255" s="96"/>
      <c r="G255" s="96"/>
      <c r="H255" s="96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 spans="1:26" ht="15.75" customHeight="1" x14ac:dyDescent="0.15">
      <c r="A256" s="100"/>
      <c r="B256" s="96"/>
      <c r="C256" s="96"/>
      <c r="D256" s="96"/>
      <c r="E256" s="96"/>
      <c r="F256" s="96"/>
      <c r="G256" s="96"/>
      <c r="H256" s="96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 spans="1:26" ht="15.75" customHeight="1" x14ac:dyDescent="0.15">
      <c r="A257" s="100"/>
      <c r="B257" s="96"/>
      <c r="C257" s="96"/>
      <c r="D257" s="96"/>
      <c r="E257" s="96"/>
      <c r="F257" s="96"/>
      <c r="G257" s="96"/>
      <c r="H257" s="96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 spans="1:26" ht="15.75" customHeight="1" x14ac:dyDescent="0.15">
      <c r="A258" s="100"/>
      <c r="B258" s="96"/>
      <c r="C258" s="96"/>
      <c r="D258" s="96"/>
      <c r="E258" s="96"/>
      <c r="F258" s="96"/>
      <c r="G258" s="96"/>
      <c r="H258" s="96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 spans="1:26" ht="15.75" customHeight="1" x14ac:dyDescent="0.15">
      <c r="A259" s="100"/>
      <c r="B259" s="96"/>
      <c r="C259" s="96"/>
      <c r="D259" s="96"/>
      <c r="E259" s="96"/>
      <c r="F259" s="96"/>
      <c r="G259" s="96"/>
      <c r="H259" s="96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 spans="1:26" ht="15.75" customHeight="1" x14ac:dyDescent="0.15">
      <c r="A260" s="100"/>
      <c r="B260" s="96"/>
      <c r="C260" s="96"/>
      <c r="D260" s="96"/>
      <c r="E260" s="96"/>
      <c r="F260" s="96"/>
      <c r="G260" s="96"/>
      <c r="H260" s="96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 spans="1:26" ht="15.75" customHeight="1" x14ac:dyDescent="0.15">
      <c r="A261" s="100"/>
      <c r="B261" s="96"/>
      <c r="C261" s="96"/>
      <c r="D261" s="96"/>
      <c r="E261" s="96"/>
      <c r="F261" s="96"/>
      <c r="G261" s="96"/>
      <c r="H261" s="96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 spans="1:26" ht="15.75" customHeight="1" x14ac:dyDescent="0.15">
      <c r="A262" s="100"/>
      <c r="B262" s="96"/>
      <c r="C262" s="96"/>
      <c r="D262" s="96"/>
      <c r="E262" s="96"/>
      <c r="F262" s="96"/>
      <c r="G262" s="96"/>
      <c r="H262" s="96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 spans="1:26" ht="15.75" customHeight="1" x14ac:dyDescent="0.15">
      <c r="A263" s="100"/>
      <c r="B263" s="96"/>
      <c r="C263" s="96"/>
      <c r="D263" s="96"/>
      <c r="E263" s="96"/>
      <c r="F263" s="96"/>
      <c r="G263" s="96"/>
      <c r="H263" s="96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 spans="1:26" ht="15.75" customHeight="1" x14ac:dyDescent="0.15">
      <c r="A264" s="100"/>
      <c r="B264" s="96"/>
      <c r="C264" s="96"/>
      <c r="D264" s="96"/>
      <c r="E264" s="96"/>
      <c r="F264" s="96"/>
      <c r="G264" s="96"/>
      <c r="H264" s="96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 spans="1:26" ht="15.75" customHeight="1" x14ac:dyDescent="0.15">
      <c r="A265" s="100"/>
      <c r="B265" s="96"/>
      <c r="C265" s="96"/>
      <c r="D265" s="96"/>
      <c r="E265" s="96"/>
      <c r="F265" s="96"/>
      <c r="G265" s="96"/>
      <c r="H265" s="96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 spans="1:26" ht="15.75" customHeight="1" x14ac:dyDescent="0.15">
      <c r="A266" s="100"/>
      <c r="B266" s="96"/>
      <c r="C266" s="96"/>
      <c r="D266" s="96"/>
      <c r="E266" s="96"/>
      <c r="F266" s="96"/>
      <c r="G266" s="96"/>
      <c r="H266" s="96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 spans="1:26" ht="15.75" customHeight="1" x14ac:dyDescent="0.15">
      <c r="A267" s="100"/>
      <c r="B267" s="96"/>
      <c r="C267" s="96"/>
      <c r="D267" s="96"/>
      <c r="E267" s="96"/>
      <c r="F267" s="96"/>
      <c r="G267" s="96"/>
      <c r="H267" s="96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 spans="1:26" ht="15.75" customHeight="1" x14ac:dyDescent="0.15">
      <c r="A268" s="100"/>
      <c r="B268" s="96"/>
      <c r="C268" s="96"/>
      <c r="D268" s="96"/>
      <c r="E268" s="96"/>
      <c r="F268" s="96"/>
      <c r="G268" s="96"/>
      <c r="H268" s="96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 spans="1:26" ht="15.75" customHeight="1" x14ac:dyDescent="0.15">
      <c r="A269" s="100"/>
      <c r="B269" s="96"/>
      <c r="C269" s="96"/>
      <c r="D269" s="96"/>
      <c r="E269" s="96"/>
      <c r="F269" s="96"/>
      <c r="G269" s="96"/>
      <c r="H269" s="96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 spans="1:26" ht="15.75" customHeight="1" x14ac:dyDescent="0.15">
      <c r="A270" s="100"/>
      <c r="B270" s="96"/>
      <c r="C270" s="96"/>
      <c r="D270" s="96"/>
      <c r="E270" s="96"/>
      <c r="F270" s="96"/>
      <c r="G270" s="96"/>
      <c r="H270" s="96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 spans="1:26" ht="15.75" customHeight="1" x14ac:dyDescent="0.15">
      <c r="A271" s="100"/>
      <c r="B271" s="96"/>
      <c r="C271" s="96"/>
      <c r="D271" s="96"/>
      <c r="E271" s="96"/>
      <c r="F271" s="96"/>
      <c r="G271" s="96"/>
      <c r="H271" s="96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 spans="1:26" ht="15.75" customHeight="1" x14ac:dyDescent="0.15">
      <c r="A272" s="100"/>
      <c r="B272" s="96"/>
      <c r="C272" s="96"/>
      <c r="D272" s="96"/>
      <c r="E272" s="96"/>
      <c r="F272" s="96"/>
      <c r="G272" s="96"/>
      <c r="H272" s="96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 spans="1:26" ht="15.75" customHeight="1" x14ac:dyDescent="0.15">
      <c r="A273" s="100"/>
      <c r="B273" s="96"/>
      <c r="C273" s="96"/>
      <c r="D273" s="96"/>
      <c r="E273" s="96"/>
      <c r="F273" s="96"/>
      <c r="G273" s="96"/>
      <c r="H273" s="96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 spans="1:26" ht="15.75" customHeight="1" x14ac:dyDescent="0.15">
      <c r="A274" s="100"/>
      <c r="B274" s="96"/>
      <c r="C274" s="96"/>
      <c r="D274" s="96"/>
      <c r="E274" s="96"/>
      <c r="F274" s="96"/>
      <c r="G274" s="96"/>
      <c r="H274" s="96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 spans="1:26" ht="15.75" customHeight="1" x14ac:dyDescent="0.15">
      <c r="A275" s="100"/>
      <c r="B275" s="96"/>
      <c r="C275" s="96"/>
      <c r="D275" s="96"/>
      <c r="E275" s="96"/>
      <c r="F275" s="96"/>
      <c r="G275" s="96"/>
      <c r="H275" s="96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 spans="1:26" ht="15.75" customHeight="1" x14ac:dyDescent="0.15">
      <c r="A276" s="100"/>
      <c r="B276" s="96"/>
      <c r="C276" s="96"/>
      <c r="D276" s="96"/>
      <c r="E276" s="96"/>
      <c r="F276" s="96"/>
      <c r="G276" s="96"/>
      <c r="H276" s="96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 spans="1:26" ht="15.75" customHeight="1" x14ac:dyDescent="0.15">
      <c r="A277" s="100"/>
      <c r="B277" s="96"/>
      <c r="C277" s="96"/>
      <c r="D277" s="96"/>
      <c r="E277" s="96"/>
      <c r="F277" s="96"/>
      <c r="G277" s="96"/>
      <c r="H277" s="96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 spans="1:26" ht="15.75" customHeight="1" x14ac:dyDescent="0.15">
      <c r="A278" s="100"/>
      <c r="B278" s="96"/>
      <c r="C278" s="96"/>
      <c r="D278" s="96"/>
      <c r="E278" s="96"/>
      <c r="F278" s="96"/>
      <c r="G278" s="96"/>
      <c r="H278" s="96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 spans="1:26" ht="15.75" customHeight="1" x14ac:dyDescent="0.15">
      <c r="A279" s="100"/>
      <c r="B279" s="96"/>
      <c r="C279" s="96"/>
      <c r="D279" s="96"/>
      <c r="E279" s="96"/>
      <c r="F279" s="96"/>
      <c r="G279" s="96"/>
      <c r="H279" s="96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 spans="1:26" ht="15.75" customHeight="1" x14ac:dyDescent="0.15">
      <c r="A280" s="100"/>
      <c r="B280" s="96"/>
      <c r="C280" s="96"/>
      <c r="D280" s="96"/>
      <c r="E280" s="96"/>
      <c r="F280" s="96"/>
      <c r="G280" s="96"/>
      <c r="H280" s="96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 spans="1:26" ht="15.75" customHeight="1" x14ac:dyDescent="0.15">
      <c r="A281" s="100"/>
      <c r="B281" s="96"/>
      <c r="C281" s="96"/>
      <c r="D281" s="96"/>
      <c r="E281" s="96"/>
      <c r="F281" s="96"/>
      <c r="G281" s="96"/>
      <c r="H281" s="96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 spans="1:26" ht="15.75" customHeight="1" x14ac:dyDescent="0.15">
      <c r="A282" s="100"/>
      <c r="B282" s="96"/>
      <c r="C282" s="96"/>
      <c r="D282" s="96"/>
      <c r="E282" s="96"/>
      <c r="F282" s="96"/>
      <c r="G282" s="96"/>
      <c r="H282" s="96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 spans="1:26" ht="15.75" customHeight="1" x14ac:dyDescent="0.15">
      <c r="A283" s="100"/>
      <c r="B283" s="96"/>
      <c r="C283" s="96"/>
      <c r="D283" s="96"/>
      <c r="E283" s="96"/>
      <c r="F283" s="96"/>
      <c r="G283" s="96"/>
      <c r="H283" s="96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 spans="1:26" ht="15.75" customHeight="1" x14ac:dyDescent="0.15">
      <c r="A284" s="100"/>
      <c r="B284" s="96"/>
      <c r="C284" s="96"/>
      <c r="D284" s="96"/>
      <c r="E284" s="96"/>
      <c r="F284" s="96"/>
      <c r="G284" s="96"/>
      <c r="H284" s="96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 spans="1:26" ht="15.75" customHeight="1" x14ac:dyDescent="0.15">
      <c r="A285" s="100"/>
      <c r="B285" s="96"/>
      <c r="C285" s="96"/>
      <c r="D285" s="96"/>
      <c r="E285" s="96"/>
      <c r="F285" s="96"/>
      <c r="G285" s="96"/>
      <c r="H285" s="96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 spans="1:26" ht="15.75" customHeight="1" x14ac:dyDescent="0.15">
      <c r="A286" s="100"/>
      <c r="B286" s="96"/>
      <c r="C286" s="96"/>
      <c r="D286" s="96"/>
      <c r="E286" s="96"/>
      <c r="F286" s="96"/>
      <c r="G286" s="96"/>
      <c r="H286" s="96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 spans="1:26" ht="15.75" customHeight="1" x14ac:dyDescent="0.15">
      <c r="A287" s="100"/>
      <c r="B287" s="96"/>
      <c r="C287" s="96"/>
      <c r="D287" s="96"/>
      <c r="E287" s="96"/>
      <c r="F287" s="96"/>
      <c r="G287" s="96"/>
      <c r="H287" s="96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 spans="1:26" ht="15.75" customHeight="1" x14ac:dyDescent="0.15">
      <c r="A288" s="100"/>
      <c r="B288" s="96"/>
      <c r="C288" s="96"/>
      <c r="D288" s="96"/>
      <c r="E288" s="96"/>
      <c r="F288" s="96"/>
      <c r="G288" s="96"/>
      <c r="H288" s="96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 spans="1:26" ht="15.75" customHeight="1" x14ac:dyDescent="0.15">
      <c r="A289" s="100"/>
      <c r="B289" s="96"/>
      <c r="C289" s="96"/>
      <c r="D289" s="96"/>
      <c r="E289" s="96"/>
      <c r="F289" s="96"/>
      <c r="G289" s="96"/>
      <c r="H289" s="96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 spans="1:26" ht="15.75" customHeight="1" x14ac:dyDescent="0.15">
      <c r="A290" s="100"/>
      <c r="B290" s="96"/>
      <c r="C290" s="96"/>
      <c r="D290" s="96"/>
      <c r="E290" s="96"/>
      <c r="F290" s="96"/>
      <c r="G290" s="96"/>
      <c r="H290" s="96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 spans="1:26" ht="15.75" customHeight="1" x14ac:dyDescent="0.15">
      <c r="A291" s="100"/>
      <c r="B291" s="96"/>
      <c r="C291" s="96"/>
      <c r="D291" s="96"/>
      <c r="E291" s="96"/>
      <c r="F291" s="96"/>
      <c r="G291" s="96"/>
      <c r="H291" s="96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 spans="1:26" ht="15.75" customHeight="1" x14ac:dyDescent="0.15">
      <c r="A292" s="100"/>
      <c r="B292" s="96"/>
      <c r="C292" s="96"/>
      <c r="D292" s="96"/>
      <c r="E292" s="96"/>
      <c r="F292" s="96"/>
      <c r="G292" s="96"/>
      <c r="H292" s="96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 spans="1:26" ht="15.75" customHeight="1" x14ac:dyDescent="0.15">
      <c r="A293" s="100"/>
      <c r="B293" s="96"/>
      <c r="C293" s="96"/>
      <c r="D293" s="96"/>
      <c r="E293" s="96"/>
      <c r="F293" s="96"/>
      <c r="G293" s="96"/>
      <c r="H293" s="96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 spans="1:26" ht="15.75" customHeight="1" x14ac:dyDescent="0.15">
      <c r="A294" s="100"/>
      <c r="B294" s="96"/>
      <c r="C294" s="96"/>
      <c r="D294" s="96"/>
      <c r="E294" s="96"/>
      <c r="F294" s="96"/>
      <c r="G294" s="96"/>
      <c r="H294" s="96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 spans="1:26" ht="15.75" customHeight="1" x14ac:dyDescent="0.15">
      <c r="A295" s="100"/>
      <c r="B295" s="96"/>
      <c r="C295" s="96"/>
      <c r="D295" s="96"/>
      <c r="E295" s="96"/>
      <c r="F295" s="96"/>
      <c r="G295" s="96"/>
      <c r="H295" s="96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 spans="1:26" ht="15.75" customHeight="1" x14ac:dyDescent="0.15">
      <c r="A296" s="100"/>
      <c r="B296" s="96"/>
      <c r="C296" s="96"/>
      <c r="D296" s="96"/>
      <c r="E296" s="96"/>
      <c r="F296" s="96"/>
      <c r="G296" s="96"/>
      <c r="H296" s="96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 spans="1:26" ht="15.75" customHeight="1" x14ac:dyDescent="0.15">
      <c r="A297" s="100"/>
      <c r="B297" s="96"/>
      <c r="C297" s="96"/>
      <c r="D297" s="96"/>
      <c r="E297" s="96"/>
      <c r="F297" s="96"/>
      <c r="G297" s="96"/>
      <c r="H297" s="96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 spans="1:26" ht="15.75" customHeight="1" x14ac:dyDescent="0.15">
      <c r="A298" s="100"/>
      <c r="B298" s="96"/>
      <c r="C298" s="96"/>
      <c r="D298" s="96"/>
      <c r="E298" s="96"/>
      <c r="F298" s="96"/>
      <c r="G298" s="96"/>
      <c r="H298" s="96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 spans="1:26" ht="15.75" customHeight="1" x14ac:dyDescent="0.15">
      <c r="A299" s="100"/>
      <c r="B299" s="96"/>
      <c r="C299" s="96"/>
      <c r="D299" s="96"/>
      <c r="E299" s="96"/>
      <c r="F299" s="96"/>
      <c r="G299" s="96"/>
      <c r="H299" s="96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 spans="1:26" ht="15.75" customHeight="1" x14ac:dyDescent="0.15">
      <c r="A300" s="100"/>
      <c r="B300" s="96"/>
      <c r="C300" s="96"/>
      <c r="D300" s="96"/>
      <c r="E300" s="96"/>
      <c r="F300" s="96"/>
      <c r="G300" s="96"/>
      <c r="H300" s="96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 spans="1:26" ht="15.75" customHeight="1" x14ac:dyDescent="0.15">
      <c r="A301" s="100"/>
      <c r="B301" s="96"/>
      <c r="C301" s="96"/>
      <c r="D301" s="96"/>
      <c r="E301" s="96"/>
      <c r="F301" s="96"/>
      <c r="G301" s="96"/>
      <c r="H301" s="96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 spans="1:26" ht="15.75" customHeight="1" x14ac:dyDescent="0.15">
      <c r="A302" s="100"/>
      <c r="B302" s="96"/>
      <c r="C302" s="96"/>
      <c r="D302" s="96"/>
      <c r="E302" s="96"/>
      <c r="F302" s="96"/>
      <c r="G302" s="96"/>
      <c r="H302" s="96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 spans="1:26" ht="15.75" customHeight="1" x14ac:dyDescent="0.15">
      <c r="A303" s="100"/>
      <c r="B303" s="96"/>
      <c r="C303" s="96"/>
      <c r="D303" s="96"/>
      <c r="E303" s="96"/>
      <c r="F303" s="96"/>
      <c r="G303" s="96"/>
      <c r="H303" s="96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 spans="1:26" ht="15.75" customHeight="1" x14ac:dyDescent="0.15">
      <c r="A304" s="100"/>
      <c r="B304" s="96"/>
      <c r="C304" s="96"/>
      <c r="D304" s="96"/>
      <c r="E304" s="96"/>
      <c r="F304" s="96"/>
      <c r="G304" s="96"/>
      <c r="H304" s="96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 spans="1:26" ht="15.75" customHeight="1" x14ac:dyDescent="0.15">
      <c r="A305" s="100"/>
      <c r="B305" s="96"/>
      <c r="C305" s="96"/>
      <c r="D305" s="96"/>
      <c r="E305" s="96"/>
      <c r="F305" s="96"/>
      <c r="G305" s="96"/>
      <c r="H305" s="96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 spans="1:26" ht="15.75" customHeight="1" x14ac:dyDescent="0.15">
      <c r="A306" s="100"/>
      <c r="B306" s="96"/>
      <c r="C306" s="96"/>
      <c r="D306" s="96"/>
      <c r="E306" s="96"/>
      <c r="F306" s="96"/>
      <c r="G306" s="96"/>
      <c r="H306" s="96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 spans="1:26" ht="15.75" customHeight="1" x14ac:dyDescent="0.15">
      <c r="A307" s="100"/>
      <c r="B307" s="96"/>
      <c r="C307" s="96"/>
      <c r="D307" s="96"/>
      <c r="E307" s="96"/>
      <c r="F307" s="96"/>
      <c r="G307" s="96"/>
      <c r="H307" s="96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 spans="1:26" ht="15.75" customHeight="1" x14ac:dyDescent="0.15">
      <c r="A308" s="100"/>
      <c r="B308" s="96"/>
      <c r="C308" s="96"/>
      <c r="D308" s="96"/>
      <c r="E308" s="96"/>
      <c r="F308" s="96"/>
      <c r="G308" s="96"/>
      <c r="H308" s="96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 spans="1:26" ht="15.75" customHeight="1" x14ac:dyDescent="0.15">
      <c r="A309" s="100"/>
      <c r="B309" s="96"/>
      <c r="C309" s="96"/>
      <c r="D309" s="96"/>
      <c r="E309" s="96"/>
      <c r="F309" s="96"/>
      <c r="G309" s="96"/>
      <c r="H309" s="96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 spans="1:26" ht="15.75" customHeight="1" x14ac:dyDescent="0.15">
      <c r="A310" s="100"/>
      <c r="B310" s="96"/>
      <c r="C310" s="96"/>
      <c r="D310" s="96"/>
      <c r="E310" s="96"/>
      <c r="F310" s="96"/>
      <c r="G310" s="96"/>
      <c r="H310" s="96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 spans="1:26" ht="15.75" customHeight="1" x14ac:dyDescent="0.15">
      <c r="A311" s="100"/>
      <c r="B311" s="96"/>
      <c r="C311" s="96"/>
      <c r="D311" s="96"/>
      <c r="E311" s="96"/>
      <c r="F311" s="96"/>
      <c r="G311" s="96"/>
      <c r="H311" s="96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 spans="1:26" ht="15.75" customHeight="1" x14ac:dyDescent="0.15">
      <c r="A312" s="100"/>
      <c r="B312" s="96"/>
      <c r="C312" s="96"/>
      <c r="D312" s="96"/>
      <c r="E312" s="96"/>
      <c r="F312" s="96"/>
      <c r="G312" s="96"/>
      <c r="H312" s="96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 spans="1:26" ht="15.75" customHeight="1" x14ac:dyDescent="0.15">
      <c r="A313" s="100"/>
      <c r="B313" s="96"/>
      <c r="C313" s="96"/>
      <c r="D313" s="96"/>
      <c r="E313" s="96"/>
      <c r="F313" s="96"/>
      <c r="G313" s="96"/>
      <c r="H313" s="96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 spans="1:26" ht="15.75" customHeight="1" x14ac:dyDescent="0.15">
      <c r="A314" s="100"/>
      <c r="B314" s="96"/>
      <c r="C314" s="96"/>
      <c r="D314" s="96"/>
      <c r="E314" s="96"/>
      <c r="F314" s="96"/>
      <c r="G314" s="96"/>
      <c r="H314" s="96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 spans="1:26" ht="15.75" customHeight="1" x14ac:dyDescent="0.15">
      <c r="A315" s="100"/>
      <c r="B315" s="96"/>
      <c r="C315" s="96"/>
      <c r="D315" s="96"/>
      <c r="E315" s="96"/>
      <c r="F315" s="96"/>
      <c r="G315" s="96"/>
      <c r="H315" s="96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 spans="1:26" ht="15.75" customHeight="1" x14ac:dyDescent="0.15">
      <c r="A316" s="100"/>
      <c r="B316" s="96"/>
      <c r="C316" s="96"/>
      <c r="D316" s="96"/>
      <c r="E316" s="96"/>
      <c r="F316" s="96"/>
      <c r="G316" s="96"/>
      <c r="H316" s="96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 spans="1:26" ht="15.75" customHeight="1" x14ac:dyDescent="0.15">
      <c r="A317" s="100"/>
      <c r="B317" s="96"/>
      <c r="C317" s="96"/>
      <c r="D317" s="96"/>
      <c r="E317" s="96"/>
      <c r="F317" s="96"/>
      <c r="G317" s="96"/>
      <c r="H317" s="96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 spans="1:26" ht="15.75" customHeight="1" x14ac:dyDescent="0.15">
      <c r="A318" s="100"/>
      <c r="B318" s="96"/>
      <c r="C318" s="96"/>
      <c r="D318" s="96"/>
      <c r="E318" s="96"/>
      <c r="F318" s="96"/>
      <c r="G318" s="96"/>
      <c r="H318" s="96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 spans="1:26" ht="15.75" customHeight="1" x14ac:dyDescent="0.15">
      <c r="A319" s="100"/>
      <c r="B319" s="96"/>
      <c r="C319" s="96"/>
      <c r="D319" s="96"/>
      <c r="E319" s="96"/>
      <c r="F319" s="96"/>
      <c r="G319" s="96"/>
      <c r="H319" s="96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 spans="1:26" ht="15.75" customHeight="1" x14ac:dyDescent="0.15">
      <c r="A320" s="100"/>
      <c r="B320" s="96"/>
      <c r="C320" s="96"/>
      <c r="D320" s="96"/>
      <c r="E320" s="96"/>
      <c r="F320" s="96"/>
      <c r="G320" s="96"/>
      <c r="H320" s="96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 spans="1:26" ht="15.75" customHeight="1" x14ac:dyDescent="0.15">
      <c r="A321" s="100"/>
      <c r="B321" s="96"/>
      <c r="C321" s="96"/>
      <c r="D321" s="96"/>
      <c r="E321" s="96"/>
      <c r="F321" s="96"/>
      <c r="G321" s="96"/>
      <c r="H321" s="96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 spans="1:26" ht="15.75" customHeight="1" x14ac:dyDescent="0.15">
      <c r="A322" s="100"/>
      <c r="B322" s="96"/>
      <c r="C322" s="96"/>
      <c r="D322" s="96"/>
      <c r="E322" s="96"/>
      <c r="F322" s="96"/>
      <c r="G322" s="96"/>
      <c r="H322" s="96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 spans="1:26" ht="15.75" customHeight="1" x14ac:dyDescent="0.15">
      <c r="A323" s="100"/>
      <c r="B323" s="96"/>
      <c r="C323" s="96"/>
      <c r="D323" s="96"/>
      <c r="E323" s="96"/>
      <c r="F323" s="96"/>
      <c r="G323" s="96"/>
      <c r="H323" s="96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 spans="1:26" ht="15.75" customHeight="1" x14ac:dyDescent="0.15">
      <c r="A324" s="100"/>
      <c r="B324" s="96"/>
      <c r="C324" s="96"/>
      <c r="D324" s="96"/>
      <c r="E324" s="96"/>
      <c r="F324" s="96"/>
      <c r="G324" s="96"/>
      <c r="H324" s="96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 spans="1:26" ht="15.75" customHeight="1" x14ac:dyDescent="0.15">
      <c r="A325" s="100"/>
      <c r="B325" s="96"/>
      <c r="C325" s="96"/>
      <c r="D325" s="96"/>
      <c r="E325" s="96"/>
      <c r="F325" s="96"/>
      <c r="G325" s="96"/>
      <c r="H325" s="96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 spans="1:26" ht="15.75" customHeight="1" x14ac:dyDescent="0.15">
      <c r="A326" s="100"/>
      <c r="B326" s="96"/>
      <c r="C326" s="96"/>
      <c r="D326" s="96"/>
      <c r="E326" s="96"/>
      <c r="F326" s="96"/>
      <c r="G326" s="96"/>
      <c r="H326" s="96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 spans="1:26" ht="15.75" customHeight="1" x14ac:dyDescent="0.15">
      <c r="A327" s="100"/>
      <c r="B327" s="96"/>
      <c r="C327" s="96"/>
      <c r="D327" s="96"/>
      <c r="E327" s="96"/>
      <c r="F327" s="96"/>
      <c r="G327" s="96"/>
      <c r="H327" s="96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 spans="1:26" ht="15.75" customHeight="1" x14ac:dyDescent="0.15">
      <c r="A328" s="100"/>
      <c r="B328" s="96"/>
      <c r="C328" s="96"/>
      <c r="D328" s="96"/>
      <c r="E328" s="96"/>
      <c r="F328" s="96"/>
      <c r="G328" s="96"/>
      <c r="H328" s="96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 spans="1:26" ht="15.75" customHeight="1" x14ac:dyDescent="0.15">
      <c r="A329" s="100"/>
      <c r="B329" s="96"/>
      <c r="C329" s="96"/>
      <c r="D329" s="96"/>
      <c r="E329" s="96"/>
      <c r="F329" s="96"/>
      <c r="G329" s="96"/>
      <c r="H329" s="96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 spans="1:26" ht="15.75" customHeight="1" x14ac:dyDescent="0.15">
      <c r="A330" s="100"/>
      <c r="B330" s="96"/>
      <c r="C330" s="96"/>
      <c r="D330" s="96"/>
      <c r="E330" s="96"/>
      <c r="F330" s="96"/>
      <c r="G330" s="96"/>
      <c r="H330" s="96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 spans="1:26" ht="15.75" customHeight="1" x14ac:dyDescent="0.15">
      <c r="A331" s="100"/>
      <c r="B331" s="96"/>
      <c r="C331" s="96"/>
      <c r="D331" s="96"/>
      <c r="E331" s="96"/>
      <c r="F331" s="96"/>
      <c r="G331" s="96"/>
      <c r="H331" s="96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 spans="1:26" ht="15.75" customHeight="1" x14ac:dyDescent="0.15">
      <c r="A332" s="100"/>
      <c r="B332" s="96"/>
      <c r="C332" s="96"/>
      <c r="D332" s="96"/>
      <c r="E332" s="96"/>
      <c r="F332" s="96"/>
      <c r="G332" s="96"/>
      <c r="H332" s="96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 spans="1:26" ht="15.75" customHeight="1" x14ac:dyDescent="0.15">
      <c r="A333" s="100"/>
      <c r="B333" s="96"/>
      <c r="C333" s="96"/>
      <c r="D333" s="96"/>
      <c r="E333" s="96"/>
      <c r="F333" s="96"/>
      <c r="G333" s="96"/>
      <c r="H333" s="96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 spans="1:26" ht="15.75" customHeight="1" x14ac:dyDescent="0.15">
      <c r="A334" s="100"/>
      <c r="B334" s="96"/>
      <c r="C334" s="96"/>
      <c r="D334" s="96"/>
      <c r="E334" s="96"/>
      <c r="F334" s="96"/>
      <c r="G334" s="96"/>
      <c r="H334" s="96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 spans="1:26" ht="15.75" customHeight="1" x14ac:dyDescent="0.15">
      <c r="A335" s="100"/>
      <c r="B335" s="96"/>
      <c r="C335" s="96"/>
      <c r="D335" s="96"/>
      <c r="E335" s="96"/>
      <c r="F335" s="96"/>
      <c r="G335" s="96"/>
      <c r="H335" s="96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 spans="1:26" ht="15.75" customHeight="1" x14ac:dyDescent="0.15">
      <c r="A336" s="100"/>
      <c r="B336" s="96"/>
      <c r="C336" s="96"/>
      <c r="D336" s="96"/>
      <c r="E336" s="96"/>
      <c r="F336" s="96"/>
      <c r="G336" s="96"/>
      <c r="H336" s="96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 spans="1:26" ht="15.75" customHeight="1" x14ac:dyDescent="0.15">
      <c r="A337" s="100"/>
      <c r="B337" s="96"/>
      <c r="C337" s="96"/>
      <c r="D337" s="96"/>
      <c r="E337" s="96"/>
      <c r="F337" s="96"/>
      <c r="G337" s="96"/>
      <c r="H337" s="96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 spans="1:26" ht="15.75" customHeight="1" x14ac:dyDescent="0.15">
      <c r="A338" s="100"/>
      <c r="B338" s="96"/>
      <c r="C338" s="96"/>
      <c r="D338" s="96"/>
      <c r="E338" s="96"/>
      <c r="F338" s="96"/>
      <c r="G338" s="96"/>
      <c r="H338" s="96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 spans="1:26" ht="15.75" customHeight="1" x14ac:dyDescent="0.15">
      <c r="A339" s="100"/>
      <c r="B339" s="96"/>
      <c r="C339" s="96"/>
      <c r="D339" s="96"/>
      <c r="E339" s="96"/>
      <c r="F339" s="96"/>
      <c r="G339" s="96"/>
      <c r="H339" s="96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 spans="1:26" ht="15.75" customHeight="1" x14ac:dyDescent="0.15">
      <c r="A340" s="100"/>
      <c r="B340" s="96"/>
      <c r="C340" s="96"/>
      <c r="D340" s="96"/>
      <c r="E340" s="96"/>
      <c r="F340" s="96"/>
      <c r="G340" s="96"/>
      <c r="H340" s="96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 spans="1:26" ht="15.75" customHeight="1" x14ac:dyDescent="0.15">
      <c r="A341" s="100"/>
      <c r="B341" s="96"/>
      <c r="C341" s="96"/>
      <c r="D341" s="96"/>
      <c r="E341" s="96"/>
      <c r="F341" s="96"/>
      <c r="G341" s="96"/>
      <c r="H341" s="96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 spans="1:26" ht="15.75" customHeight="1" x14ac:dyDescent="0.15">
      <c r="A342" s="100"/>
      <c r="B342" s="96"/>
      <c r="C342" s="96"/>
      <c r="D342" s="96"/>
      <c r="E342" s="96"/>
      <c r="F342" s="96"/>
      <c r="G342" s="96"/>
      <c r="H342" s="96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 spans="1:26" ht="15.75" customHeight="1" x14ac:dyDescent="0.15">
      <c r="A343" s="100"/>
      <c r="B343" s="96"/>
      <c r="C343" s="96"/>
      <c r="D343" s="96"/>
      <c r="E343" s="96"/>
      <c r="F343" s="96"/>
      <c r="G343" s="96"/>
      <c r="H343" s="96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 spans="1:26" ht="15.75" customHeight="1" x14ac:dyDescent="0.15">
      <c r="A344" s="100"/>
      <c r="B344" s="96"/>
      <c r="C344" s="96"/>
      <c r="D344" s="96"/>
      <c r="E344" s="96"/>
      <c r="F344" s="96"/>
      <c r="G344" s="96"/>
      <c r="H344" s="96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 spans="1:26" ht="15.75" customHeight="1" x14ac:dyDescent="0.15">
      <c r="A345" s="100"/>
      <c r="B345" s="96"/>
      <c r="C345" s="96"/>
      <c r="D345" s="96"/>
      <c r="E345" s="96"/>
      <c r="F345" s="96"/>
      <c r="G345" s="96"/>
      <c r="H345" s="96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 spans="1:26" ht="15.75" customHeight="1" x14ac:dyDescent="0.15">
      <c r="A346" s="100"/>
      <c r="B346" s="96"/>
      <c r="C346" s="96"/>
      <c r="D346" s="96"/>
      <c r="E346" s="96"/>
      <c r="F346" s="96"/>
      <c r="G346" s="96"/>
      <c r="H346" s="96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 spans="1:26" ht="15.75" customHeight="1" x14ac:dyDescent="0.15">
      <c r="A347" s="100"/>
      <c r="B347" s="96"/>
      <c r="C347" s="96"/>
      <c r="D347" s="96"/>
      <c r="E347" s="96"/>
      <c r="F347" s="96"/>
      <c r="G347" s="96"/>
      <c r="H347" s="96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 spans="1:26" ht="15.75" customHeight="1" x14ac:dyDescent="0.15">
      <c r="A348" s="100"/>
      <c r="B348" s="96"/>
      <c r="C348" s="96"/>
      <c r="D348" s="96"/>
      <c r="E348" s="96"/>
      <c r="F348" s="96"/>
      <c r="G348" s="96"/>
      <c r="H348" s="96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 spans="1:26" ht="15.75" customHeight="1" x14ac:dyDescent="0.15">
      <c r="A349" s="100"/>
      <c r="B349" s="96"/>
      <c r="C349" s="96"/>
      <c r="D349" s="96"/>
      <c r="E349" s="96"/>
      <c r="F349" s="96"/>
      <c r="G349" s="96"/>
      <c r="H349" s="96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 spans="1:26" ht="15.75" customHeight="1" x14ac:dyDescent="0.15">
      <c r="A350" s="100"/>
      <c r="B350" s="96"/>
      <c r="C350" s="96"/>
      <c r="D350" s="96"/>
      <c r="E350" s="96"/>
      <c r="F350" s="96"/>
      <c r="G350" s="96"/>
      <c r="H350" s="96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 spans="1:26" ht="15.75" customHeight="1" x14ac:dyDescent="0.15">
      <c r="A351" s="100"/>
      <c r="B351" s="96"/>
      <c r="C351" s="96"/>
      <c r="D351" s="96"/>
      <c r="E351" s="96"/>
      <c r="F351" s="96"/>
      <c r="G351" s="96"/>
      <c r="H351" s="96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 spans="1:26" ht="15.75" customHeight="1" x14ac:dyDescent="0.15">
      <c r="A352" s="100"/>
      <c r="B352" s="96"/>
      <c r="C352" s="96"/>
      <c r="D352" s="96"/>
      <c r="E352" s="96"/>
      <c r="F352" s="96"/>
      <c r="G352" s="96"/>
      <c r="H352" s="96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 spans="1:26" ht="15.75" customHeight="1" x14ac:dyDescent="0.15">
      <c r="A353" s="100"/>
      <c r="B353" s="96"/>
      <c r="C353" s="96"/>
      <c r="D353" s="96"/>
      <c r="E353" s="96"/>
      <c r="F353" s="96"/>
      <c r="G353" s="96"/>
      <c r="H353" s="96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 spans="1:26" ht="15.75" customHeight="1" x14ac:dyDescent="0.15">
      <c r="A354" s="100"/>
      <c r="B354" s="96"/>
      <c r="C354" s="96"/>
      <c r="D354" s="96"/>
      <c r="E354" s="96"/>
      <c r="F354" s="96"/>
      <c r="G354" s="96"/>
      <c r="H354" s="96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 spans="1:26" ht="15.75" customHeight="1" x14ac:dyDescent="0.15">
      <c r="A355" s="100"/>
      <c r="B355" s="96"/>
      <c r="C355" s="96"/>
      <c r="D355" s="96"/>
      <c r="E355" s="96"/>
      <c r="F355" s="96"/>
      <c r="G355" s="96"/>
      <c r="H355" s="96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 spans="1:26" ht="15.75" customHeight="1" x14ac:dyDescent="0.15">
      <c r="A356" s="100"/>
      <c r="B356" s="96"/>
      <c r="C356" s="96"/>
      <c r="D356" s="96"/>
      <c r="E356" s="96"/>
      <c r="F356" s="96"/>
      <c r="G356" s="96"/>
      <c r="H356" s="96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 spans="1:26" ht="15.75" customHeight="1" x14ac:dyDescent="0.15">
      <c r="A357" s="100"/>
      <c r="B357" s="96"/>
      <c r="C357" s="96"/>
      <c r="D357" s="96"/>
      <c r="E357" s="96"/>
      <c r="F357" s="96"/>
      <c r="G357" s="96"/>
      <c r="H357" s="96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 spans="1:26" ht="15.75" customHeight="1" x14ac:dyDescent="0.15">
      <c r="A358" s="100"/>
      <c r="B358" s="96"/>
      <c r="C358" s="96"/>
      <c r="D358" s="96"/>
      <c r="E358" s="96"/>
      <c r="F358" s="96"/>
      <c r="G358" s="96"/>
      <c r="H358" s="96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 spans="1:26" ht="15.75" customHeight="1" x14ac:dyDescent="0.15">
      <c r="A359" s="100"/>
      <c r="B359" s="96"/>
      <c r="C359" s="96"/>
      <c r="D359" s="96"/>
      <c r="E359" s="96"/>
      <c r="F359" s="96"/>
      <c r="G359" s="96"/>
      <c r="H359" s="96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 spans="1:26" ht="15.75" customHeight="1" x14ac:dyDescent="0.15">
      <c r="A360" s="100"/>
      <c r="B360" s="96"/>
      <c r="C360" s="96"/>
      <c r="D360" s="96"/>
      <c r="E360" s="96"/>
      <c r="F360" s="96"/>
      <c r="G360" s="96"/>
      <c r="H360" s="96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 spans="1:26" ht="15.75" customHeight="1" x14ac:dyDescent="0.15">
      <c r="A361" s="100"/>
      <c r="B361" s="96"/>
      <c r="C361" s="96"/>
      <c r="D361" s="96"/>
      <c r="E361" s="96"/>
      <c r="F361" s="96"/>
      <c r="G361" s="96"/>
      <c r="H361" s="96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 spans="1:26" ht="15.75" customHeight="1" x14ac:dyDescent="0.15">
      <c r="A362" s="100"/>
      <c r="B362" s="96"/>
      <c r="C362" s="96"/>
      <c r="D362" s="96"/>
      <c r="E362" s="96"/>
      <c r="F362" s="96"/>
      <c r="G362" s="96"/>
      <c r="H362" s="96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 spans="1:26" ht="15.75" customHeight="1" x14ac:dyDescent="0.15">
      <c r="A363" s="100"/>
      <c r="B363" s="96"/>
      <c r="C363" s="96"/>
      <c r="D363" s="96"/>
      <c r="E363" s="96"/>
      <c r="F363" s="96"/>
      <c r="G363" s="96"/>
      <c r="H363" s="96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 spans="1:26" ht="15.75" customHeight="1" x14ac:dyDescent="0.15">
      <c r="A364" s="100"/>
      <c r="B364" s="96"/>
      <c r="C364" s="96"/>
      <c r="D364" s="96"/>
      <c r="E364" s="96"/>
      <c r="F364" s="96"/>
      <c r="G364" s="96"/>
      <c r="H364" s="96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 spans="1:26" ht="15.75" customHeight="1" x14ac:dyDescent="0.15">
      <c r="A365" s="100"/>
      <c r="B365" s="96"/>
      <c r="C365" s="96"/>
      <c r="D365" s="96"/>
      <c r="E365" s="96"/>
      <c r="F365" s="96"/>
      <c r="G365" s="96"/>
      <c r="H365" s="96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 spans="1:26" ht="15.75" customHeight="1" x14ac:dyDescent="0.15">
      <c r="A366" s="100"/>
      <c r="B366" s="96"/>
      <c r="C366" s="96"/>
      <c r="D366" s="96"/>
      <c r="E366" s="96"/>
      <c r="F366" s="96"/>
      <c r="G366" s="96"/>
      <c r="H366" s="96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 spans="1:26" ht="15.75" customHeight="1" x14ac:dyDescent="0.15">
      <c r="A367" s="100"/>
      <c r="B367" s="96"/>
      <c r="C367" s="96"/>
      <c r="D367" s="96"/>
      <c r="E367" s="96"/>
      <c r="F367" s="96"/>
      <c r="G367" s="96"/>
      <c r="H367" s="96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 spans="1:26" ht="15.75" customHeight="1" x14ac:dyDescent="0.15">
      <c r="A368" s="100"/>
      <c r="B368" s="96"/>
      <c r="C368" s="96"/>
      <c r="D368" s="96"/>
      <c r="E368" s="96"/>
      <c r="F368" s="96"/>
      <c r="G368" s="96"/>
      <c r="H368" s="96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 spans="1:26" ht="15.75" customHeight="1" x14ac:dyDescent="0.15">
      <c r="A369" s="100"/>
      <c r="B369" s="96"/>
      <c r="C369" s="96"/>
      <c r="D369" s="96"/>
      <c r="E369" s="96"/>
      <c r="F369" s="96"/>
      <c r="G369" s="96"/>
      <c r="H369" s="96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 spans="1:26" ht="15.75" customHeight="1" x14ac:dyDescent="0.15">
      <c r="A370" s="100"/>
      <c r="B370" s="96"/>
      <c r="C370" s="96"/>
      <c r="D370" s="96"/>
      <c r="E370" s="96"/>
      <c r="F370" s="96"/>
      <c r="G370" s="96"/>
      <c r="H370" s="96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 spans="1:26" ht="15.75" customHeight="1" x14ac:dyDescent="0.15">
      <c r="A371" s="100"/>
      <c r="B371" s="96"/>
      <c r="C371" s="96"/>
      <c r="D371" s="96"/>
      <c r="E371" s="96"/>
      <c r="F371" s="96"/>
      <c r="G371" s="96"/>
      <c r="H371" s="96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 spans="1:26" ht="15.75" customHeight="1" x14ac:dyDescent="0.15">
      <c r="A372" s="100"/>
      <c r="B372" s="96"/>
      <c r="C372" s="96"/>
      <c r="D372" s="96"/>
      <c r="E372" s="96"/>
      <c r="F372" s="96"/>
      <c r="G372" s="96"/>
      <c r="H372" s="96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 spans="1:26" ht="15.75" customHeight="1" x14ac:dyDescent="0.15">
      <c r="A373" s="100"/>
      <c r="B373" s="96"/>
      <c r="C373" s="96"/>
      <c r="D373" s="96"/>
      <c r="E373" s="96"/>
      <c r="F373" s="96"/>
      <c r="G373" s="96"/>
      <c r="H373" s="96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 spans="1:26" ht="15.75" customHeight="1" x14ac:dyDescent="0.15">
      <c r="A374" s="100"/>
      <c r="B374" s="96"/>
      <c r="C374" s="96"/>
      <c r="D374" s="96"/>
      <c r="E374" s="96"/>
      <c r="F374" s="96"/>
      <c r="G374" s="96"/>
      <c r="H374" s="96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 spans="1:26" ht="15.75" customHeight="1" x14ac:dyDescent="0.15">
      <c r="A375" s="100"/>
      <c r="B375" s="96"/>
      <c r="C375" s="96"/>
      <c r="D375" s="96"/>
      <c r="E375" s="96"/>
      <c r="F375" s="96"/>
      <c r="G375" s="96"/>
      <c r="H375" s="96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 spans="1:26" ht="15.75" customHeight="1" x14ac:dyDescent="0.15">
      <c r="A376" s="100"/>
      <c r="B376" s="96"/>
      <c r="C376" s="96"/>
      <c r="D376" s="96"/>
      <c r="E376" s="96"/>
      <c r="F376" s="96"/>
      <c r="G376" s="96"/>
      <c r="H376" s="96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 spans="1:26" ht="15.75" customHeight="1" x14ac:dyDescent="0.15">
      <c r="A377" s="100"/>
      <c r="B377" s="96"/>
      <c r="C377" s="96"/>
      <c r="D377" s="96"/>
      <c r="E377" s="96"/>
      <c r="F377" s="96"/>
      <c r="G377" s="96"/>
      <c r="H377" s="96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 spans="1:26" ht="15.75" customHeight="1" x14ac:dyDescent="0.15">
      <c r="A378" s="100"/>
      <c r="B378" s="96"/>
      <c r="C378" s="96"/>
      <c r="D378" s="96"/>
      <c r="E378" s="96"/>
      <c r="F378" s="96"/>
      <c r="G378" s="96"/>
      <c r="H378" s="96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 spans="1:26" ht="15.75" customHeight="1" x14ac:dyDescent="0.15">
      <c r="A379" s="100"/>
      <c r="B379" s="96"/>
      <c r="C379" s="96"/>
      <c r="D379" s="96"/>
      <c r="E379" s="96"/>
      <c r="F379" s="96"/>
      <c r="G379" s="96"/>
      <c r="H379" s="96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 spans="1:26" ht="15.75" customHeight="1" x14ac:dyDescent="0.15">
      <c r="A380" s="100"/>
      <c r="B380" s="96"/>
      <c r="C380" s="96"/>
      <c r="D380" s="96"/>
      <c r="E380" s="96"/>
      <c r="F380" s="96"/>
      <c r="G380" s="96"/>
      <c r="H380" s="96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 spans="1:26" ht="15.75" customHeight="1" x14ac:dyDescent="0.15">
      <c r="A381" s="100"/>
      <c r="B381" s="96"/>
      <c r="C381" s="96"/>
      <c r="D381" s="96"/>
      <c r="E381" s="96"/>
      <c r="F381" s="96"/>
      <c r="G381" s="96"/>
      <c r="H381" s="96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 spans="1:26" ht="15.75" customHeight="1" x14ac:dyDescent="0.15">
      <c r="A382" s="100"/>
      <c r="B382" s="96"/>
      <c r="C382" s="96"/>
      <c r="D382" s="96"/>
      <c r="E382" s="96"/>
      <c r="F382" s="96"/>
      <c r="G382" s="96"/>
      <c r="H382" s="96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 spans="1:26" ht="15.75" customHeight="1" x14ac:dyDescent="0.15">
      <c r="A383" s="100"/>
      <c r="B383" s="96"/>
      <c r="C383" s="96"/>
      <c r="D383" s="96"/>
      <c r="E383" s="96"/>
      <c r="F383" s="96"/>
      <c r="G383" s="96"/>
      <c r="H383" s="96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 spans="1:26" ht="15.75" customHeight="1" x14ac:dyDescent="0.15">
      <c r="A384" s="100"/>
      <c r="B384" s="96"/>
      <c r="C384" s="96"/>
      <c r="D384" s="96"/>
      <c r="E384" s="96"/>
      <c r="F384" s="96"/>
      <c r="G384" s="96"/>
      <c r="H384" s="96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 spans="1:26" ht="15.75" customHeight="1" x14ac:dyDescent="0.15">
      <c r="A385" s="100"/>
      <c r="B385" s="96"/>
      <c r="C385" s="96"/>
      <c r="D385" s="96"/>
      <c r="E385" s="96"/>
      <c r="F385" s="96"/>
      <c r="G385" s="96"/>
      <c r="H385" s="96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 spans="1:26" ht="15.75" customHeight="1" x14ac:dyDescent="0.15">
      <c r="A386" s="100"/>
      <c r="B386" s="96"/>
      <c r="C386" s="96"/>
      <c r="D386" s="96"/>
      <c r="E386" s="96"/>
      <c r="F386" s="96"/>
      <c r="G386" s="96"/>
      <c r="H386" s="96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 spans="1:26" ht="15.75" customHeight="1" x14ac:dyDescent="0.15">
      <c r="A387" s="100"/>
      <c r="B387" s="96"/>
      <c r="C387" s="96"/>
      <c r="D387" s="96"/>
      <c r="E387" s="96"/>
      <c r="F387" s="96"/>
      <c r="G387" s="96"/>
      <c r="H387" s="96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 spans="1:26" ht="15.75" customHeight="1" x14ac:dyDescent="0.15">
      <c r="A388" s="100"/>
      <c r="B388" s="96"/>
      <c r="C388" s="96"/>
      <c r="D388" s="96"/>
      <c r="E388" s="96"/>
      <c r="F388" s="96"/>
      <c r="G388" s="96"/>
      <c r="H388" s="96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 spans="1:26" ht="15.75" customHeight="1" x14ac:dyDescent="0.15">
      <c r="A389" s="100"/>
      <c r="B389" s="96"/>
      <c r="C389" s="96"/>
      <c r="D389" s="96"/>
      <c r="E389" s="96"/>
      <c r="F389" s="96"/>
      <c r="G389" s="96"/>
      <c r="H389" s="96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 spans="1:26" ht="15.75" customHeight="1" x14ac:dyDescent="0.15">
      <c r="A390" s="100"/>
      <c r="B390" s="96"/>
      <c r="C390" s="96"/>
      <c r="D390" s="96"/>
      <c r="E390" s="96"/>
      <c r="F390" s="96"/>
      <c r="G390" s="96"/>
      <c r="H390" s="96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 spans="1:26" ht="15.75" customHeight="1" x14ac:dyDescent="0.15">
      <c r="A391" s="100"/>
      <c r="B391" s="96"/>
      <c r="C391" s="96"/>
      <c r="D391" s="96"/>
      <c r="E391" s="96"/>
      <c r="F391" s="96"/>
      <c r="G391" s="96"/>
      <c r="H391" s="96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 spans="1:26" ht="15.75" customHeight="1" x14ac:dyDescent="0.15">
      <c r="A392" s="100"/>
      <c r="B392" s="96"/>
      <c r="C392" s="96"/>
      <c r="D392" s="96"/>
      <c r="E392" s="96"/>
      <c r="F392" s="96"/>
      <c r="G392" s="96"/>
      <c r="H392" s="96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 spans="1:26" ht="15.75" customHeight="1" x14ac:dyDescent="0.15">
      <c r="A393" s="100"/>
      <c r="B393" s="96"/>
      <c r="C393" s="96"/>
      <c r="D393" s="96"/>
      <c r="E393" s="96"/>
      <c r="F393" s="96"/>
      <c r="G393" s="96"/>
      <c r="H393" s="96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 spans="1:26" ht="15.75" customHeight="1" x14ac:dyDescent="0.15">
      <c r="A394" s="100"/>
      <c r="B394" s="96"/>
      <c r="C394" s="96"/>
      <c r="D394" s="96"/>
      <c r="E394" s="96"/>
      <c r="F394" s="96"/>
      <c r="G394" s="96"/>
      <c r="H394" s="96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 spans="1:26" ht="15.75" customHeight="1" x14ac:dyDescent="0.15">
      <c r="A395" s="100"/>
      <c r="B395" s="96"/>
      <c r="C395" s="96"/>
      <c r="D395" s="96"/>
      <c r="E395" s="96"/>
      <c r="F395" s="96"/>
      <c r="G395" s="96"/>
      <c r="H395" s="96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 spans="1:26" ht="15.75" customHeight="1" x14ac:dyDescent="0.15">
      <c r="A396" s="100"/>
      <c r="B396" s="96"/>
      <c r="C396" s="96"/>
      <c r="D396" s="96"/>
      <c r="E396" s="96"/>
      <c r="F396" s="96"/>
      <c r="G396" s="96"/>
      <c r="H396" s="96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 spans="1:26" ht="15.75" customHeight="1" x14ac:dyDescent="0.15">
      <c r="A397" s="100"/>
      <c r="B397" s="96"/>
      <c r="C397" s="96"/>
      <c r="D397" s="96"/>
      <c r="E397" s="96"/>
      <c r="F397" s="96"/>
      <c r="G397" s="96"/>
      <c r="H397" s="96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 spans="1:26" ht="15.75" customHeight="1" x14ac:dyDescent="0.15">
      <c r="A398" s="100"/>
      <c r="B398" s="96"/>
      <c r="C398" s="96"/>
      <c r="D398" s="96"/>
      <c r="E398" s="96"/>
      <c r="F398" s="96"/>
      <c r="G398" s="96"/>
      <c r="H398" s="96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 spans="1:26" ht="15.75" customHeight="1" x14ac:dyDescent="0.15">
      <c r="A399" s="100"/>
      <c r="B399" s="96"/>
      <c r="C399" s="96"/>
      <c r="D399" s="96"/>
      <c r="E399" s="96"/>
      <c r="F399" s="96"/>
      <c r="G399" s="96"/>
      <c r="H399" s="96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 spans="1:26" ht="15.75" customHeight="1" x14ac:dyDescent="0.15">
      <c r="A400" s="100"/>
      <c r="B400" s="96"/>
      <c r="C400" s="96"/>
      <c r="D400" s="96"/>
      <c r="E400" s="96"/>
      <c r="F400" s="96"/>
      <c r="G400" s="96"/>
      <c r="H400" s="96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 spans="1:26" ht="15.75" customHeight="1" x14ac:dyDescent="0.15">
      <c r="A401" s="100"/>
      <c r="B401" s="96"/>
      <c r="C401" s="96"/>
      <c r="D401" s="96"/>
      <c r="E401" s="96"/>
      <c r="F401" s="96"/>
      <c r="G401" s="96"/>
      <c r="H401" s="96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 spans="1:26" ht="15.75" customHeight="1" x14ac:dyDescent="0.15">
      <c r="A402" s="100"/>
      <c r="B402" s="96"/>
      <c r="C402" s="96"/>
      <c r="D402" s="96"/>
      <c r="E402" s="96"/>
      <c r="F402" s="96"/>
      <c r="G402" s="96"/>
      <c r="H402" s="96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 spans="1:26" ht="15.75" customHeight="1" x14ac:dyDescent="0.15">
      <c r="A403" s="100"/>
      <c r="B403" s="96"/>
      <c r="C403" s="96"/>
      <c r="D403" s="96"/>
      <c r="E403" s="96"/>
      <c r="F403" s="96"/>
      <c r="G403" s="96"/>
      <c r="H403" s="96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 spans="1:26" ht="15.75" customHeight="1" x14ac:dyDescent="0.15">
      <c r="A404" s="100"/>
      <c r="B404" s="96"/>
      <c r="C404" s="96"/>
      <c r="D404" s="96"/>
      <c r="E404" s="96"/>
      <c r="F404" s="96"/>
      <c r="G404" s="96"/>
      <c r="H404" s="96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 spans="1:26" ht="15.75" customHeight="1" x14ac:dyDescent="0.15">
      <c r="A405" s="100"/>
      <c r="B405" s="96"/>
      <c r="C405" s="96"/>
      <c r="D405" s="96"/>
      <c r="E405" s="96"/>
      <c r="F405" s="96"/>
      <c r="G405" s="96"/>
      <c r="H405" s="96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 spans="1:26" ht="15.75" customHeight="1" x14ac:dyDescent="0.15">
      <c r="A406" s="100"/>
      <c r="B406" s="96"/>
      <c r="C406" s="96"/>
      <c r="D406" s="96"/>
      <c r="E406" s="96"/>
      <c r="F406" s="96"/>
      <c r="G406" s="96"/>
      <c r="H406" s="96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 spans="1:26" ht="15.75" customHeight="1" x14ac:dyDescent="0.15">
      <c r="A407" s="100"/>
      <c r="B407" s="96"/>
      <c r="C407" s="96"/>
      <c r="D407" s="96"/>
      <c r="E407" s="96"/>
      <c r="F407" s="96"/>
      <c r="G407" s="96"/>
      <c r="H407" s="96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 spans="1:26" ht="15.75" customHeight="1" x14ac:dyDescent="0.15">
      <c r="A408" s="100"/>
      <c r="B408" s="96"/>
      <c r="C408" s="96"/>
      <c r="D408" s="96"/>
      <c r="E408" s="96"/>
      <c r="F408" s="96"/>
      <c r="G408" s="96"/>
      <c r="H408" s="96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 spans="1:26" ht="15.75" customHeight="1" x14ac:dyDescent="0.15">
      <c r="A409" s="100"/>
      <c r="B409" s="96"/>
      <c r="C409" s="96"/>
      <c r="D409" s="96"/>
      <c r="E409" s="96"/>
      <c r="F409" s="96"/>
      <c r="G409" s="96"/>
      <c r="H409" s="96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 spans="1:26" ht="15.75" customHeight="1" x14ac:dyDescent="0.15">
      <c r="A410" s="100"/>
      <c r="B410" s="96"/>
      <c r="C410" s="96"/>
      <c r="D410" s="96"/>
      <c r="E410" s="96"/>
      <c r="F410" s="96"/>
      <c r="G410" s="96"/>
      <c r="H410" s="96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 spans="1:26" ht="15.75" customHeight="1" x14ac:dyDescent="0.15">
      <c r="A411" s="100"/>
      <c r="B411" s="96"/>
      <c r="C411" s="96"/>
      <c r="D411" s="96"/>
      <c r="E411" s="96"/>
      <c r="F411" s="96"/>
      <c r="G411" s="96"/>
      <c r="H411" s="96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 spans="1:26" ht="15.75" customHeight="1" x14ac:dyDescent="0.15">
      <c r="A412" s="100"/>
      <c r="B412" s="96"/>
      <c r="C412" s="96"/>
      <c r="D412" s="96"/>
      <c r="E412" s="96"/>
      <c r="F412" s="96"/>
      <c r="G412" s="96"/>
      <c r="H412" s="96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 spans="1:26" ht="15.75" customHeight="1" x14ac:dyDescent="0.15">
      <c r="A413" s="100"/>
      <c r="B413" s="96"/>
      <c r="C413" s="96"/>
      <c r="D413" s="96"/>
      <c r="E413" s="96"/>
      <c r="F413" s="96"/>
      <c r="G413" s="96"/>
      <c r="H413" s="96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 spans="1:26" ht="15.75" customHeight="1" x14ac:dyDescent="0.15">
      <c r="A414" s="100"/>
      <c r="B414" s="96"/>
      <c r="C414" s="96"/>
      <c r="D414" s="96"/>
      <c r="E414" s="96"/>
      <c r="F414" s="96"/>
      <c r="G414" s="96"/>
      <c r="H414" s="96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 spans="1:26" ht="15.75" customHeight="1" x14ac:dyDescent="0.15">
      <c r="A415" s="100"/>
      <c r="B415" s="96"/>
      <c r="C415" s="96"/>
      <c r="D415" s="96"/>
      <c r="E415" s="96"/>
      <c r="F415" s="96"/>
      <c r="G415" s="96"/>
      <c r="H415" s="96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 spans="1:26" ht="15.75" customHeight="1" x14ac:dyDescent="0.15">
      <c r="A416" s="100"/>
      <c r="B416" s="96"/>
      <c r="C416" s="96"/>
      <c r="D416" s="96"/>
      <c r="E416" s="96"/>
      <c r="F416" s="96"/>
      <c r="G416" s="96"/>
      <c r="H416" s="96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 spans="1:26" ht="15.75" customHeight="1" x14ac:dyDescent="0.15">
      <c r="A417" s="100"/>
      <c r="B417" s="96"/>
      <c r="C417" s="96"/>
      <c r="D417" s="96"/>
      <c r="E417" s="96"/>
      <c r="F417" s="96"/>
      <c r="G417" s="96"/>
      <c r="H417" s="96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 spans="1:26" ht="15.75" customHeight="1" x14ac:dyDescent="0.15">
      <c r="A418" s="100"/>
      <c r="B418" s="96"/>
      <c r="C418" s="96"/>
      <c r="D418" s="96"/>
      <c r="E418" s="96"/>
      <c r="F418" s="96"/>
      <c r="G418" s="96"/>
      <c r="H418" s="96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 spans="1:26" ht="15.75" customHeight="1" x14ac:dyDescent="0.15">
      <c r="A419" s="100"/>
      <c r="B419" s="96"/>
      <c r="C419" s="96"/>
      <c r="D419" s="96"/>
      <c r="E419" s="96"/>
      <c r="F419" s="96"/>
      <c r="G419" s="96"/>
      <c r="H419" s="96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 spans="1:26" ht="15.75" customHeight="1" x14ac:dyDescent="0.15">
      <c r="A420" s="100"/>
      <c r="B420" s="96"/>
      <c r="C420" s="96"/>
      <c r="D420" s="96"/>
      <c r="E420" s="96"/>
      <c r="F420" s="96"/>
      <c r="G420" s="96"/>
      <c r="H420" s="96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 spans="1:26" ht="15.75" customHeight="1" x14ac:dyDescent="0.15">
      <c r="A421" s="100"/>
      <c r="B421" s="96"/>
      <c r="C421" s="96"/>
      <c r="D421" s="96"/>
      <c r="E421" s="96"/>
      <c r="F421" s="96"/>
      <c r="G421" s="96"/>
      <c r="H421" s="96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 spans="1:26" ht="15.75" customHeight="1" x14ac:dyDescent="0.15">
      <c r="A422" s="100"/>
      <c r="B422" s="96"/>
      <c r="C422" s="96"/>
      <c r="D422" s="96"/>
      <c r="E422" s="96"/>
      <c r="F422" s="96"/>
      <c r="G422" s="96"/>
      <c r="H422" s="96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 spans="1:26" ht="15.75" customHeight="1" x14ac:dyDescent="0.15">
      <c r="A423" s="100"/>
      <c r="B423" s="96"/>
      <c r="C423" s="96"/>
      <c r="D423" s="96"/>
      <c r="E423" s="96"/>
      <c r="F423" s="96"/>
      <c r="G423" s="96"/>
      <c r="H423" s="96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 spans="1:26" ht="15.75" customHeight="1" x14ac:dyDescent="0.15">
      <c r="A424" s="100"/>
      <c r="B424" s="96"/>
      <c r="C424" s="96"/>
      <c r="D424" s="96"/>
      <c r="E424" s="96"/>
      <c r="F424" s="96"/>
      <c r="G424" s="96"/>
      <c r="H424" s="96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 spans="1:26" ht="15.75" customHeight="1" x14ac:dyDescent="0.15">
      <c r="A425" s="100"/>
      <c r="B425" s="96"/>
      <c r="C425" s="96"/>
      <c r="D425" s="96"/>
      <c r="E425" s="96"/>
      <c r="F425" s="96"/>
      <c r="G425" s="96"/>
      <c r="H425" s="96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 spans="1:26" ht="15.75" customHeight="1" x14ac:dyDescent="0.15">
      <c r="A426" s="100"/>
      <c r="B426" s="96"/>
      <c r="C426" s="96"/>
      <c r="D426" s="96"/>
      <c r="E426" s="96"/>
      <c r="F426" s="96"/>
      <c r="G426" s="96"/>
      <c r="H426" s="96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 spans="1:26" ht="15.75" customHeight="1" x14ac:dyDescent="0.15">
      <c r="A427" s="100"/>
      <c r="B427" s="96"/>
      <c r="C427" s="96"/>
      <c r="D427" s="96"/>
      <c r="E427" s="96"/>
      <c r="F427" s="96"/>
      <c r="G427" s="96"/>
      <c r="H427" s="96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 spans="1:26" ht="15.75" customHeight="1" x14ac:dyDescent="0.15">
      <c r="A428" s="100"/>
      <c r="B428" s="96"/>
      <c r="C428" s="96"/>
      <c r="D428" s="96"/>
      <c r="E428" s="96"/>
      <c r="F428" s="96"/>
      <c r="G428" s="96"/>
      <c r="H428" s="96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 spans="1:26" ht="15.75" customHeight="1" x14ac:dyDescent="0.15">
      <c r="A429" s="100"/>
      <c r="B429" s="96"/>
      <c r="C429" s="96"/>
      <c r="D429" s="96"/>
      <c r="E429" s="96"/>
      <c r="F429" s="96"/>
      <c r="G429" s="96"/>
      <c r="H429" s="96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 spans="1:26" ht="15.75" customHeight="1" x14ac:dyDescent="0.15">
      <c r="A430" s="100"/>
      <c r="B430" s="96"/>
      <c r="C430" s="96"/>
      <c r="D430" s="96"/>
      <c r="E430" s="96"/>
      <c r="F430" s="96"/>
      <c r="G430" s="96"/>
      <c r="H430" s="96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 spans="1:26" ht="15.75" customHeight="1" x14ac:dyDescent="0.15">
      <c r="A431" s="100"/>
      <c r="B431" s="96"/>
      <c r="C431" s="96"/>
      <c r="D431" s="96"/>
      <c r="E431" s="96"/>
      <c r="F431" s="96"/>
      <c r="G431" s="96"/>
      <c r="H431" s="96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 spans="1:26" ht="15.75" customHeight="1" x14ac:dyDescent="0.15">
      <c r="A432" s="100"/>
      <c r="B432" s="96"/>
      <c r="C432" s="96"/>
      <c r="D432" s="96"/>
      <c r="E432" s="96"/>
      <c r="F432" s="96"/>
      <c r="G432" s="96"/>
      <c r="H432" s="96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 spans="1:26" ht="15.75" customHeight="1" x14ac:dyDescent="0.15">
      <c r="A433" s="100"/>
      <c r="B433" s="96"/>
      <c r="C433" s="96"/>
      <c r="D433" s="96"/>
      <c r="E433" s="96"/>
      <c r="F433" s="96"/>
      <c r="G433" s="96"/>
      <c r="H433" s="96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 spans="1:26" ht="15.75" customHeight="1" x14ac:dyDescent="0.15">
      <c r="A434" s="100"/>
      <c r="B434" s="96"/>
      <c r="C434" s="96"/>
      <c r="D434" s="96"/>
      <c r="E434" s="96"/>
      <c r="F434" s="96"/>
      <c r="G434" s="96"/>
      <c r="H434" s="96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 spans="1:26" ht="15.75" customHeight="1" x14ac:dyDescent="0.15">
      <c r="A435" s="100"/>
      <c r="B435" s="96"/>
      <c r="C435" s="96"/>
      <c r="D435" s="96"/>
      <c r="E435" s="96"/>
      <c r="F435" s="96"/>
      <c r="G435" s="96"/>
      <c r="H435" s="96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 spans="1:26" ht="15.75" customHeight="1" x14ac:dyDescent="0.15">
      <c r="A436" s="100"/>
      <c r="B436" s="96"/>
      <c r="C436" s="96"/>
      <c r="D436" s="96"/>
      <c r="E436" s="96"/>
      <c r="F436" s="96"/>
      <c r="G436" s="96"/>
      <c r="H436" s="96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 spans="1:26" ht="15.75" customHeight="1" x14ac:dyDescent="0.15">
      <c r="A437" s="100"/>
      <c r="B437" s="96"/>
      <c r="C437" s="96"/>
      <c r="D437" s="96"/>
      <c r="E437" s="96"/>
      <c r="F437" s="96"/>
      <c r="G437" s="96"/>
      <c r="H437" s="96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 spans="1:26" ht="15.75" customHeight="1" x14ac:dyDescent="0.15">
      <c r="A438" s="100"/>
      <c r="B438" s="96"/>
      <c r="C438" s="96"/>
      <c r="D438" s="96"/>
      <c r="E438" s="96"/>
      <c r="F438" s="96"/>
      <c r="G438" s="96"/>
      <c r="H438" s="96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 spans="1:26" ht="15.75" customHeight="1" x14ac:dyDescent="0.15">
      <c r="A439" s="100"/>
      <c r="B439" s="96"/>
      <c r="C439" s="96"/>
      <c r="D439" s="96"/>
      <c r="E439" s="96"/>
      <c r="F439" s="96"/>
      <c r="G439" s="96"/>
      <c r="H439" s="96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 spans="1:26" ht="15.75" customHeight="1" x14ac:dyDescent="0.15">
      <c r="A440" s="100"/>
      <c r="B440" s="96"/>
      <c r="C440" s="96"/>
      <c r="D440" s="96"/>
      <c r="E440" s="96"/>
      <c r="F440" s="96"/>
      <c r="G440" s="96"/>
      <c r="H440" s="96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 spans="1:26" ht="15.75" customHeight="1" x14ac:dyDescent="0.15">
      <c r="A441" s="100"/>
      <c r="B441" s="96"/>
      <c r="C441" s="96"/>
      <c r="D441" s="96"/>
      <c r="E441" s="96"/>
      <c r="F441" s="96"/>
      <c r="G441" s="96"/>
      <c r="H441" s="96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 spans="1:26" ht="15.75" customHeight="1" x14ac:dyDescent="0.15">
      <c r="A442" s="100"/>
      <c r="B442" s="96"/>
      <c r="C442" s="96"/>
      <c r="D442" s="96"/>
      <c r="E442" s="96"/>
      <c r="F442" s="96"/>
      <c r="G442" s="96"/>
      <c r="H442" s="96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 spans="1:26" ht="15.75" customHeight="1" x14ac:dyDescent="0.15">
      <c r="A443" s="100"/>
      <c r="B443" s="96"/>
      <c r="C443" s="96"/>
      <c r="D443" s="96"/>
      <c r="E443" s="96"/>
      <c r="F443" s="96"/>
      <c r="G443" s="96"/>
      <c r="H443" s="96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 spans="1:26" ht="15.75" customHeight="1" x14ac:dyDescent="0.15">
      <c r="A444" s="100"/>
      <c r="B444" s="96"/>
      <c r="C444" s="96"/>
      <c r="D444" s="96"/>
      <c r="E444" s="96"/>
      <c r="F444" s="96"/>
      <c r="G444" s="96"/>
      <c r="H444" s="96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 spans="1:26" ht="15.75" customHeight="1" x14ac:dyDescent="0.15">
      <c r="A445" s="100"/>
      <c r="B445" s="96"/>
      <c r="C445" s="96"/>
      <c r="D445" s="96"/>
      <c r="E445" s="96"/>
      <c r="F445" s="96"/>
      <c r="G445" s="96"/>
      <c r="H445" s="96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 spans="1:26" ht="15.75" customHeight="1" x14ac:dyDescent="0.15">
      <c r="A446" s="100"/>
      <c r="B446" s="96"/>
      <c r="C446" s="96"/>
      <c r="D446" s="96"/>
      <c r="E446" s="96"/>
      <c r="F446" s="96"/>
      <c r="G446" s="96"/>
      <c r="H446" s="96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 spans="1:26" ht="15.75" customHeight="1" x14ac:dyDescent="0.15">
      <c r="A447" s="100"/>
      <c r="B447" s="96"/>
      <c r="C447" s="96"/>
      <c r="D447" s="96"/>
      <c r="E447" s="96"/>
      <c r="F447" s="96"/>
      <c r="G447" s="96"/>
      <c r="H447" s="96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 spans="1:26" ht="15.75" customHeight="1" x14ac:dyDescent="0.15">
      <c r="A448" s="100"/>
      <c r="B448" s="96"/>
      <c r="C448" s="96"/>
      <c r="D448" s="96"/>
      <c r="E448" s="96"/>
      <c r="F448" s="96"/>
      <c r="G448" s="96"/>
      <c r="H448" s="96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 spans="1:26" ht="15.75" customHeight="1" x14ac:dyDescent="0.15">
      <c r="A449" s="100"/>
      <c r="B449" s="96"/>
      <c r="C449" s="96"/>
      <c r="D449" s="96"/>
      <c r="E449" s="96"/>
      <c r="F449" s="96"/>
      <c r="G449" s="96"/>
      <c r="H449" s="96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 spans="1:26" ht="15.75" customHeight="1" x14ac:dyDescent="0.15">
      <c r="A450" s="100"/>
      <c r="B450" s="96"/>
      <c r="C450" s="96"/>
      <c r="D450" s="96"/>
      <c r="E450" s="96"/>
      <c r="F450" s="96"/>
      <c r="G450" s="96"/>
      <c r="H450" s="96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 spans="1:26" ht="15.75" customHeight="1" x14ac:dyDescent="0.15">
      <c r="A451" s="100"/>
      <c r="B451" s="96"/>
      <c r="C451" s="96"/>
      <c r="D451" s="96"/>
      <c r="E451" s="96"/>
      <c r="F451" s="96"/>
      <c r="G451" s="96"/>
      <c r="H451" s="96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 spans="1:26" ht="15.75" customHeight="1" x14ac:dyDescent="0.15">
      <c r="A452" s="100"/>
      <c r="B452" s="96"/>
      <c r="C452" s="96"/>
      <c r="D452" s="96"/>
      <c r="E452" s="96"/>
      <c r="F452" s="96"/>
      <c r="G452" s="96"/>
      <c r="H452" s="96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 spans="1:26" ht="15.75" customHeight="1" x14ac:dyDescent="0.15">
      <c r="A453" s="100"/>
      <c r="B453" s="96"/>
      <c r="C453" s="96"/>
      <c r="D453" s="96"/>
      <c r="E453" s="96"/>
      <c r="F453" s="96"/>
      <c r="G453" s="96"/>
      <c r="H453" s="96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 spans="1:26" ht="15.75" customHeight="1" x14ac:dyDescent="0.15">
      <c r="A454" s="100"/>
      <c r="B454" s="96"/>
      <c r="C454" s="96"/>
      <c r="D454" s="96"/>
      <c r="E454" s="96"/>
      <c r="F454" s="96"/>
      <c r="G454" s="96"/>
      <c r="H454" s="96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 spans="1:26" ht="15.75" customHeight="1" x14ac:dyDescent="0.15">
      <c r="A455" s="100"/>
      <c r="B455" s="96"/>
      <c r="C455" s="96"/>
      <c r="D455" s="96"/>
      <c r="E455" s="96"/>
      <c r="F455" s="96"/>
      <c r="G455" s="96"/>
      <c r="H455" s="96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 spans="1:26" ht="15.75" customHeight="1" x14ac:dyDescent="0.15">
      <c r="A456" s="100"/>
      <c r="B456" s="96"/>
      <c r="C456" s="96"/>
      <c r="D456" s="96"/>
      <c r="E456" s="96"/>
      <c r="F456" s="96"/>
      <c r="G456" s="96"/>
      <c r="H456" s="96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 spans="1:26" ht="15.75" customHeight="1" x14ac:dyDescent="0.15">
      <c r="A457" s="100"/>
      <c r="B457" s="96"/>
      <c r="C457" s="96"/>
      <c r="D457" s="96"/>
      <c r="E457" s="96"/>
      <c r="F457" s="96"/>
      <c r="G457" s="96"/>
      <c r="H457" s="96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 spans="1:26" ht="15.75" customHeight="1" x14ac:dyDescent="0.15">
      <c r="A458" s="100"/>
      <c r="B458" s="96"/>
      <c r="C458" s="96"/>
      <c r="D458" s="96"/>
      <c r="E458" s="96"/>
      <c r="F458" s="96"/>
      <c r="G458" s="96"/>
      <c r="H458" s="96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 spans="1:26" ht="15.75" customHeight="1" x14ac:dyDescent="0.15">
      <c r="A459" s="100"/>
      <c r="B459" s="96"/>
      <c r="C459" s="96"/>
      <c r="D459" s="96"/>
      <c r="E459" s="96"/>
      <c r="F459" s="96"/>
      <c r="G459" s="96"/>
      <c r="H459" s="96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 spans="1:26" ht="15.75" customHeight="1" x14ac:dyDescent="0.15">
      <c r="A460" s="100"/>
      <c r="B460" s="96"/>
      <c r="C460" s="96"/>
      <c r="D460" s="96"/>
      <c r="E460" s="96"/>
      <c r="F460" s="96"/>
      <c r="G460" s="96"/>
      <c r="H460" s="96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 spans="1:26" ht="15.75" customHeight="1" x14ac:dyDescent="0.15">
      <c r="A461" s="100"/>
      <c r="B461" s="96"/>
      <c r="C461" s="96"/>
      <c r="D461" s="96"/>
      <c r="E461" s="96"/>
      <c r="F461" s="96"/>
      <c r="G461" s="96"/>
      <c r="H461" s="96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 spans="1:26" ht="15.75" customHeight="1" x14ac:dyDescent="0.15">
      <c r="A462" s="100"/>
      <c r="B462" s="96"/>
      <c r="C462" s="96"/>
      <c r="D462" s="96"/>
      <c r="E462" s="96"/>
      <c r="F462" s="96"/>
      <c r="G462" s="96"/>
      <c r="H462" s="96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 spans="1:26" ht="15.75" customHeight="1" x14ac:dyDescent="0.15">
      <c r="A463" s="100"/>
      <c r="B463" s="96"/>
      <c r="C463" s="96"/>
      <c r="D463" s="96"/>
      <c r="E463" s="96"/>
      <c r="F463" s="96"/>
      <c r="G463" s="96"/>
      <c r="H463" s="96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 spans="1:26" ht="15.75" customHeight="1" x14ac:dyDescent="0.15">
      <c r="A464" s="100"/>
      <c r="B464" s="96"/>
      <c r="C464" s="96"/>
      <c r="D464" s="96"/>
      <c r="E464" s="96"/>
      <c r="F464" s="96"/>
      <c r="G464" s="96"/>
      <c r="H464" s="96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 spans="1:26" ht="15.75" customHeight="1" x14ac:dyDescent="0.15">
      <c r="A465" s="100"/>
      <c r="B465" s="96"/>
      <c r="C465" s="96"/>
      <c r="D465" s="96"/>
      <c r="E465" s="96"/>
      <c r="F465" s="96"/>
      <c r="G465" s="96"/>
      <c r="H465" s="96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 spans="1:26" ht="15.75" customHeight="1" x14ac:dyDescent="0.15">
      <c r="A466" s="100"/>
      <c r="B466" s="96"/>
      <c r="C466" s="96"/>
      <c r="D466" s="96"/>
      <c r="E466" s="96"/>
      <c r="F466" s="96"/>
      <c r="G466" s="96"/>
      <c r="H466" s="96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 spans="1:26" ht="15.75" customHeight="1" x14ac:dyDescent="0.15">
      <c r="A467" s="100"/>
      <c r="B467" s="96"/>
      <c r="C467" s="96"/>
      <c r="D467" s="96"/>
      <c r="E467" s="96"/>
      <c r="F467" s="96"/>
      <c r="G467" s="96"/>
      <c r="H467" s="96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 spans="1:26" ht="15.75" customHeight="1" x14ac:dyDescent="0.15">
      <c r="A468" s="100"/>
      <c r="B468" s="96"/>
      <c r="C468" s="96"/>
      <c r="D468" s="96"/>
      <c r="E468" s="96"/>
      <c r="F468" s="96"/>
      <c r="G468" s="96"/>
      <c r="H468" s="96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 spans="1:26" ht="15.75" customHeight="1" x14ac:dyDescent="0.15">
      <c r="A469" s="100"/>
      <c r="B469" s="96"/>
      <c r="C469" s="96"/>
      <c r="D469" s="96"/>
      <c r="E469" s="96"/>
      <c r="F469" s="96"/>
      <c r="G469" s="96"/>
      <c r="H469" s="96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 spans="1:26" ht="15.75" customHeight="1" x14ac:dyDescent="0.15">
      <c r="A470" s="100"/>
      <c r="B470" s="96"/>
      <c r="C470" s="96"/>
      <c r="D470" s="96"/>
      <c r="E470" s="96"/>
      <c r="F470" s="96"/>
      <c r="G470" s="96"/>
      <c r="H470" s="96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 spans="1:26" ht="15.75" customHeight="1" x14ac:dyDescent="0.15">
      <c r="A471" s="100"/>
      <c r="B471" s="96"/>
      <c r="C471" s="96"/>
      <c r="D471" s="96"/>
      <c r="E471" s="96"/>
      <c r="F471" s="96"/>
      <c r="G471" s="96"/>
      <c r="H471" s="96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 spans="1:26" ht="15.75" customHeight="1" x14ac:dyDescent="0.15">
      <c r="A472" s="100"/>
      <c r="B472" s="96"/>
      <c r="C472" s="96"/>
      <c r="D472" s="96"/>
      <c r="E472" s="96"/>
      <c r="F472" s="96"/>
      <c r="G472" s="96"/>
      <c r="H472" s="96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 spans="1:26" ht="15.75" customHeight="1" x14ac:dyDescent="0.15">
      <c r="A473" s="100"/>
      <c r="B473" s="96"/>
      <c r="C473" s="96"/>
      <c r="D473" s="96"/>
      <c r="E473" s="96"/>
      <c r="F473" s="96"/>
      <c r="G473" s="96"/>
      <c r="H473" s="96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 spans="1:26" ht="15.75" customHeight="1" x14ac:dyDescent="0.15">
      <c r="A474" s="100"/>
      <c r="B474" s="96"/>
      <c r="C474" s="96"/>
      <c r="D474" s="96"/>
      <c r="E474" s="96"/>
      <c r="F474" s="96"/>
      <c r="G474" s="96"/>
      <c r="H474" s="96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 spans="1:26" ht="15.75" customHeight="1" x14ac:dyDescent="0.15">
      <c r="A475" s="100"/>
      <c r="B475" s="96"/>
      <c r="C475" s="96"/>
      <c r="D475" s="96"/>
      <c r="E475" s="96"/>
      <c r="F475" s="96"/>
      <c r="G475" s="96"/>
      <c r="H475" s="96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 spans="1:26" ht="15.75" customHeight="1" x14ac:dyDescent="0.15">
      <c r="A476" s="100"/>
      <c r="B476" s="96"/>
      <c r="C476" s="96"/>
      <c r="D476" s="96"/>
      <c r="E476" s="96"/>
      <c r="F476" s="96"/>
      <c r="G476" s="96"/>
      <c r="H476" s="96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 spans="1:26" ht="15.75" customHeight="1" x14ac:dyDescent="0.15">
      <c r="A477" s="100"/>
      <c r="B477" s="96"/>
      <c r="C477" s="96"/>
      <c r="D477" s="96"/>
      <c r="E477" s="96"/>
      <c r="F477" s="96"/>
      <c r="G477" s="96"/>
      <c r="H477" s="96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 spans="1:26" ht="15.75" customHeight="1" x14ac:dyDescent="0.15">
      <c r="A478" s="100"/>
      <c r="B478" s="96"/>
      <c r="C478" s="96"/>
      <c r="D478" s="96"/>
      <c r="E478" s="96"/>
      <c r="F478" s="96"/>
      <c r="G478" s="96"/>
      <c r="H478" s="96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 spans="1:26" ht="15.75" customHeight="1" x14ac:dyDescent="0.15">
      <c r="A479" s="100"/>
      <c r="B479" s="96"/>
      <c r="C479" s="96"/>
      <c r="D479" s="96"/>
      <c r="E479" s="96"/>
      <c r="F479" s="96"/>
      <c r="G479" s="96"/>
      <c r="H479" s="96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 spans="1:26" ht="15.75" customHeight="1" x14ac:dyDescent="0.15">
      <c r="A480" s="100"/>
      <c r="B480" s="96"/>
      <c r="C480" s="96"/>
      <c r="D480" s="96"/>
      <c r="E480" s="96"/>
      <c r="F480" s="96"/>
      <c r="G480" s="96"/>
      <c r="H480" s="96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 spans="1:26" ht="15.75" customHeight="1" x14ac:dyDescent="0.15">
      <c r="A481" s="100"/>
      <c r="B481" s="96"/>
      <c r="C481" s="96"/>
      <c r="D481" s="96"/>
      <c r="E481" s="96"/>
      <c r="F481" s="96"/>
      <c r="G481" s="96"/>
      <c r="H481" s="96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 spans="1:26" ht="15.75" customHeight="1" x14ac:dyDescent="0.15">
      <c r="A482" s="100"/>
      <c r="B482" s="96"/>
      <c r="C482" s="96"/>
      <c r="D482" s="96"/>
      <c r="E482" s="96"/>
      <c r="F482" s="96"/>
      <c r="G482" s="96"/>
      <c r="H482" s="96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 spans="1:26" ht="15.75" customHeight="1" x14ac:dyDescent="0.15">
      <c r="A483" s="100"/>
      <c r="B483" s="96"/>
      <c r="C483" s="96"/>
      <c r="D483" s="96"/>
      <c r="E483" s="96"/>
      <c r="F483" s="96"/>
      <c r="G483" s="96"/>
      <c r="H483" s="96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 spans="1:26" ht="15.75" customHeight="1" x14ac:dyDescent="0.15">
      <c r="A484" s="100"/>
      <c r="B484" s="96"/>
      <c r="C484" s="96"/>
      <c r="D484" s="96"/>
      <c r="E484" s="96"/>
      <c r="F484" s="96"/>
      <c r="G484" s="96"/>
      <c r="H484" s="96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 spans="1:26" ht="15.75" customHeight="1" x14ac:dyDescent="0.15">
      <c r="A485" s="100"/>
      <c r="B485" s="96"/>
      <c r="C485" s="96"/>
      <c r="D485" s="96"/>
      <c r="E485" s="96"/>
      <c r="F485" s="96"/>
      <c r="G485" s="96"/>
      <c r="H485" s="96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 spans="1:26" ht="15.75" customHeight="1" x14ac:dyDescent="0.15">
      <c r="A486" s="100"/>
      <c r="B486" s="96"/>
      <c r="C486" s="96"/>
      <c r="D486" s="96"/>
      <c r="E486" s="96"/>
      <c r="F486" s="96"/>
      <c r="G486" s="96"/>
      <c r="H486" s="96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 spans="1:26" ht="15.75" customHeight="1" x14ac:dyDescent="0.15">
      <c r="A487" s="100"/>
      <c r="B487" s="96"/>
      <c r="C487" s="96"/>
      <c r="D487" s="96"/>
      <c r="E487" s="96"/>
      <c r="F487" s="96"/>
      <c r="G487" s="96"/>
      <c r="H487" s="96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 spans="1:26" ht="15.75" customHeight="1" x14ac:dyDescent="0.15">
      <c r="A488" s="100"/>
      <c r="B488" s="96"/>
      <c r="C488" s="96"/>
      <c r="D488" s="96"/>
      <c r="E488" s="96"/>
      <c r="F488" s="96"/>
      <c r="G488" s="96"/>
      <c r="H488" s="96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 spans="1:26" ht="15.75" customHeight="1" x14ac:dyDescent="0.15">
      <c r="A489" s="100"/>
      <c r="B489" s="96"/>
      <c r="C489" s="96"/>
      <c r="D489" s="96"/>
      <c r="E489" s="96"/>
      <c r="F489" s="96"/>
      <c r="G489" s="96"/>
      <c r="H489" s="96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 spans="1:26" ht="15.75" customHeight="1" x14ac:dyDescent="0.15">
      <c r="A490" s="100"/>
      <c r="B490" s="96"/>
      <c r="C490" s="96"/>
      <c r="D490" s="96"/>
      <c r="E490" s="96"/>
      <c r="F490" s="96"/>
      <c r="G490" s="96"/>
      <c r="H490" s="96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 spans="1:26" ht="15.75" customHeight="1" x14ac:dyDescent="0.15">
      <c r="A491" s="100"/>
      <c r="B491" s="96"/>
      <c r="C491" s="96"/>
      <c r="D491" s="96"/>
      <c r="E491" s="96"/>
      <c r="F491" s="96"/>
      <c r="G491" s="96"/>
      <c r="H491" s="96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 spans="1:26" ht="15.75" customHeight="1" x14ac:dyDescent="0.15">
      <c r="A492" s="100"/>
      <c r="B492" s="96"/>
      <c r="C492" s="96"/>
      <c r="D492" s="96"/>
      <c r="E492" s="96"/>
      <c r="F492" s="96"/>
      <c r="G492" s="96"/>
      <c r="H492" s="96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 spans="1:26" ht="15.75" customHeight="1" x14ac:dyDescent="0.15">
      <c r="A493" s="100"/>
      <c r="B493" s="96"/>
      <c r="C493" s="96"/>
      <c r="D493" s="96"/>
      <c r="E493" s="96"/>
      <c r="F493" s="96"/>
      <c r="G493" s="96"/>
      <c r="H493" s="96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 spans="1:26" ht="15.75" customHeight="1" x14ac:dyDescent="0.15">
      <c r="A494" s="100"/>
      <c r="B494" s="96"/>
      <c r="C494" s="96"/>
      <c r="D494" s="96"/>
      <c r="E494" s="96"/>
      <c r="F494" s="96"/>
      <c r="G494" s="96"/>
      <c r="H494" s="96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 spans="1:26" ht="15.75" customHeight="1" x14ac:dyDescent="0.15">
      <c r="A495" s="100"/>
      <c r="B495" s="96"/>
      <c r="C495" s="96"/>
      <c r="D495" s="96"/>
      <c r="E495" s="96"/>
      <c r="F495" s="96"/>
      <c r="G495" s="96"/>
      <c r="H495" s="96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 spans="1:26" ht="15.75" customHeight="1" x14ac:dyDescent="0.15">
      <c r="A496" s="100"/>
      <c r="B496" s="96"/>
      <c r="C496" s="96"/>
      <c r="D496" s="96"/>
      <c r="E496" s="96"/>
      <c r="F496" s="96"/>
      <c r="G496" s="96"/>
      <c r="H496" s="96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 spans="1:26" ht="15.75" customHeight="1" x14ac:dyDescent="0.15">
      <c r="A497" s="100"/>
      <c r="B497" s="96"/>
      <c r="C497" s="96"/>
      <c r="D497" s="96"/>
      <c r="E497" s="96"/>
      <c r="F497" s="96"/>
      <c r="G497" s="96"/>
      <c r="H497" s="96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 spans="1:26" ht="15.75" customHeight="1" x14ac:dyDescent="0.15">
      <c r="A498" s="100"/>
      <c r="B498" s="96"/>
      <c r="C498" s="96"/>
      <c r="D498" s="96"/>
      <c r="E498" s="96"/>
      <c r="F498" s="96"/>
      <c r="G498" s="96"/>
      <c r="H498" s="96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 spans="1:26" ht="15.75" customHeight="1" x14ac:dyDescent="0.15">
      <c r="A499" s="100"/>
      <c r="B499" s="96"/>
      <c r="C499" s="96"/>
      <c r="D499" s="96"/>
      <c r="E499" s="96"/>
      <c r="F499" s="96"/>
      <c r="G499" s="96"/>
      <c r="H499" s="96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 spans="1:26" ht="15.75" customHeight="1" x14ac:dyDescent="0.15">
      <c r="A500" s="100"/>
      <c r="B500" s="96"/>
      <c r="C500" s="96"/>
      <c r="D500" s="96"/>
      <c r="E500" s="96"/>
      <c r="F500" s="96"/>
      <c r="G500" s="96"/>
      <c r="H500" s="96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 spans="1:26" ht="15.75" customHeight="1" x14ac:dyDescent="0.15">
      <c r="A501" s="100"/>
      <c r="B501" s="96"/>
      <c r="C501" s="96"/>
      <c r="D501" s="96"/>
      <c r="E501" s="96"/>
      <c r="F501" s="96"/>
      <c r="G501" s="96"/>
      <c r="H501" s="96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 spans="1:26" ht="15.75" customHeight="1" x14ac:dyDescent="0.15">
      <c r="A502" s="100"/>
      <c r="B502" s="96"/>
      <c r="C502" s="96"/>
      <c r="D502" s="96"/>
      <c r="E502" s="96"/>
      <c r="F502" s="96"/>
      <c r="G502" s="96"/>
      <c r="H502" s="96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 spans="1:26" ht="15.75" customHeight="1" x14ac:dyDescent="0.15">
      <c r="A503" s="100"/>
      <c r="B503" s="96"/>
      <c r="C503" s="96"/>
      <c r="D503" s="96"/>
      <c r="E503" s="96"/>
      <c r="F503" s="96"/>
      <c r="G503" s="96"/>
      <c r="H503" s="96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 spans="1:26" ht="15.75" customHeight="1" x14ac:dyDescent="0.15">
      <c r="A504" s="100"/>
      <c r="B504" s="96"/>
      <c r="C504" s="96"/>
      <c r="D504" s="96"/>
      <c r="E504" s="96"/>
      <c r="F504" s="96"/>
      <c r="G504" s="96"/>
      <c r="H504" s="96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 spans="1:26" ht="15.75" customHeight="1" x14ac:dyDescent="0.15">
      <c r="A505" s="100"/>
      <c r="B505" s="96"/>
      <c r="C505" s="96"/>
      <c r="D505" s="96"/>
      <c r="E505" s="96"/>
      <c r="F505" s="96"/>
      <c r="G505" s="96"/>
      <c r="H505" s="96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 spans="1:26" ht="15.75" customHeight="1" x14ac:dyDescent="0.15">
      <c r="A506" s="100"/>
      <c r="B506" s="96"/>
      <c r="C506" s="96"/>
      <c r="D506" s="96"/>
      <c r="E506" s="96"/>
      <c r="F506" s="96"/>
      <c r="G506" s="96"/>
      <c r="H506" s="96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 spans="1:26" ht="15.75" customHeight="1" x14ac:dyDescent="0.15">
      <c r="A507" s="100"/>
      <c r="B507" s="96"/>
      <c r="C507" s="96"/>
      <c r="D507" s="96"/>
      <c r="E507" s="96"/>
      <c r="F507" s="96"/>
      <c r="G507" s="96"/>
      <c r="H507" s="96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 spans="1:26" ht="15.75" customHeight="1" x14ac:dyDescent="0.15">
      <c r="A508" s="100"/>
      <c r="B508" s="96"/>
      <c r="C508" s="96"/>
      <c r="D508" s="96"/>
      <c r="E508" s="96"/>
      <c r="F508" s="96"/>
      <c r="G508" s="96"/>
      <c r="H508" s="96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 spans="1:26" ht="15.75" customHeight="1" x14ac:dyDescent="0.15">
      <c r="A509" s="100"/>
      <c r="B509" s="96"/>
      <c r="C509" s="96"/>
      <c r="D509" s="96"/>
      <c r="E509" s="96"/>
      <c r="F509" s="96"/>
      <c r="G509" s="96"/>
      <c r="H509" s="96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 spans="1:26" ht="15.75" customHeight="1" x14ac:dyDescent="0.15">
      <c r="A510" s="100"/>
      <c r="B510" s="96"/>
      <c r="C510" s="96"/>
      <c r="D510" s="96"/>
      <c r="E510" s="96"/>
      <c r="F510" s="96"/>
      <c r="G510" s="96"/>
      <c r="H510" s="96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 spans="1:26" ht="15.75" customHeight="1" x14ac:dyDescent="0.15">
      <c r="A511" s="100"/>
      <c r="B511" s="96"/>
      <c r="C511" s="96"/>
      <c r="D511" s="96"/>
      <c r="E511" s="96"/>
      <c r="F511" s="96"/>
      <c r="G511" s="96"/>
      <c r="H511" s="96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 spans="1:26" ht="15.75" customHeight="1" x14ac:dyDescent="0.15">
      <c r="A512" s="100"/>
      <c r="B512" s="96"/>
      <c r="C512" s="96"/>
      <c r="D512" s="96"/>
      <c r="E512" s="96"/>
      <c r="F512" s="96"/>
      <c r="G512" s="96"/>
      <c r="H512" s="96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 spans="1:26" ht="15.75" customHeight="1" x14ac:dyDescent="0.15">
      <c r="A513" s="100"/>
      <c r="B513" s="96"/>
      <c r="C513" s="96"/>
      <c r="D513" s="96"/>
      <c r="E513" s="96"/>
      <c r="F513" s="96"/>
      <c r="G513" s="96"/>
      <c r="H513" s="96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 spans="1:26" ht="15.75" customHeight="1" x14ac:dyDescent="0.15">
      <c r="A514" s="100"/>
      <c r="B514" s="96"/>
      <c r="C514" s="96"/>
      <c r="D514" s="96"/>
      <c r="E514" s="96"/>
      <c r="F514" s="96"/>
      <c r="G514" s="96"/>
      <c r="H514" s="96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 spans="1:26" ht="15.75" customHeight="1" x14ac:dyDescent="0.15">
      <c r="A515" s="100"/>
      <c r="B515" s="96"/>
      <c r="C515" s="96"/>
      <c r="D515" s="96"/>
      <c r="E515" s="96"/>
      <c r="F515" s="96"/>
      <c r="G515" s="96"/>
      <c r="H515" s="96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 spans="1:26" ht="15.75" customHeight="1" x14ac:dyDescent="0.15">
      <c r="A516" s="100"/>
      <c r="B516" s="96"/>
      <c r="C516" s="96"/>
      <c r="D516" s="96"/>
      <c r="E516" s="96"/>
      <c r="F516" s="96"/>
      <c r="G516" s="96"/>
      <c r="H516" s="96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 spans="1:26" ht="15.75" customHeight="1" x14ac:dyDescent="0.15">
      <c r="A517" s="100"/>
      <c r="B517" s="96"/>
      <c r="C517" s="96"/>
      <c r="D517" s="96"/>
      <c r="E517" s="96"/>
      <c r="F517" s="96"/>
      <c r="G517" s="96"/>
      <c r="H517" s="96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 spans="1:26" ht="15.75" customHeight="1" x14ac:dyDescent="0.15">
      <c r="A518" s="100"/>
      <c r="B518" s="96"/>
      <c r="C518" s="96"/>
      <c r="D518" s="96"/>
      <c r="E518" s="96"/>
      <c r="F518" s="96"/>
      <c r="G518" s="96"/>
      <c r="H518" s="96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 spans="1:26" ht="15.75" customHeight="1" x14ac:dyDescent="0.15">
      <c r="A519" s="100"/>
      <c r="B519" s="96"/>
      <c r="C519" s="96"/>
      <c r="D519" s="96"/>
      <c r="E519" s="96"/>
      <c r="F519" s="96"/>
      <c r="G519" s="96"/>
      <c r="H519" s="96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 spans="1:26" ht="15.75" customHeight="1" x14ac:dyDescent="0.15">
      <c r="A520" s="100"/>
      <c r="B520" s="96"/>
      <c r="C520" s="96"/>
      <c r="D520" s="96"/>
      <c r="E520" s="96"/>
      <c r="F520" s="96"/>
      <c r="G520" s="96"/>
      <c r="H520" s="96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 spans="1:26" ht="15.75" customHeight="1" x14ac:dyDescent="0.15">
      <c r="A521" s="100"/>
      <c r="B521" s="96"/>
      <c r="C521" s="96"/>
      <c r="D521" s="96"/>
      <c r="E521" s="96"/>
      <c r="F521" s="96"/>
      <c r="G521" s="96"/>
      <c r="H521" s="96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 spans="1:26" ht="15.75" customHeight="1" x14ac:dyDescent="0.15">
      <c r="A522" s="100"/>
      <c r="B522" s="96"/>
      <c r="C522" s="96"/>
      <c r="D522" s="96"/>
      <c r="E522" s="96"/>
      <c r="F522" s="96"/>
      <c r="G522" s="96"/>
      <c r="H522" s="96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 spans="1:26" ht="15.75" customHeight="1" x14ac:dyDescent="0.15">
      <c r="A523" s="100"/>
      <c r="B523" s="96"/>
      <c r="C523" s="96"/>
      <c r="D523" s="96"/>
      <c r="E523" s="96"/>
      <c r="F523" s="96"/>
      <c r="G523" s="96"/>
      <c r="H523" s="96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 spans="1:26" ht="15.75" customHeight="1" x14ac:dyDescent="0.15">
      <c r="A524" s="100"/>
      <c r="B524" s="96"/>
      <c r="C524" s="96"/>
      <c r="D524" s="96"/>
      <c r="E524" s="96"/>
      <c r="F524" s="96"/>
      <c r="G524" s="96"/>
      <c r="H524" s="96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 spans="1:26" ht="15.75" customHeight="1" x14ac:dyDescent="0.15">
      <c r="A525" s="100"/>
      <c r="B525" s="96"/>
      <c r="C525" s="96"/>
      <c r="D525" s="96"/>
      <c r="E525" s="96"/>
      <c r="F525" s="96"/>
      <c r="G525" s="96"/>
      <c r="H525" s="96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 spans="1:26" ht="15.75" customHeight="1" x14ac:dyDescent="0.15">
      <c r="A526" s="100"/>
      <c r="B526" s="96"/>
      <c r="C526" s="96"/>
      <c r="D526" s="96"/>
      <c r="E526" s="96"/>
      <c r="F526" s="96"/>
      <c r="G526" s="96"/>
      <c r="H526" s="96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 spans="1:26" ht="15.75" customHeight="1" x14ac:dyDescent="0.15">
      <c r="A527" s="100"/>
      <c r="B527" s="96"/>
      <c r="C527" s="96"/>
      <c r="D527" s="96"/>
      <c r="E527" s="96"/>
      <c r="F527" s="96"/>
      <c r="G527" s="96"/>
      <c r="H527" s="96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 spans="1:26" ht="15.75" customHeight="1" x14ac:dyDescent="0.15">
      <c r="A528" s="100"/>
      <c r="B528" s="96"/>
      <c r="C528" s="96"/>
      <c r="D528" s="96"/>
      <c r="E528" s="96"/>
      <c r="F528" s="96"/>
      <c r="G528" s="96"/>
      <c r="H528" s="96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 spans="1:26" ht="15.75" customHeight="1" x14ac:dyDescent="0.15">
      <c r="A529" s="100"/>
      <c r="B529" s="96"/>
      <c r="C529" s="96"/>
      <c r="D529" s="96"/>
      <c r="E529" s="96"/>
      <c r="F529" s="96"/>
      <c r="G529" s="96"/>
      <c r="H529" s="96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 spans="1:26" ht="15.75" customHeight="1" x14ac:dyDescent="0.15">
      <c r="A530" s="100"/>
      <c r="B530" s="96"/>
      <c r="C530" s="96"/>
      <c r="D530" s="96"/>
      <c r="E530" s="96"/>
      <c r="F530" s="96"/>
      <c r="G530" s="96"/>
      <c r="H530" s="96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 spans="1:26" ht="15.75" customHeight="1" x14ac:dyDescent="0.15">
      <c r="A531" s="100"/>
      <c r="B531" s="96"/>
      <c r="C531" s="96"/>
      <c r="D531" s="96"/>
      <c r="E531" s="96"/>
      <c r="F531" s="96"/>
      <c r="G531" s="96"/>
      <c r="H531" s="96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 spans="1:26" ht="15.75" customHeight="1" x14ac:dyDescent="0.15">
      <c r="A532" s="100"/>
      <c r="B532" s="96"/>
      <c r="C532" s="96"/>
      <c r="D532" s="96"/>
      <c r="E532" s="96"/>
      <c r="F532" s="96"/>
      <c r="G532" s="96"/>
      <c r="H532" s="96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 spans="1:26" ht="15.75" customHeight="1" x14ac:dyDescent="0.15">
      <c r="A533" s="100"/>
      <c r="B533" s="96"/>
      <c r="C533" s="96"/>
      <c r="D533" s="96"/>
      <c r="E533" s="96"/>
      <c r="F533" s="96"/>
      <c r="G533" s="96"/>
      <c r="H533" s="96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 spans="1:26" ht="15.75" customHeight="1" x14ac:dyDescent="0.15">
      <c r="A534" s="100"/>
      <c r="B534" s="96"/>
      <c r="C534" s="96"/>
      <c r="D534" s="96"/>
      <c r="E534" s="96"/>
      <c r="F534" s="96"/>
      <c r="G534" s="96"/>
      <c r="H534" s="96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 spans="1:26" ht="15.75" customHeight="1" x14ac:dyDescent="0.15">
      <c r="A535" s="100"/>
      <c r="B535" s="96"/>
      <c r="C535" s="96"/>
      <c r="D535" s="96"/>
      <c r="E535" s="96"/>
      <c r="F535" s="96"/>
      <c r="G535" s="96"/>
      <c r="H535" s="96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 spans="1:26" ht="15.75" customHeight="1" x14ac:dyDescent="0.15">
      <c r="A536" s="100"/>
      <c r="B536" s="96"/>
      <c r="C536" s="96"/>
      <c r="D536" s="96"/>
      <c r="E536" s="96"/>
      <c r="F536" s="96"/>
      <c r="G536" s="96"/>
      <c r="H536" s="96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 spans="1:26" ht="15.75" customHeight="1" x14ac:dyDescent="0.15">
      <c r="A537" s="100"/>
      <c r="B537" s="96"/>
      <c r="C537" s="96"/>
      <c r="D537" s="96"/>
      <c r="E537" s="96"/>
      <c r="F537" s="96"/>
      <c r="G537" s="96"/>
      <c r="H537" s="96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 spans="1:26" ht="15.75" customHeight="1" x14ac:dyDescent="0.15">
      <c r="A538" s="100"/>
      <c r="B538" s="96"/>
      <c r="C538" s="96"/>
      <c r="D538" s="96"/>
      <c r="E538" s="96"/>
      <c r="F538" s="96"/>
      <c r="G538" s="96"/>
      <c r="H538" s="96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 spans="1:26" ht="15.75" customHeight="1" x14ac:dyDescent="0.15">
      <c r="A539" s="100"/>
      <c r="B539" s="96"/>
      <c r="C539" s="96"/>
      <c r="D539" s="96"/>
      <c r="E539" s="96"/>
      <c r="F539" s="96"/>
      <c r="G539" s="96"/>
      <c r="H539" s="96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 spans="1:26" ht="15.75" customHeight="1" x14ac:dyDescent="0.15">
      <c r="A540" s="100"/>
      <c r="B540" s="96"/>
      <c r="C540" s="96"/>
      <c r="D540" s="96"/>
      <c r="E540" s="96"/>
      <c r="F540" s="96"/>
      <c r="G540" s="96"/>
      <c r="H540" s="96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 spans="1:26" ht="15.75" customHeight="1" x14ac:dyDescent="0.15">
      <c r="A541" s="100"/>
      <c r="B541" s="96"/>
      <c r="C541" s="96"/>
      <c r="D541" s="96"/>
      <c r="E541" s="96"/>
      <c r="F541" s="96"/>
      <c r="G541" s="96"/>
      <c r="H541" s="96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 spans="1:26" ht="15.75" customHeight="1" x14ac:dyDescent="0.15">
      <c r="A542" s="100"/>
      <c r="B542" s="96"/>
      <c r="C542" s="96"/>
      <c r="D542" s="96"/>
      <c r="E542" s="96"/>
      <c r="F542" s="96"/>
      <c r="G542" s="96"/>
      <c r="H542" s="96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 spans="1:26" ht="15.75" customHeight="1" x14ac:dyDescent="0.15">
      <c r="A543" s="100"/>
      <c r="B543" s="96"/>
      <c r="C543" s="96"/>
      <c r="D543" s="96"/>
      <c r="E543" s="96"/>
      <c r="F543" s="96"/>
      <c r="G543" s="96"/>
      <c r="H543" s="96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 spans="1:26" ht="15.75" customHeight="1" x14ac:dyDescent="0.15">
      <c r="A544" s="100"/>
      <c r="B544" s="96"/>
      <c r="C544" s="96"/>
      <c r="D544" s="96"/>
      <c r="E544" s="96"/>
      <c r="F544" s="96"/>
      <c r="G544" s="96"/>
      <c r="H544" s="96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 spans="1:26" ht="15.75" customHeight="1" x14ac:dyDescent="0.15">
      <c r="A545" s="100"/>
      <c r="B545" s="96"/>
      <c r="C545" s="96"/>
      <c r="D545" s="96"/>
      <c r="E545" s="96"/>
      <c r="F545" s="96"/>
      <c r="G545" s="96"/>
      <c r="H545" s="96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 spans="1:26" ht="15.75" customHeight="1" x14ac:dyDescent="0.15">
      <c r="A546" s="100"/>
      <c r="B546" s="96"/>
      <c r="C546" s="96"/>
      <c r="D546" s="96"/>
      <c r="E546" s="96"/>
      <c r="F546" s="96"/>
      <c r="G546" s="96"/>
      <c r="H546" s="96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 spans="1:26" ht="15.75" customHeight="1" x14ac:dyDescent="0.15">
      <c r="A547" s="100"/>
      <c r="B547" s="96"/>
      <c r="C547" s="96"/>
      <c r="D547" s="96"/>
      <c r="E547" s="96"/>
      <c r="F547" s="96"/>
      <c r="G547" s="96"/>
      <c r="H547" s="96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 spans="1:26" ht="15.75" customHeight="1" x14ac:dyDescent="0.15">
      <c r="A548" s="100"/>
      <c r="B548" s="96"/>
      <c r="C548" s="96"/>
      <c r="D548" s="96"/>
      <c r="E548" s="96"/>
      <c r="F548" s="96"/>
      <c r="G548" s="96"/>
      <c r="H548" s="96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 spans="1:26" ht="15.75" customHeight="1" x14ac:dyDescent="0.15">
      <c r="A549" s="100"/>
      <c r="B549" s="96"/>
      <c r="C549" s="96"/>
      <c r="D549" s="96"/>
      <c r="E549" s="96"/>
      <c r="F549" s="96"/>
      <c r="G549" s="96"/>
      <c r="H549" s="96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 spans="1:26" ht="15.75" customHeight="1" x14ac:dyDescent="0.15">
      <c r="A550" s="100"/>
      <c r="B550" s="96"/>
      <c r="C550" s="96"/>
      <c r="D550" s="96"/>
      <c r="E550" s="96"/>
      <c r="F550" s="96"/>
      <c r="G550" s="96"/>
      <c r="H550" s="96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 spans="1:26" ht="15.75" customHeight="1" x14ac:dyDescent="0.15">
      <c r="A551" s="100"/>
      <c r="B551" s="96"/>
      <c r="C551" s="96"/>
      <c r="D551" s="96"/>
      <c r="E551" s="96"/>
      <c r="F551" s="96"/>
      <c r="G551" s="96"/>
      <c r="H551" s="96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 spans="1:26" ht="15.75" customHeight="1" x14ac:dyDescent="0.15">
      <c r="A552" s="100"/>
      <c r="B552" s="96"/>
      <c r="C552" s="96"/>
      <c r="D552" s="96"/>
      <c r="E552" s="96"/>
      <c r="F552" s="96"/>
      <c r="G552" s="96"/>
      <c r="H552" s="96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 spans="1:26" ht="15.75" customHeight="1" x14ac:dyDescent="0.15">
      <c r="A553" s="100"/>
      <c r="B553" s="96"/>
      <c r="C553" s="96"/>
      <c r="D553" s="96"/>
      <c r="E553" s="96"/>
      <c r="F553" s="96"/>
      <c r="G553" s="96"/>
      <c r="H553" s="96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 spans="1:26" ht="15.75" customHeight="1" x14ac:dyDescent="0.15">
      <c r="A554" s="100"/>
      <c r="B554" s="96"/>
      <c r="C554" s="96"/>
      <c r="D554" s="96"/>
      <c r="E554" s="96"/>
      <c r="F554" s="96"/>
      <c r="G554" s="96"/>
      <c r="H554" s="96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 spans="1:26" ht="15.75" customHeight="1" x14ac:dyDescent="0.15">
      <c r="A555" s="100"/>
      <c r="B555" s="96"/>
      <c r="C555" s="96"/>
      <c r="D555" s="96"/>
      <c r="E555" s="96"/>
      <c r="F555" s="96"/>
      <c r="G555" s="96"/>
      <c r="H555" s="96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 spans="1:26" ht="15.75" customHeight="1" x14ac:dyDescent="0.15">
      <c r="A556" s="100"/>
      <c r="B556" s="96"/>
      <c r="C556" s="96"/>
      <c r="D556" s="96"/>
      <c r="E556" s="96"/>
      <c r="F556" s="96"/>
      <c r="G556" s="96"/>
      <c r="H556" s="96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 spans="1:26" ht="15.75" customHeight="1" x14ac:dyDescent="0.15">
      <c r="A557" s="100"/>
      <c r="B557" s="96"/>
      <c r="C557" s="96"/>
      <c r="D557" s="96"/>
      <c r="E557" s="96"/>
      <c r="F557" s="96"/>
      <c r="G557" s="96"/>
      <c r="H557" s="96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 spans="1:26" ht="15.75" customHeight="1" x14ac:dyDescent="0.15">
      <c r="A558" s="100"/>
      <c r="B558" s="96"/>
      <c r="C558" s="96"/>
      <c r="D558" s="96"/>
      <c r="E558" s="96"/>
      <c r="F558" s="96"/>
      <c r="G558" s="96"/>
      <c r="H558" s="96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 spans="1:26" ht="15.75" customHeight="1" x14ac:dyDescent="0.15">
      <c r="A559" s="100"/>
      <c r="B559" s="96"/>
      <c r="C559" s="96"/>
      <c r="D559" s="96"/>
      <c r="E559" s="96"/>
      <c r="F559" s="96"/>
      <c r="G559" s="96"/>
      <c r="H559" s="96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 spans="1:26" ht="15.75" customHeight="1" x14ac:dyDescent="0.15">
      <c r="A560" s="100"/>
      <c r="B560" s="96"/>
      <c r="C560" s="96"/>
      <c r="D560" s="96"/>
      <c r="E560" s="96"/>
      <c r="F560" s="96"/>
      <c r="G560" s="96"/>
      <c r="H560" s="96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 spans="1:26" ht="15.75" customHeight="1" x14ac:dyDescent="0.15">
      <c r="A561" s="100"/>
      <c r="B561" s="96"/>
      <c r="C561" s="96"/>
      <c r="D561" s="96"/>
      <c r="E561" s="96"/>
      <c r="F561" s="96"/>
      <c r="G561" s="96"/>
      <c r="H561" s="96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 spans="1:26" ht="15.75" customHeight="1" x14ac:dyDescent="0.15">
      <c r="A562" s="100"/>
      <c r="B562" s="96"/>
      <c r="C562" s="96"/>
      <c r="D562" s="96"/>
      <c r="E562" s="96"/>
      <c r="F562" s="96"/>
      <c r="G562" s="96"/>
      <c r="H562" s="96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 spans="1:26" ht="15.75" customHeight="1" x14ac:dyDescent="0.15">
      <c r="A563" s="100"/>
      <c r="B563" s="96"/>
      <c r="C563" s="96"/>
      <c r="D563" s="96"/>
      <c r="E563" s="96"/>
      <c r="F563" s="96"/>
      <c r="G563" s="96"/>
      <c r="H563" s="96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 spans="1:26" ht="15.75" customHeight="1" x14ac:dyDescent="0.15">
      <c r="A564" s="100"/>
      <c r="B564" s="96"/>
      <c r="C564" s="96"/>
      <c r="D564" s="96"/>
      <c r="E564" s="96"/>
      <c r="F564" s="96"/>
      <c r="G564" s="96"/>
      <c r="H564" s="96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 spans="1:26" ht="15.75" customHeight="1" x14ac:dyDescent="0.15">
      <c r="A565" s="100"/>
      <c r="B565" s="96"/>
      <c r="C565" s="96"/>
      <c r="D565" s="96"/>
      <c r="E565" s="96"/>
      <c r="F565" s="96"/>
      <c r="G565" s="96"/>
      <c r="H565" s="96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 spans="1:26" ht="15.75" customHeight="1" x14ac:dyDescent="0.15">
      <c r="A566" s="100"/>
      <c r="B566" s="96"/>
      <c r="C566" s="96"/>
      <c r="D566" s="96"/>
      <c r="E566" s="96"/>
      <c r="F566" s="96"/>
      <c r="G566" s="96"/>
      <c r="H566" s="96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 spans="1:26" ht="15.75" customHeight="1" x14ac:dyDescent="0.15">
      <c r="A567" s="100"/>
      <c r="B567" s="96"/>
      <c r="C567" s="96"/>
      <c r="D567" s="96"/>
      <c r="E567" s="96"/>
      <c r="F567" s="96"/>
      <c r="G567" s="96"/>
      <c r="H567" s="96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 spans="1:26" ht="15.75" customHeight="1" x14ac:dyDescent="0.15">
      <c r="A568" s="100"/>
      <c r="B568" s="96"/>
      <c r="C568" s="96"/>
      <c r="D568" s="96"/>
      <c r="E568" s="96"/>
      <c r="F568" s="96"/>
      <c r="G568" s="96"/>
      <c r="H568" s="96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 spans="1:26" ht="15.75" customHeight="1" x14ac:dyDescent="0.15">
      <c r="A569" s="100"/>
      <c r="B569" s="96"/>
      <c r="C569" s="96"/>
      <c r="D569" s="96"/>
      <c r="E569" s="96"/>
      <c r="F569" s="96"/>
      <c r="G569" s="96"/>
      <c r="H569" s="96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 spans="1:26" ht="15.75" customHeight="1" x14ac:dyDescent="0.15">
      <c r="A570" s="100"/>
      <c r="B570" s="96"/>
      <c r="C570" s="96"/>
      <c r="D570" s="96"/>
      <c r="E570" s="96"/>
      <c r="F570" s="96"/>
      <c r="G570" s="96"/>
      <c r="H570" s="96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 spans="1:26" ht="15.75" customHeight="1" x14ac:dyDescent="0.15">
      <c r="A571" s="100"/>
      <c r="B571" s="96"/>
      <c r="C571" s="96"/>
      <c r="D571" s="96"/>
      <c r="E571" s="96"/>
      <c r="F571" s="96"/>
      <c r="G571" s="96"/>
      <c r="H571" s="96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 spans="1:26" ht="15.75" customHeight="1" x14ac:dyDescent="0.15">
      <c r="A572" s="100"/>
      <c r="B572" s="96"/>
      <c r="C572" s="96"/>
      <c r="D572" s="96"/>
      <c r="E572" s="96"/>
      <c r="F572" s="96"/>
      <c r="G572" s="96"/>
      <c r="H572" s="96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 spans="1:26" ht="15.75" customHeight="1" x14ac:dyDescent="0.15">
      <c r="A573" s="100"/>
      <c r="B573" s="96"/>
      <c r="C573" s="96"/>
      <c r="D573" s="96"/>
      <c r="E573" s="96"/>
      <c r="F573" s="96"/>
      <c r="G573" s="96"/>
      <c r="H573" s="96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 spans="1:26" ht="15.75" customHeight="1" x14ac:dyDescent="0.15">
      <c r="A574" s="100"/>
      <c r="B574" s="96"/>
      <c r="C574" s="96"/>
      <c r="D574" s="96"/>
      <c r="E574" s="96"/>
      <c r="F574" s="96"/>
      <c r="G574" s="96"/>
      <c r="H574" s="96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 spans="1:26" ht="15.75" customHeight="1" x14ac:dyDescent="0.15">
      <c r="A575" s="100"/>
      <c r="B575" s="96"/>
      <c r="C575" s="96"/>
      <c r="D575" s="96"/>
      <c r="E575" s="96"/>
      <c r="F575" s="96"/>
      <c r="G575" s="96"/>
      <c r="H575" s="96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 spans="1:26" ht="15.75" customHeight="1" x14ac:dyDescent="0.15">
      <c r="A576" s="100"/>
      <c r="B576" s="96"/>
      <c r="C576" s="96"/>
      <c r="D576" s="96"/>
      <c r="E576" s="96"/>
      <c r="F576" s="96"/>
      <c r="G576" s="96"/>
      <c r="H576" s="96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 spans="1:26" ht="15.75" customHeight="1" x14ac:dyDescent="0.15">
      <c r="A577" s="100"/>
      <c r="B577" s="96"/>
      <c r="C577" s="96"/>
      <c r="D577" s="96"/>
      <c r="E577" s="96"/>
      <c r="F577" s="96"/>
      <c r="G577" s="96"/>
      <c r="H577" s="96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 spans="1:26" ht="15.75" customHeight="1" x14ac:dyDescent="0.15">
      <c r="A578" s="100"/>
      <c r="B578" s="96"/>
      <c r="C578" s="96"/>
      <c r="D578" s="96"/>
      <c r="E578" s="96"/>
      <c r="F578" s="96"/>
      <c r="G578" s="96"/>
      <c r="H578" s="96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 spans="1:26" ht="15.75" customHeight="1" x14ac:dyDescent="0.15">
      <c r="A579" s="100"/>
      <c r="B579" s="96"/>
      <c r="C579" s="96"/>
      <c r="D579" s="96"/>
      <c r="E579" s="96"/>
      <c r="F579" s="96"/>
      <c r="G579" s="96"/>
      <c r="H579" s="96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 spans="1:26" ht="15.75" customHeight="1" x14ac:dyDescent="0.15">
      <c r="A580" s="100"/>
      <c r="B580" s="96"/>
      <c r="C580" s="96"/>
      <c r="D580" s="96"/>
      <c r="E580" s="96"/>
      <c r="F580" s="96"/>
      <c r="G580" s="96"/>
      <c r="H580" s="96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 spans="1:26" ht="15.75" customHeight="1" x14ac:dyDescent="0.15">
      <c r="A581" s="100"/>
      <c r="B581" s="96"/>
      <c r="C581" s="96"/>
      <c r="D581" s="96"/>
      <c r="E581" s="96"/>
      <c r="F581" s="96"/>
      <c r="G581" s="96"/>
      <c r="H581" s="96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 spans="1:26" ht="15.75" customHeight="1" x14ac:dyDescent="0.15">
      <c r="A582" s="100"/>
      <c r="B582" s="96"/>
      <c r="C582" s="96"/>
      <c r="D582" s="96"/>
      <c r="E582" s="96"/>
      <c r="F582" s="96"/>
      <c r="G582" s="96"/>
      <c r="H582" s="96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 spans="1:26" ht="15.75" customHeight="1" x14ac:dyDescent="0.15">
      <c r="A583" s="100"/>
      <c r="B583" s="96"/>
      <c r="C583" s="96"/>
      <c r="D583" s="96"/>
      <c r="E583" s="96"/>
      <c r="F583" s="96"/>
      <c r="G583" s="96"/>
      <c r="H583" s="96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 spans="1:26" ht="15.75" customHeight="1" x14ac:dyDescent="0.15">
      <c r="A584" s="100"/>
      <c r="B584" s="96"/>
      <c r="C584" s="96"/>
      <c r="D584" s="96"/>
      <c r="E584" s="96"/>
      <c r="F584" s="96"/>
      <c r="G584" s="96"/>
      <c r="H584" s="96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 spans="1:26" ht="15.75" customHeight="1" x14ac:dyDescent="0.15">
      <c r="A585" s="100"/>
      <c r="B585" s="96"/>
      <c r="C585" s="96"/>
      <c r="D585" s="96"/>
      <c r="E585" s="96"/>
      <c r="F585" s="96"/>
      <c r="G585" s="96"/>
      <c r="H585" s="96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 spans="1:26" ht="15.75" customHeight="1" x14ac:dyDescent="0.15">
      <c r="A586" s="100"/>
      <c r="B586" s="96"/>
      <c r="C586" s="96"/>
      <c r="D586" s="96"/>
      <c r="E586" s="96"/>
      <c r="F586" s="96"/>
      <c r="G586" s="96"/>
      <c r="H586" s="96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 spans="1:26" ht="15.75" customHeight="1" x14ac:dyDescent="0.15">
      <c r="A587" s="100"/>
      <c r="B587" s="96"/>
      <c r="C587" s="96"/>
      <c r="D587" s="96"/>
      <c r="E587" s="96"/>
      <c r="F587" s="96"/>
      <c r="G587" s="96"/>
      <c r="H587" s="96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 spans="1:26" ht="15.75" customHeight="1" x14ac:dyDescent="0.15">
      <c r="A588" s="100"/>
      <c r="B588" s="96"/>
      <c r="C588" s="96"/>
      <c r="D588" s="96"/>
      <c r="E588" s="96"/>
      <c r="F588" s="96"/>
      <c r="G588" s="96"/>
      <c r="H588" s="96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 spans="1:26" ht="15.75" customHeight="1" x14ac:dyDescent="0.15">
      <c r="A589" s="100"/>
      <c r="B589" s="96"/>
      <c r="C589" s="96"/>
      <c r="D589" s="96"/>
      <c r="E589" s="96"/>
      <c r="F589" s="96"/>
      <c r="G589" s="96"/>
      <c r="H589" s="96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 spans="1:26" ht="15.75" customHeight="1" x14ac:dyDescent="0.15">
      <c r="A590" s="100"/>
      <c r="B590" s="96"/>
      <c r="C590" s="96"/>
      <c r="D590" s="96"/>
      <c r="E590" s="96"/>
      <c r="F590" s="96"/>
      <c r="G590" s="96"/>
      <c r="H590" s="96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 spans="1:26" ht="15.75" customHeight="1" x14ac:dyDescent="0.15">
      <c r="A591" s="100"/>
      <c r="B591" s="96"/>
      <c r="C591" s="96"/>
      <c r="D591" s="96"/>
      <c r="E591" s="96"/>
      <c r="F591" s="96"/>
      <c r="G591" s="96"/>
      <c r="H591" s="96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 spans="1:26" ht="15.75" customHeight="1" x14ac:dyDescent="0.15">
      <c r="A592" s="100"/>
      <c r="B592" s="96"/>
      <c r="C592" s="96"/>
      <c r="D592" s="96"/>
      <c r="E592" s="96"/>
      <c r="F592" s="96"/>
      <c r="G592" s="96"/>
      <c r="H592" s="96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 spans="1:26" ht="15.75" customHeight="1" x14ac:dyDescent="0.15">
      <c r="A593" s="100"/>
      <c r="B593" s="96"/>
      <c r="C593" s="96"/>
      <c r="D593" s="96"/>
      <c r="E593" s="96"/>
      <c r="F593" s="96"/>
      <c r="G593" s="96"/>
      <c r="H593" s="96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 spans="1:26" ht="15.75" customHeight="1" x14ac:dyDescent="0.15">
      <c r="A594" s="100"/>
      <c r="B594" s="96"/>
      <c r="C594" s="96"/>
      <c r="D594" s="96"/>
      <c r="E594" s="96"/>
      <c r="F594" s="96"/>
      <c r="G594" s="96"/>
      <c r="H594" s="96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 spans="1:26" ht="15.75" customHeight="1" x14ac:dyDescent="0.15">
      <c r="A595" s="100"/>
      <c r="B595" s="96"/>
      <c r="C595" s="96"/>
      <c r="D595" s="96"/>
      <c r="E595" s="96"/>
      <c r="F595" s="96"/>
      <c r="G595" s="96"/>
      <c r="H595" s="96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 spans="1:26" ht="15.75" customHeight="1" x14ac:dyDescent="0.15">
      <c r="A596" s="100"/>
      <c r="B596" s="96"/>
      <c r="C596" s="96"/>
      <c r="D596" s="96"/>
      <c r="E596" s="96"/>
      <c r="F596" s="96"/>
      <c r="G596" s="96"/>
      <c r="H596" s="96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 spans="1:26" ht="15.75" customHeight="1" x14ac:dyDescent="0.15">
      <c r="A597" s="100"/>
      <c r="B597" s="96"/>
      <c r="C597" s="96"/>
      <c r="D597" s="96"/>
      <c r="E597" s="96"/>
      <c r="F597" s="96"/>
      <c r="G597" s="96"/>
      <c r="H597" s="96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 spans="1:26" ht="15.75" customHeight="1" x14ac:dyDescent="0.15">
      <c r="A598" s="100"/>
      <c r="B598" s="96"/>
      <c r="C598" s="96"/>
      <c r="D598" s="96"/>
      <c r="E598" s="96"/>
      <c r="F598" s="96"/>
      <c r="G598" s="96"/>
      <c r="H598" s="96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 spans="1:26" ht="15.75" customHeight="1" x14ac:dyDescent="0.15">
      <c r="A599" s="100"/>
      <c r="B599" s="96"/>
      <c r="C599" s="96"/>
      <c r="D599" s="96"/>
      <c r="E599" s="96"/>
      <c r="F599" s="96"/>
      <c r="G599" s="96"/>
      <c r="H599" s="96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 spans="1:26" ht="15.75" customHeight="1" x14ac:dyDescent="0.15">
      <c r="A600" s="100"/>
      <c r="B600" s="96"/>
      <c r="C600" s="96"/>
      <c r="D600" s="96"/>
      <c r="E600" s="96"/>
      <c r="F600" s="96"/>
      <c r="G600" s="96"/>
      <c r="H600" s="96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 spans="1:26" ht="15.75" customHeight="1" x14ac:dyDescent="0.15">
      <c r="A601" s="100"/>
      <c r="B601" s="96"/>
      <c r="C601" s="96"/>
      <c r="D601" s="96"/>
      <c r="E601" s="96"/>
      <c r="F601" s="96"/>
      <c r="G601" s="96"/>
      <c r="H601" s="96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 spans="1:26" ht="15.75" customHeight="1" x14ac:dyDescent="0.15">
      <c r="A602" s="100"/>
      <c r="B602" s="96"/>
      <c r="C602" s="96"/>
      <c r="D602" s="96"/>
      <c r="E602" s="96"/>
      <c r="F602" s="96"/>
      <c r="G602" s="96"/>
      <c r="H602" s="96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 spans="1:26" ht="15.75" customHeight="1" x14ac:dyDescent="0.15">
      <c r="A603" s="100"/>
      <c r="B603" s="96"/>
      <c r="C603" s="96"/>
      <c r="D603" s="96"/>
      <c r="E603" s="96"/>
      <c r="F603" s="96"/>
      <c r="G603" s="96"/>
      <c r="H603" s="96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 spans="1:26" ht="15.75" customHeight="1" x14ac:dyDescent="0.15">
      <c r="A604" s="100"/>
      <c r="B604" s="96"/>
      <c r="C604" s="96"/>
      <c r="D604" s="96"/>
      <c r="E604" s="96"/>
      <c r="F604" s="96"/>
      <c r="G604" s="96"/>
      <c r="H604" s="96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 spans="1:26" ht="15.75" customHeight="1" x14ac:dyDescent="0.15">
      <c r="A605" s="100"/>
      <c r="B605" s="96"/>
      <c r="C605" s="96"/>
      <c r="D605" s="96"/>
      <c r="E605" s="96"/>
      <c r="F605" s="96"/>
      <c r="G605" s="96"/>
      <c r="H605" s="96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 spans="1:26" ht="15.75" customHeight="1" x14ac:dyDescent="0.15">
      <c r="A606" s="100"/>
      <c r="B606" s="96"/>
      <c r="C606" s="96"/>
      <c r="D606" s="96"/>
      <c r="E606" s="96"/>
      <c r="F606" s="96"/>
      <c r="G606" s="96"/>
      <c r="H606" s="96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 spans="1:26" ht="15.75" customHeight="1" x14ac:dyDescent="0.15">
      <c r="A607" s="100"/>
      <c r="B607" s="96"/>
      <c r="C607" s="96"/>
      <c r="D607" s="96"/>
      <c r="E607" s="96"/>
      <c r="F607" s="96"/>
      <c r="G607" s="96"/>
      <c r="H607" s="96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 spans="1:26" ht="15.75" customHeight="1" x14ac:dyDescent="0.15">
      <c r="A608" s="100"/>
      <c r="B608" s="96"/>
      <c r="C608" s="96"/>
      <c r="D608" s="96"/>
      <c r="E608" s="96"/>
      <c r="F608" s="96"/>
      <c r="G608" s="96"/>
      <c r="H608" s="96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 spans="1:26" ht="15.75" customHeight="1" x14ac:dyDescent="0.15">
      <c r="A609" s="100"/>
      <c r="B609" s="96"/>
      <c r="C609" s="96"/>
      <c r="D609" s="96"/>
      <c r="E609" s="96"/>
      <c r="F609" s="96"/>
      <c r="G609" s="96"/>
      <c r="H609" s="96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 spans="1:26" ht="15.75" customHeight="1" x14ac:dyDescent="0.15">
      <c r="A610" s="100"/>
      <c r="B610" s="96"/>
      <c r="C610" s="96"/>
      <c r="D610" s="96"/>
      <c r="E610" s="96"/>
      <c r="F610" s="96"/>
      <c r="G610" s="96"/>
      <c r="H610" s="96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 spans="1:26" ht="15.75" customHeight="1" x14ac:dyDescent="0.15">
      <c r="A611" s="100"/>
      <c r="B611" s="96"/>
      <c r="C611" s="96"/>
      <c r="D611" s="96"/>
      <c r="E611" s="96"/>
      <c r="F611" s="96"/>
      <c r="G611" s="96"/>
      <c r="H611" s="96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 spans="1:26" ht="15.75" customHeight="1" x14ac:dyDescent="0.15">
      <c r="A612" s="100"/>
      <c r="B612" s="96"/>
      <c r="C612" s="96"/>
      <c r="D612" s="96"/>
      <c r="E612" s="96"/>
      <c r="F612" s="96"/>
      <c r="G612" s="96"/>
      <c r="H612" s="96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 spans="1:26" ht="15.75" customHeight="1" x14ac:dyDescent="0.15">
      <c r="A613" s="100"/>
      <c r="B613" s="96"/>
      <c r="C613" s="96"/>
      <c r="D613" s="96"/>
      <c r="E613" s="96"/>
      <c r="F613" s="96"/>
      <c r="G613" s="96"/>
      <c r="H613" s="96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 spans="1:26" ht="15.75" customHeight="1" x14ac:dyDescent="0.15">
      <c r="A614" s="100"/>
      <c r="B614" s="96"/>
      <c r="C614" s="96"/>
      <c r="D614" s="96"/>
      <c r="E614" s="96"/>
      <c r="F614" s="96"/>
      <c r="G614" s="96"/>
      <c r="H614" s="96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 spans="1:26" ht="15.75" customHeight="1" x14ac:dyDescent="0.15">
      <c r="A615" s="100"/>
      <c r="B615" s="96"/>
      <c r="C615" s="96"/>
      <c r="D615" s="96"/>
      <c r="E615" s="96"/>
      <c r="F615" s="96"/>
      <c r="G615" s="96"/>
      <c r="H615" s="96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 spans="1:26" ht="15.75" customHeight="1" x14ac:dyDescent="0.15">
      <c r="A616" s="100"/>
      <c r="B616" s="96"/>
      <c r="C616" s="96"/>
      <c r="D616" s="96"/>
      <c r="E616" s="96"/>
      <c r="F616" s="96"/>
      <c r="G616" s="96"/>
      <c r="H616" s="96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 spans="1:26" ht="15.75" customHeight="1" x14ac:dyDescent="0.15">
      <c r="A617" s="100"/>
      <c r="B617" s="96"/>
      <c r="C617" s="96"/>
      <c r="D617" s="96"/>
      <c r="E617" s="96"/>
      <c r="F617" s="96"/>
      <c r="G617" s="96"/>
      <c r="H617" s="96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 spans="1:26" ht="15.75" customHeight="1" x14ac:dyDescent="0.15">
      <c r="A618" s="100"/>
      <c r="B618" s="96"/>
      <c r="C618" s="96"/>
      <c r="D618" s="96"/>
      <c r="E618" s="96"/>
      <c r="F618" s="96"/>
      <c r="G618" s="96"/>
      <c r="H618" s="96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 spans="1:26" ht="15.75" customHeight="1" x14ac:dyDescent="0.15">
      <c r="A619" s="100"/>
      <c r="B619" s="96"/>
      <c r="C619" s="96"/>
      <c r="D619" s="96"/>
      <c r="E619" s="96"/>
      <c r="F619" s="96"/>
      <c r="G619" s="96"/>
      <c r="H619" s="96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 spans="1:26" ht="15.75" customHeight="1" x14ac:dyDescent="0.15">
      <c r="A620" s="100"/>
      <c r="B620" s="96"/>
      <c r="C620" s="96"/>
      <c r="D620" s="96"/>
      <c r="E620" s="96"/>
      <c r="F620" s="96"/>
      <c r="G620" s="96"/>
      <c r="H620" s="96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 spans="1:26" ht="15.75" customHeight="1" x14ac:dyDescent="0.15">
      <c r="A621" s="100"/>
      <c r="B621" s="96"/>
      <c r="C621" s="96"/>
      <c r="D621" s="96"/>
      <c r="E621" s="96"/>
      <c r="F621" s="96"/>
      <c r="G621" s="96"/>
      <c r="H621" s="96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 spans="1:26" ht="15.75" customHeight="1" x14ac:dyDescent="0.15">
      <c r="A622" s="100"/>
      <c r="B622" s="96"/>
      <c r="C622" s="96"/>
      <c r="D622" s="96"/>
      <c r="E622" s="96"/>
      <c r="F622" s="96"/>
      <c r="G622" s="96"/>
      <c r="H622" s="96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 spans="1:26" ht="15.75" customHeight="1" x14ac:dyDescent="0.15">
      <c r="A623" s="100"/>
      <c r="B623" s="96"/>
      <c r="C623" s="96"/>
      <c r="D623" s="96"/>
      <c r="E623" s="96"/>
      <c r="F623" s="96"/>
      <c r="G623" s="96"/>
      <c r="H623" s="96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 spans="1:26" ht="15.75" customHeight="1" x14ac:dyDescent="0.15">
      <c r="A624" s="100"/>
      <c r="B624" s="96"/>
      <c r="C624" s="96"/>
      <c r="D624" s="96"/>
      <c r="E624" s="96"/>
      <c r="F624" s="96"/>
      <c r="G624" s="96"/>
      <c r="H624" s="96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 spans="1:26" ht="15.75" customHeight="1" x14ac:dyDescent="0.15">
      <c r="A625" s="100"/>
      <c r="B625" s="96"/>
      <c r="C625" s="96"/>
      <c r="D625" s="96"/>
      <c r="E625" s="96"/>
      <c r="F625" s="96"/>
      <c r="G625" s="96"/>
      <c r="H625" s="96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 spans="1:26" ht="15.75" customHeight="1" x14ac:dyDescent="0.15">
      <c r="A626" s="100"/>
      <c r="B626" s="96"/>
      <c r="C626" s="96"/>
      <c r="D626" s="96"/>
      <c r="E626" s="96"/>
      <c r="F626" s="96"/>
      <c r="G626" s="96"/>
      <c r="H626" s="96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 spans="1:26" ht="15.75" customHeight="1" x14ac:dyDescent="0.15">
      <c r="A627" s="100"/>
      <c r="B627" s="96"/>
      <c r="C627" s="96"/>
      <c r="D627" s="96"/>
      <c r="E627" s="96"/>
      <c r="F627" s="96"/>
      <c r="G627" s="96"/>
      <c r="H627" s="96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 spans="1:26" ht="15.75" customHeight="1" x14ac:dyDescent="0.15">
      <c r="A628" s="100"/>
      <c r="B628" s="96"/>
      <c r="C628" s="96"/>
      <c r="D628" s="96"/>
      <c r="E628" s="96"/>
      <c r="F628" s="96"/>
      <c r="G628" s="96"/>
      <c r="H628" s="96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 spans="1:26" ht="15.75" customHeight="1" x14ac:dyDescent="0.15">
      <c r="A629" s="100"/>
      <c r="B629" s="96"/>
      <c r="C629" s="96"/>
      <c r="D629" s="96"/>
      <c r="E629" s="96"/>
      <c r="F629" s="96"/>
      <c r="G629" s="96"/>
      <c r="H629" s="96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 spans="1:26" ht="15.75" customHeight="1" x14ac:dyDescent="0.15">
      <c r="A630" s="100"/>
      <c r="B630" s="96"/>
      <c r="C630" s="96"/>
      <c r="D630" s="96"/>
      <c r="E630" s="96"/>
      <c r="F630" s="96"/>
      <c r="G630" s="96"/>
      <c r="H630" s="96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 spans="1:26" ht="15.75" customHeight="1" x14ac:dyDescent="0.15">
      <c r="A631" s="100"/>
      <c r="B631" s="96"/>
      <c r="C631" s="96"/>
      <c r="D631" s="96"/>
      <c r="E631" s="96"/>
      <c r="F631" s="96"/>
      <c r="G631" s="96"/>
      <c r="H631" s="96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 spans="1:26" ht="15.75" customHeight="1" x14ac:dyDescent="0.15">
      <c r="A632" s="100"/>
      <c r="B632" s="96"/>
      <c r="C632" s="96"/>
      <c r="D632" s="96"/>
      <c r="E632" s="96"/>
      <c r="F632" s="96"/>
      <c r="G632" s="96"/>
      <c r="H632" s="96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 spans="1:26" ht="15.75" customHeight="1" x14ac:dyDescent="0.15">
      <c r="A633" s="100"/>
      <c r="B633" s="96"/>
      <c r="C633" s="96"/>
      <c r="D633" s="96"/>
      <c r="E633" s="96"/>
      <c r="F633" s="96"/>
      <c r="G633" s="96"/>
      <c r="H633" s="96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 spans="1:26" ht="15.75" customHeight="1" x14ac:dyDescent="0.15">
      <c r="A634" s="100"/>
      <c r="B634" s="96"/>
      <c r="C634" s="96"/>
      <c r="D634" s="96"/>
      <c r="E634" s="96"/>
      <c r="F634" s="96"/>
      <c r="G634" s="96"/>
      <c r="H634" s="96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 spans="1:26" ht="15.75" customHeight="1" x14ac:dyDescent="0.15">
      <c r="A635" s="100"/>
      <c r="B635" s="96"/>
      <c r="C635" s="96"/>
      <c r="D635" s="96"/>
      <c r="E635" s="96"/>
      <c r="F635" s="96"/>
      <c r="G635" s="96"/>
      <c r="H635" s="96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 spans="1:26" ht="15.75" customHeight="1" x14ac:dyDescent="0.15">
      <c r="A636" s="100"/>
      <c r="B636" s="96"/>
      <c r="C636" s="96"/>
      <c r="D636" s="96"/>
      <c r="E636" s="96"/>
      <c r="F636" s="96"/>
      <c r="G636" s="96"/>
      <c r="H636" s="96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 spans="1:26" ht="15.75" customHeight="1" x14ac:dyDescent="0.15">
      <c r="A637" s="100"/>
      <c r="B637" s="96"/>
      <c r="C637" s="96"/>
      <c r="D637" s="96"/>
      <c r="E637" s="96"/>
      <c r="F637" s="96"/>
      <c r="G637" s="96"/>
      <c r="H637" s="96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 spans="1:26" ht="15.75" customHeight="1" x14ac:dyDescent="0.15">
      <c r="A638" s="100"/>
      <c r="B638" s="96"/>
      <c r="C638" s="96"/>
      <c r="D638" s="96"/>
      <c r="E638" s="96"/>
      <c r="F638" s="96"/>
      <c r="G638" s="96"/>
      <c r="H638" s="96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 spans="1:26" ht="15.75" customHeight="1" x14ac:dyDescent="0.15">
      <c r="A639" s="100"/>
      <c r="B639" s="96"/>
      <c r="C639" s="96"/>
      <c r="D639" s="96"/>
      <c r="E639" s="96"/>
      <c r="F639" s="96"/>
      <c r="G639" s="96"/>
      <c r="H639" s="96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 spans="1:26" ht="15.75" customHeight="1" x14ac:dyDescent="0.15">
      <c r="A640" s="100"/>
      <c r="B640" s="96"/>
      <c r="C640" s="96"/>
      <c r="D640" s="96"/>
      <c r="E640" s="96"/>
      <c r="F640" s="96"/>
      <c r="G640" s="96"/>
      <c r="H640" s="96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 spans="1:26" ht="15.75" customHeight="1" x14ac:dyDescent="0.15">
      <c r="A641" s="100"/>
      <c r="B641" s="96"/>
      <c r="C641" s="96"/>
      <c r="D641" s="96"/>
      <c r="E641" s="96"/>
      <c r="F641" s="96"/>
      <c r="G641" s="96"/>
      <c r="H641" s="96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 spans="1:26" ht="15.75" customHeight="1" x14ac:dyDescent="0.15">
      <c r="A642" s="100"/>
      <c r="B642" s="96"/>
      <c r="C642" s="96"/>
      <c r="D642" s="96"/>
      <c r="E642" s="96"/>
      <c r="F642" s="96"/>
      <c r="G642" s="96"/>
      <c r="H642" s="96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 spans="1:26" ht="15.75" customHeight="1" x14ac:dyDescent="0.15">
      <c r="A643" s="100"/>
      <c r="B643" s="96"/>
      <c r="C643" s="96"/>
      <c r="D643" s="96"/>
      <c r="E643" s="96"/>
      <c r="F643" s="96"/>
      <c r="G643" s="96"/>
      <c r="H643" s="96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 spans="1:26" ht="15.75" customHeight="1" x14ac:dyDescent="0.15">
      <c r="A644" s="100"/>
      <c r="B644" s="96"/>
      <c r="C644" s="96"/>
      <c r="D644" s="96"/>
      <c r="E644" s="96"/>
      <c r="F644" s="96"/>
      <c r="G644" s="96"/>
      <c r="H644" s="96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 spans="1:26" ht="15.75" customHeight="1" x14ac:dyDescent="0.15">
      <c r="A645" s="100"/>
      <c r="B645" s="96"/>
      <c r="C645" s="96"/>
      <c r="D645" s="96"/>
      <c r="E645" s="96"/>
      <c r="F645" s="96"/>
      <c r="G645" s="96"/>
      <c r="H645" s="96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 spans="1:26" ht="15.75" customHeight="1" x14ac:dyDescent="0.15">
      <c r="A646" s="100"/>
      <c r="B646" s="96"/>
      <c r="C646" s="96"/>
      <c r="D646" s="96"/>
      <c r="E646" s="96"/>
      <c r="F646" s="96"/>
      <c r="G646" s="96"/>
      <c r="H646" s="96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 spans="1:26" ht="15.75" customHeight="1" x14ac:dyDescent="0.15">
      <c r="A647" s="100"/>
      <c r="B647" s="96"/>
      <c r="C647" s="96"/>
      <c r="D647" s="96"/>
      <c r="E647" s="96"/>
      <c r="F647" s="96"/>
      <c r="G647" s="96"/>
      <c r="H647" s="96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 spans="1:26" ht="15.75" customHeight="1" x14ac:dyDescent="0.15">
      <c r="A648" s="100"/>
      <c r="B648" s="96"/>
      <c r="C648" s="96"/>
      <c r="D648" s="96"/>
      <c r="E648" s="96"/>
      <c r="F648" s="96"/>
      <c r="G648" s="96"/>
      <c r="H648" s="96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 spans="1:26" ht="15.75" customHeight="1" x14ac:dyDescent="0.15">
      <c r="A649" s="100"/>
      <c r="B649" s="96"/>
      <c r="C649" s="96"/>
      <c r="D649" s="96"/>
      <c r="E649" s="96"/>
      <c r="F649" s="96"/>
      <c r="G649" s="96"/>
      <c r="H649" s="96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 spans="1:26" ht="15.75" customHeight="1" x14ac:dyDescent="0.15">
      <c r="A650" s="100"/>
      <c r="B650" s="96"/>
      <c r="C650" s="96"/>
      <c r="D650" s="96"/>
      <c r="E650" s="96"/>
      <c r="F650" s="96"/>
      <c r="G650" s="96"/>
      <c r="H650" s="96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 spans="1:26" ht="15.75" customHeight="1" x14ac:dyDescent="0.15">
      <c r="A651" s="100"/>
      <c r="B651" s="96"/>
      <c r="C651" s="96"/>
      <c r="D651" s="96"/>
      <c r="E651" s="96"/>
      <c r="F651" s="96"/>
      <c r="G651" s="96"/>
      <c r="H651" s="96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 spans="1:26" ht="15.75" customHeight="1" x14ac:dyDescent="0.15">
      <c r="A652" s="100"/>
      <c r="B652" s="96"/>
      <c r="C652" s="96"/>
      <c r="D652" s="96"/>
      <c r="E652" s="96"/>
      <c r="F652" s="96"/>
      <c r="G652" s="96"/>
      <c r="H652" s="96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 spans="1:26" ht="15.75" customHeight="1" x14ac:dyDescent="0.15">
      <c r="A653" s="100"/>
      <c r="B653" s="96"/>
      <c r="C653" s="96"/>
      <c r="D653" s="96"/>
      <c r="E653" s="96"/>
      <c r="F653" s="96"/>
      <c r="G653" s="96"/>
      <c r="H653" s="96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 spans="1:26" ht="15.75" customHeight="1" x14ac:dyDescent="0.15">
      <c r="A654" s="100"/>
      <c r="B654" s="96"/>
      <c r="C654" s="96"/>
      <c r="D654" s="96"/>
      <c r="E654" s="96"/>
      <c r="F654" s="96"/>
      <c r="G654" s="96"/>
      <c r="H654" s="96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 spans="1:26" ht="15.75" customHeight="1" x14ac:dyDescent="0.15">
      <c r="A655" s="100"/>
      <c r="B655" s="96"/>
      <c r="C655" s="96"/>
      <c r="D655" s="96"/>
      <c r="E655" s="96"/>
      <c r="F655" s="96"/>
      <c r="G655" s="96"/>
      <c r="H655" s="96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 spans="1:26" ht="15.75" customHeight="1" x14ac:dyDescent="0.15">
      <c r="A656" s="100"/>
      <c r="B656" s="96"/>
      <c r="C656" s="96"/>
      <c r="D656" s="96"/>
      <c r="E656" s="96"/>
      <c r="F656" s="96"/>
      <c r="G656" s="96"/>
      <c r="H656" s="96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 spans="1:26" ht="15.75" customHeight="1" x14ac:dyDescent="0.15">
      <c r="A657" s="100"/>
      <c r="B657" s="96"/>
      <c r="C657" s="96"/>
      <c r="D657" s="96"/>
      <c r="E657" s="96"/>
      <c r="F657" s="96"/>
      <c r="G657" s="96"/>
      <c r="H657" s="96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 spans="1:26" ht="15.75" customHeight="1" x14ac:dyDescent="0.15">
      <c r="A658" s="100"/>
      <c r="B658" s="96"/>
      <c r="C658" s="96"/>
      <c r="D658" s="96"/>
      <c r="E658" s="96"/>
      <c r="F658" s="96"/>
      <c r="G658" s="96"/>
      <c r="H658" s="96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 spans="1:26" ht="15.75" customHeight="1" x14ac:dyDescent="0.15">
      <c r="A659" s="100"/>
      <c r="B659" s="96"/>
      <c r="C659" s="96"/>
      <c r="D659" s="96"/>
      <c r="E659" s="96"/>
      <c r="F659" s="96"/>
      <c r="G659" s="96"/>
      <c r="H659" s="96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 spans="1:26" ht="15.75" customHeight="1" x14ac:dyDescent="0.15">
      <c r="A660" s="100"/>
      <c r="B660" s="96"/>
      <c r="C660" s="96"/>
      <c r="D660" s="96"/>
      <c r="E660" s="96"/>
      <c r="F660" s="96"/>
      <c r="G660" s="96"/>
      <c r="H660" s="96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 spans="1:26" ht="15.75" customHeight="1" x14ac:dyDescent="0.15">
      <c r="A661" s="100"/>
      <c r="B661" s="96"/>
      <c r="C661" s="96"/>
      <c r="D661" s="96"/>
      <c r="E661" s="96"/>
      <c r="F661" s="96"/>
      <c r="G661" s="96"/>
      <c r="H661" s="96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 spans="1:26" ht="15.75" customHeight="1" x14ac:dyDescent="0.15">
      <c r="A662" s="100"/>
      <c r="B662" s="96"/>
      <c r="C662" s="96"/>
      <c r="D662" s="96"/>
      <c r="E662" s="96"/>
      <c r="F662" s="96"/>
      <c r="G662" s="96"/>
      <c r="H662" s="96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 spans="1:26" ht="15.75" customHeight="1" x14ac:dyDescent="0.15">
      <c r="A663" s="100"/>
      <c r="B663" s="96"/>
      <c r="C663" s="96"/>
      <c r="D663" s="96"/>
      <c r="E663" s="96"/>
      <c r="F663" s="96"/>
      <c r="G663" s="96"/>
      <c r="H663" s="96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 spans="1:26" ht="15.75" customHeight="1" x14ac:dyDescent="0.15">
      <c r="A664" s="100"/>
      <c r="B664" s="96"/>
      <c r="C664" s="96"/>
      <c r="D664" s="96"/>
      <c r="E664" s="96"/>
      <c r="F664" s="96"/>
      <c r="G664" s="96"/>
      <c r="H664" s="96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 spans="1:26" ht="15.75" customHeight="1" x14ac:dyDescent="0.15">
      <c r="A665" s="100"/>
      <c r="B665" s="96"/>
      <c r="C665" s="96"/>
      <c r="D665" s="96"/>
      <c r="E665" s="96"/>
      <c r="F665" s="96"/>
      <c r="G665" s="96"/>
      <c r="H665" s="96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 spans="1:26" ht="15.75" customHeight="1" x14ac:dyDescent="0.15">
      <c r="A666" s="100"/>
      <c r="B666" s="96"/>
      <c r="C666" s="96"/>
      <c r="D666" s="96"/>
      <c r="E666" s="96"/>
      <c r="F666" s="96"/>
      <c r="G666" s="96"/>
      <c r="H666" s="96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 spans="1:26" ht="15.75" customHeight="1" x14ac:dyDescent="0.15">
      <c r="A667" s="100"/>
      <c r="B667" s="96"/>
      <c r="C667" s="96"/>
      <c r="D667" s="96"/>
      <c r="E667" s="96"/>
      <c r="F667" s="96"/>
      <c r="G667" s="96"/>
      <c r="H667" s="96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 spans="1:26" ht="15.75" customHeight="1" x14ac:dyDescent="0.15">
      <c r="A668" s="100"/>
      <c r="B668" s="96"/>
      <c r="C668" s="96"/>
      <c r="D668" s="96"/>
      <c r="E668" s="96"/>
      <c r="F668" s="96"/>
      <c r="G668" s="96"/>
      <c r="H668" s="96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 spans="1:26" ht="15.75" customHeight="1" x14ac:dyDescent="0.15">
      <c r="A669" s="100"/>
      <c r="B669" s="96"/>
      <c r="C669" s="96"/>
      <c r="D669" s="96"/>
      <c r="E669" s="96"/>
      <c r="F669" s="96"/>
      <c r="G669" s="96"/>
      <c r="H669" s="96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 spans="1:26" ht="15.75" customHeight="1" x14ac:dyDescent="0.15">
      <c r="A670" s="100"/>
      <c r="B670" s="96"/>
      <c r="C670" s="96"/>
      <c r="D670" s="96"/>
      <c r="E670" s="96"/>
      <c r="F670" s="96"/>
      <c r="G670" s="96"/>
      <c r="H670" s="96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 spans="1:26" ht="15.75" customHeight="1" x14ac:dyDescent="0.15">
      <c r="A671" s="100"/>
      <c r="B671" s="96"/>
      <c r="C671" s="96"/>
      <c r="D671" s="96"/>
      <c r="E671" s="96"/>
      <c r="F671" s="96"/>
      <c r="G671" s="96"/>
      <c r="H671" s="96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 spans="1:26" ht="15.75" customHeight="1" x14ac:dyDescent="0.15">
      <c r="A672" s="100"/>
      <c r="B672" s="96"/>
      <c r="C672" s="96"/>
      <c r="D672" s="96"/>
      <c r="E672" s="96"/>
      <c r="F672" s="96"/>
      <c r="G672" s="96"/>
      <c r="H672" s="96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 spans="1:26" ht="15.75" customHeight="1" x14ac:dyDescent="0.15">
      <c r="A673" s="100"/>
      <c r="B673" s="96"/>
      <c r="C673" s="96"/>
      <c r="D673" s="96"/>
      <c r="E673" s="96"/>
      <c r="F673" s="96"/>
      <c r="G673" s="96"/>
      <c r="H673" s="96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 spans="1:26" ht="15.75" customHeight="1" x14ac:dyDescent="0.15">
      <c r="A674" s="100"/>
      <c r="B674" s="96"/>
      <c r="C674" s="96"/>
      <c r="D674" s="96"/>
      <c r="E674" s="96"/>
      <c r="F674" s="96"/>
      <c r="G674" s="96"/>
      <c r="H674" s="96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 spans="1:26" ht="15.75" customHeight="1" x14ac:dyDescent="0.15">
      <c r="A675" s="100"/>
      <c r="B675" s="96"/>
      <c r="C675" s="96"/>
      <c r="D675" s="96"/>
      <c r="E675" s="96"/>
      <c r="F675" s="96"/>
      <c r="G675" s="96"/>
      <c r="H675" s="96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 spans="1:26" ht="15.75" customHeight="1" x14ac:dyDescent="0.15">
      <c r="A676" s="100"/>
      <c r="B676" s="96"/>
      <c r="C676" s="96"/>
      <c r="D676" s="96"/>
      <c r="E676" s="96"/>
      <c r="F676" s="96"/>
      <c r="G676" s="96"/>
      <c r="H676" s="96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 spans="1:26" ht="15.75" customHeight="1" x14ac:dyDescent="0.15">
      <c r="A677" s="100"/>
      <c r="B677" s="96"/>
      <c r="C677" s="96"/>
      <c r="D677" s="96"/>
      <c r="E677" s="96"/>
      <c r="F677" s="96"/>
      <c r="G677" s="96"/>
      <c r="H677" s="96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 spans="1:26" ht="15.75" customHeight="1" x14ac:dyDescent="0.15">
      <c r="A678" s="100"/>
      <c r="B678" s="96"/>
      <c r="C678" s="96"/>
      <c r="D678" s="96"/>
      <c r="E678" s="96"/>
      <c r="F678" s="96"/>
      <c r="G678" s="96"/>
      <c r="H678" s="96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 spans="1:26" ht="15.75" customHeight="1" x14ac:dyDescent="0.15">
      <c r="A679" s="100"/>
      <c r="B679" s="96"/>
      <c r="C679" s="96"/>
      <c r="D679" s="96"/>
      <c r="E679" s="96"/>
      <c r="F679" s="96"/>
      <c r="G679" s="96"/>
      <c r="H679" s="96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 spans="1:26" ht="15.75" customHeight="1" x14ac:dyDescent="0.15">
      <c r="A680" s="100"/>
      <c r="B680" s="96"/>
      <c r="C680" s="96"/>
      <c r="D680" s="96"/>
      <c r="E680" s="96"/>
      <c r="F680" s="96"/>
      <c r="G680" s="96"/>
      <c r="H680" s="96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 spans="1:26" ht="15.75" customHeight="1" x14ac:dyDescent="0.15">
      <c r="A681" s="100"/>
      <c r="B681" s="96"/>
      <c r="C681" s="96"/>
      <c r="D681" s="96"/>
      <c r="E681" s="96"/>
      <c r="F681" s="96"/>
      <c r="G681" s="96"/>
      <c r="H681" s="96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 spans="1:26" ht="15.75" customHeight="1" x14ac:dyDescent="0.15">
      <c r="A682" s="100"/>
      <c r="B682" s="96"/>
      <c r="C682" s="96"/>
      <c r="D682" s="96"/>
      <c r="E682" s="96"/>
      <c r="F682" s="96"/>
      <c r="G682" s="96"/>
      <c r="H682" s="96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 spans="1:26" ht="15.75" customHeight="1" x14ac:dyDescent="0.15">
      <c r="A683" s="100"/>
      <c r="B683" s="96"/>
      <c r="C683" s="96"/>
      <c r="D683" s="96"/>
      <c r="E683" s="96"/>
      <c r="F683" s="96"/>
      <c r="G683" s="96"/>
      <c r="H683" s="96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 spans="1:26" ht="15.75" customHeight="1" x14ac:dyDescent="0.15">
      <c r="A684" s="100"/>
      <c r="B684" s="96"/>
      <c r="C684" s="96"/>
      <c r="D684" s="96"/>
      <c r="E684" s="96"/>
      <c r="F684" s="96"/>
      <c r="G684" s="96"/>
      <c r="H684" s="96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 spans="1:26" ht="15.75" customHeight="1" x14ac:dyDescent="0.15">
      <c r="A685" s="100"/>
      <c r="B685" s="96"/>
      <c r="C685" s="96"/>
      <c r="D685" s="96"/>
      <c r="E685" s="96"/>
      <c r="F685" s="96"/>
      <c r="G685" s="96"/>
      <c r="H685" s="96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 spans="1:26" ht="15.75" customHeight="1" x14ac:dyDescent="0.15">
      <c r="A686" s="100"/>
      <c r="B686" s="96"/>
      <c r="C686" s="96"/>
      <c r="D686" s="96"/>
      <c r="E686" s="96"/>
      <c r="F686" s="96"/>
      <c r="G686" s="96"/>
      <c r="H686" s="96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 spans="1:26" ht="15.75" customHeight="1" x14ac:dyDescent="0.15">
      <c r="A687" s="100"/>
      <c r="B687" s="96"/>
      <c r="C687" s="96"/>
      <c r="D687" s="96"/>
      <c r="E687" s="96"/>
      <c r="F687" s="96"/>
      <c r="G687" s="96"/>
      <c r="H687" s="96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 spans="1:26" ht="15.75" customHeight="1" x14ac:dyDescent="0.15">
      <c r="A688" s="100"/>
      <c r="B688" s="96"/>
      <c r="C688" s="96"/>
      <c r="D688" s="96"/>
      <c r="E688" s="96"/>
      <c r="F688" s="96"/>
      <c r="G688" s="96"/>
      <c r="H688" s="96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 spans="1:26" ht="15.75" customHeight="1" x14ac:dyDescent="0.15">
      <c r="A689" s="100"/>
      <c r="B689" s="96"/>
      <c r="C689" s="96"/>
      <c r="D689" s="96"/>
      <c r="E689" s="96"/>
      <c r="F689" s="96"/>
      <c r="G689" s="96"/>
      <c r="H689" s="96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 spans="1:26" ht="15.75" customHeight="1" x14ac:dyDescent="0.15">
      <c r="A690" s="100"/>
      <c r="B690" s="96"/>
      <c r="C690" s="96"/>
      <c r="D690" s="96"/>
      <c r="E690" s="96"/>
      <c r="F690" s="96"/>
      <c r="G690" s="96"/>
      <c r="H690" s="96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 spans="1:26" ht="15.75" customHeight="1" x14ac:dyDescent="0.15">
      <c r="A691" s="100"/>
      <c r="B691" s="96"/>
      <c r="C691" s="96"/>
      <c r="D691" s="96"/>
      <c r="E691" s="96"/>
      <c r="F691" s="96"/>
      <c r="G691" s="96"/>
      <c r="H691" s="96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 spans="1:26" ht="15.75" customHeight="1" x14ac:dyDescent="0.15">
      <c r="A692" s="100"/>
      <c r="B692" s="96"/>
      <c r="C692" s="96"/>
      <c r="D692" s="96"/>
      <c r="E692" s="96"/>
      <c r="F692" s="96"/>
      <c r="G692" s="96"/>
      <c r="H692" s="96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 spans="1:26" ht="15.75" customHeight="1" x14ac:dyDescent="0.15">
      <c r="A693" s="100"/>
      <c r="B693" s="96"/>
      <c r="C693" s="96"/>
      <c r="D693" s="96"/>
      <c r="E693" s="96"/>
      <c r="F693" s="96"/>
      <c r="G693" s="96"/>
      <c r="H693" s="96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 spans="1:26" ht="15.75" customHeight="1" x14ac:dyDescent="0.15">
      <c r="A694" s="100"/>
      <c r="B694" s="96"/>
      <c r="C694" s="96"/>
      <c r="D694" s="96"/>
      <c r="E694" s="96"/>
      <c r="F694" s="96"/>
      <c r="G694" s="96"/>
      <c r="H694" s="96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 spans="1:26" ht="15.75" customHeight="1" x14ac:dyDescent="0.15">
      <c r="A695" s="100"/>
      <c r="B695" s="96"/>
      <c r="C695" s="96"/>
      <c r="D695" s="96"/>
      <c r="E695" s="96"/>
      <c r="F695" s="96"/>
      <c r="G695" s="96"/>
      <c r="H695" s="96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 spans="1:26" ht="15.75" customHeight="1" x14ac:dyDescent="0.15">
      <c r="A696" s="100"/>
      <c r="B696" s="96"/>
      <c r="C696" s="96"/>
      <c r="D696" s="96"/>
      <c r="E696" s="96"/>
      <c r="F696" s="96"/>
      <c r="G696" s="96"/>
      <c r="H696" s="96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 spans="1:26" ht="15.75" customHeight="1" x14ac:dyDescent="0.15">
      <c r="A697" s="100"/>
      <c r="B697" s="96"/>
      <c r="C697" s="96"/>
      <c r="D697" s="96"/>
      <c r="E697" s="96"/>
      <c r="F697" s="96"/>
      <c r="G697" s="96"/>
      <c r="H697" s="96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 spans="1:26" ht="15.75" customHeight="1" x14ac:dyDescent="0.15">
      <c r="A698" s="100"/>
      <c r="B698" s="96"/>
      <c r="C698" s="96"/>
      <c r="D698" s="96"/>
      <c r="E698" s="96"/>
      <c r="F698" s="96"/>
      <c r="G698" s="96"/>
      <c r="H698" s="96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 spans="1:26" ht="15.75" customHeight="1" x14ac:dyDescent="0.15">
      <c r="A699" s="100"/>
      <c r="B699" s="96"/>
      <c r="C699" s="96"/>
      <c r="D699" s="96"/>
      <c r="E699" s="96"/>
      <c r="F699" s="96"/>
      <c r="G699" s="96"/>
      <c r="H699" s="96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 spans="1:26" ht="15.75" customHeight="1" x14ac:dyDescent="0.15">
      <c r="A700" s="100"/>
      <c r="B700" s="96"/>
      <c r="C700" s="96"/>
      <c r="D700" s="96"/>
      <c r="E700" s="96"/>
      <c r="F700" s="96"/>
      <c r="G700" s="96"/>
      <c r="H700" s="96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 spans="1:26" ht="15.75" customHeight="1" x14ac:dyDescent="0.15">
      <c r="A701" s="100"/>
      <c r="B701" s="96"/>
      <c r="C701" s="96"/>
      <c r="D701" s="96"/>
      <c r="E701" s="96"/>
      <c r="F701" s="96"/>
      <c r="G701" s="96"/>
      <c r="H701" s="96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 spans="1:26" ht="15.75" customHeight="1" x14ac:dyDescent="0.15">
      <c r="A702" s="100"/>
      <c r="B702" s="96"/>
      <c r="C702" s="96"/>
      <c r="D702" s="96"/>
      <c r="E702" s="96"/>
      <c r="F702" s="96"/>
      <c r="G702" s="96"/>
      <c r="H702" s="96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 spans="1:26" ht="15.75" customHeight="1" x14ac:dyDescent="0.15">
      <c r="A703" s="100"/>
      <c r="B703" s="96"/>
      <c r="C703" s="96"/>
      <c r="D703" s="96"/>
      <c r="E703" s="96"/>
      <c r="F703" s="96"/>
      <c r="G703" s="96"/>
      <c r="H703" s="96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 spans="1:26" ht="15.75" customHeight="1" x14ac:dyDescent="0.15">
      <c r="A704" s="100"/>
      <c r="B704" s="96"/>
      <c r="C704" s="96"/>
      <c r="D704" s="96"/>
      <c r="E704" s="96"/>
      <c r="F704" s="96"/>
      <c r="G704" s="96"/>
      <c r="H704" s="96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 spans="1:26" ht="15.75" customHeight="1" x14ac:dyDescent="0.15">
      <c r="A705" s="100"/>
      <c r="B705" s="96"/>
      <c r="C705" s="96"/>
      <c r="D705" s="96"/>
      <c r="E705" s="96"/>
      <c r="F705" s="96"/>
      <c r="G705" s="96"/>
      <c r="H705" s="96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 spans="1:26" ht="15.75" customHeight="1" x14ac:dyDescent="0.15">
      <c r="A706" s="100"/>
      <c r="B706" s="96"/>
      <c r="C706" s="96"/>
      <c r="D706" s="96"/>
      <c r="E706" s="96"/>
      <c r="F706" s="96"/>
      <c r="G706" s="96"/>
      <c r="H706" s="96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 spans="1:26" ht="15.75" customHeight="1" x14ac:dyDescent="0.15">
      <c r="A707" s="100"/>
      <c r="B707" s="96"/>
      <c r="C707" s="96"/>
      <c r="D707" s="96"/>
      <c r="E707" s="96"/>
      <c r="F707" s="96"/>
      <c r="G707" s="96"/>
      <c r="H707" s="96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 spans="1:26" ht="15.75" customHeight="1" x14ac:dyDescent="0.15">
      <c r="A708" s="100"/>
      <c r="B708" s="96"/>
      <c r="C708" s="96"/>
      <c r="D708" s="96"/>
      <c r="E708" s="96"/>
      <c r="F708" s="96"/>
      <c r="G708" s="96"/>
      <c r="H708" s="96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 spans="1:26" ht="15.75" customHeight="1" x14ac:dyDescent="0.15">
      <c r="A709" s="100"/>
      <c r="B709" s="96"/>
      <c r="C709" s="96"/>
      <c r="D709" s="96"/>
      <c r="E709" s="96"/>
      <c r="F709" s="96"/>
      <c r="G709" s="96"/>
      <c r="H709" s="96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 spans="1:26" ht="15.75" customHeight="1" x14ac:dyDescent="0.15">
      <c r="A710" s="100"/>
      <c r="B710" s="96"/>
      <c r="C710" s="96"/>
      <c r="D710" s="96"/>
      <c r="E710" s="96"/>
      <c r="F710" s="96"/>
      <c r="G710" s="96"/>
      <c r="H710" s="96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 spans="1:26" ht="15.75" customHeight="1" x14ac:dyDescent="0.15">
      <c r="A711" s="100"/>
      <c r="B711" s="96"/>
      <c r="C711" s="96"/>
      <c r="D711" s="96"/>
      <c r="E711" s="96"/>
      <c r="F711" s="96"/>
      <c r="G711" s="96"/>
      <c r="H711" s="96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 spans="1:26" ht="15.75" customHeight="1" x14ac:dyDescent="0.15">
      <c r="A712" s="100"/>
      <c r="B712" s="96"/>
      <c r="C712" s="96"/>
      <c r="D712" s="96"/>
      <c r="E712" s="96"/>
      <c r="F712" s="96"/>
      <c r="G712" s="96"/>
      <c r="H712" s="96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 spans="1:26" ht="15.75" customHeight="1" x14ac:dyDescent="0.15">
      <c r="A713" s="100"/>
      <c r="B713" s="96"/>
      <c r="C713" s="96"/>
      <c r="D713" s="96"/>
      <c r="E713" s="96"/>
      <c r="F713" s="96"/>
      <c r="G713" s="96"/>
      <c r="H713" s="96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 spans="1:26" ht="15.75" customHeight="1" x14ac:dyDescent="0.15">
      <c r="A714" s="100"/>
      <c r="B714" s="96"/>
      <c r="C714" s="96"/>
      <c r="D714" s="96"/>
      <c r="E714" s="96"/>
      <c r="F714" s="96"/>
      <c r="G714" s="96"/>
      <c r="H714" s="96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 spans="1:26" ht="15.75" customHeight="1" x14ac:dyDescent="0.15">
      <c r="A715" s="100"/>
      <c r="B715" s="96"/>
      <c r="C715" s="96"/>
      <c r="D715" s="96"/>
      <c r="E715" s="96"/>
      <c r="F715" s="96"/>
      <c r="G715" s="96"/>
      <c r="H715" s="96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 spans="1:26" ht="15.75" customHeight="1" x14ac:dyDescent="0.15">
      <c r="A716" s="100"/>
      <c r="B716" s="96"/>
      <c r="C716" s="96"/>
      <c r="D716" s="96"/>
      <c r="E716" s="96"/>
      <c r="F716" s="96"/>
      <c r="G716" s="96"/>
      <c r="H716" s="96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 spans="1:26" ht="15.75" customHeight="1" x14ac:dyDescent="0.15">
      <c r="A717" s="100"/>
      <c r="B717" s="96"/>
      <c r="C717" s="96"/>
      <c r="D717" s="96"/>
      <c r="E717" s="96"/>
      <c r="F717" s="96"/>
      <c r="G717" s="96"/>
      <c r="H717" s="96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 spans="1:26" ht="15.75" customHeight="1" x14ac:dyDescent="0.15">
      <c r="A718" s="100"/>
      <c r="B718" s="96"/>
      <c r="C718" s="96"/>
      <c r="D718" s="96"/>
      <c r="E718" s="96"/>
      <c r="F718" s="96"/>
      <c r="G718" s="96"/>
      <c r="H718" s="96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 spans="1:26" ht="15.75" customHeight="1" x14ac:dyDescent="0.15">
      <c r="A719" s="100"/>
      <c r="B719" s="96"/>
      <c r="C719" s="96"/>
      <c r="D719" s="96"/>
      <c r="E719" s="96"/>
      <c r="F719" s="96"/>
      <c r="G719" s="96"/>
      <c r="H719" s="96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 spans="1:26" ht="15.75" customHeight="1" x14ac:dyDescent="0.15">
      <c r="A720" s="100"/>
      <c r="B720" s="96"/>
      <c r="C720" s="96"/>
      <c r="D720" s="96"/>
      <c r="E720" s="96"/>
      <c r="F720" s="96"/>
      <c r="G720" s="96"/>
      <c r="H720" s="96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 spans="1:26" ht="15.75" customHeight="1" x14ac:dyDescent="0.15">
      <c r="A721" s="100"/>
      <c r="B721" s="96"/>
      <c r="C721" s="96"/>
      <c r="D721" s="96"/>
      <c r="E721" s="96"/>
      <c r="F721" s="96"/>
      <c r="G721" s="96"/>
      <c r="H721" s="96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 spans="1:26" ht="15.75" customHeight="1" x14ac:dyDescent="0.15">
      <c r="A722" s="100"/>
      <c r="B722" s="96"/>
      <c r="C722" s="96"/>
      <c r="D722" s="96"/>
      <c r="E722" s="96"/>
      <c r="F722" s="96"/>
      <c r="G722" s="96"/>
      <c r="H722" s="96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 spans="1:26" ht="15.75" customHeight="1" x14ac:dyDescent="0.15">
      <c r="A723" s="100"/>
      <c r="B723" s="96"/>
      <c r="C723" s="96"/>
      <c r="D723" s="96"/>
      <c r="E723" s="96"/>
      <c r="F723" s="96"/>
      <c r="G723" s="96"/>
      <c r="H723" s="96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 spans="1:26" ht="15.75" customHeight="1" x14ac:dyDescent="0.15">
      <c r="A724" s="100"/>
      <c r="B724" s="96"/>
      <c r="C724" s="96"/>
      <c r="D724" s="96"/>
      <c r="E724" s="96"/>
      <c r="F724" s="96"/>
      <c r="G724" s="96"/>
      <c r="H724" s="96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 spans="1:26" ht="15.75" customHeight="1" x14ac:dyDescent="0.15">
      <c r="A725" s="100"/>
      <c r="B725" s="96"/>
      <c r="C725" s="96"/>
      <c r="D725" s="96"/>
      <c r="E725" s="96"/>
      <c r="F725" s="96"/>
      <c r="G725" s="96"/>
      <c r="H725" s="96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 spans="1:26" ht="15.75" customHeight="1" x14ac:dyDescent="0.15">
      <c r="A726" s="100"/>
      <c r="B726" s="96"/>
      <c r="C726" s="96"/>
      <c r="D726" s="96"/>
      <c r="E726" s="96"/>
      <c r="F726" s="96"/>
      <c r="G726" s="96"/>
      <c r="H726" s="96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 spans="1:26" ht="15.75" customHeight="1" x14ac:dyDescent="0.15">
      <c r="A727" s="100"/>
      <c r="B727" s="96"/>
      <c r="C727" s="96"/>
      <c r="D727" s="96"/>
      <c r="E727" s="96"/>
      <c r="F727" s="96"/>
      <c r="G727" s="96"/>
      <c r="H727" s="96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 spans="1:26" ht="15.75" customHeight="1" x14ac:dyDescent="0.15">
      <c r="A728" s="100"/>
      <c r="B728" s="96"/>
      <c r="C728" s="96"/>
      <c r="D728" s="96"/>
      <c r="E728" s="96"/>
      <c r="F728" s="96"/>
      <c r="G728" s="96"/>
      <c r="H728" s="96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 spans="1:26" ht="15.75" customHeight="1" x14ac:dyDescent="0.15">
      <c r="A729" s="100"/>
      <c r="B729" s="96"/>
      <c r="C729" s="96"/>
      <c r="D729" s="96"/>
      <c r="E729" s="96"/>
      <c r="F729" s="96"/>
      <c r="G729" s="96"/>
      <c r="H729" s="96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 spans="1:26" ht="15.75" customHeight="1" x14ac:dyDescent="0.15">
      <c r="A730" s="100"/>
      <c r="B730" s="96"/>
      <c r="C730" s="96"/>
      <c r="D730" s="96"/>
      <c r="E730" s="96"/>
      <c r="F730" s="96"/>
      <c r="G730" s="96"/>
      <c r="H730" s="96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 spans="1:26" ht="15.75" customHeight="1" x14ac:dyDescent="0.15">
      <c r="A731" s="100"/>
      <c r="B731" s="96"/>
      <c r="C731" s="96"/>
      <c r="D731" s="96"/>
      <c r="E731" s="96"/>
      <c r="F731" s="96"/>
      <c r="G731" s="96"/>
      <c r="H731" s="96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 spans="1:26" ht="15.75" customHeight="1" x14ac:dyDescent="0.15">
      <c r="A732" s="100"/>
      <c r="B732" s="96"/>
      <c r="C732" s="96"/>
      <c r="D732" s="96"/>
      <c r="E732" s="96"/>
      <c r="F732" s="96"/>
      <c r="G732" s="96"/>
      <c r="H732" s="96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 spans="1:26" ht="15.75" customHeight="1" x14ac:dyDescent="0.15">
      <c r="A733" s="100"/>
      <c r="B733" s="96"/>
      <c r="C733" s="96"/>
      <c r="D733" s="96"/>
      <c r="E733" s="96"/>
      <c r="F733" s="96"/>
      <c r="G733" s="96"/>
      <c r="H733" s="96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 spans="1:26" ht="15.75" customHeight="1" x14ac:dyDescent="0.15">
      <c r="A734" s="100"/>
      <c r="B734" s="96"/>
      <c r="C734" s="96"/>
      <c r="D734" s="96"/>
      <c r="E734" s="96"/>
      <c r="F734" s="96"/>
      <c r="G734" s="96"/>
      <c r="H734" s="96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 spans="1:26" ht="15.75" customHeight="1" x14ac:dyDescent="0.15">
      <c r="A735" s="100"/>
      <c r="B735" s="96"/>
      <c r="C735" s="96"/>
      <c r="D735" s="96"/>
      <c r="E735" s="96"/>
      <c r="F735" s="96"/>
      <c r="G735" s="96"/>
      <c r="H735" s="96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 spans="1:26" ht="15.75" customHeight="1" x14ac:dyDescent="0.15">
      <c r="A736" s="100"/>
      <c r="B736" s="96"/>
      <c r="C736" s="96"/>
      <c r="D736" s="96"/>
      <c r="E736" s="96"/>
      <c r="F736" s="96"/>
      <c r="G736" s="96"/>
      <c r="H736" s="96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 spans="1:26" ht="15.75" customHeight="1" x14ac:dyDescent="0.15">
      <c r="A737" s="100"/>
      <c r="B737" s="96"/>
      <c r="C737" s="96"/>
      <c r="D737" s="96"/>
      <c r="E737" s="96"/>
      <c r="F737" s="96"/>
      <c r="G737" s="96"/>
      <c r="H737" s="96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 spans="1:26" ht="15.75" customHeight="1" x14ac:dyDescent="0.15">
      <c r="A738" s="100"/>
      <c r="B738" s="96"/>
      <c r="C738" s="96"/>
      <c r="D738" s="96"/>
      <c r="E738" s="96"/>
      <c r="F738" s="96"/>
      <c r="G738" s="96"/>
      <c r="H738" s="96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 spans="1:26" ht="15.75" customHeight="1" x14ac:dyDescent="0.15">
      <c r="A739" s="100"/>
      <c r="B739" s="96"/>
      <c r="C739" s="96"/>
      <c r="D739" s="96"/>
      <c r="E739" s="96"/>
      <c r="F739" s="96"/>
      <c r="G739" s="96"/>
      <c r="H739" s="96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 spans="1:26" ht="15.75" customHeight="1" x14ac:dyDescent="0.15">
      <c r="A740" s="100"/>
      <c r="B740" s="96"/>
      <c r="C740" s="96"/>
      <c r="D740" s="96"/>
      <c r="E740" s="96"/>
      <c r="F740" s="96"/>
      <c r="G740" s="96"/>
      <c r="H740" s="96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 spans="1:26" ht="15.75" customHeight="1" x14ac:dyDescent="0.15">
      <c r="A741" s="100"/>
      <c r="B741" s="96"/>
      <c r="C741" s="96"/>
      <c r="D741" s="96"/>
      <c r="E741" s="96"/>
      <c r="F741" s="96"/>
      <c r="G741" s="96"/>
      <c r="H741" s="96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 spans="1:26" ht="15.75" customHeight="1" x14ac:dyDescent="0.15">
      <c r="A742" s="100"/>
      <c r="B742" s="96"/>
      <c r="C742" s="96"/>
      <c r="D742" s="96"/>
      <c r="E742" s="96"/>
      <c r="F742" s="96"/>
      <c r="G742" s="96"/>
      <c r="H742" s="96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 spans="1:26" ht="15.75" customHeight="1" x14ac:dyDescent="0.15">
      <c r="A743" s="100"/>
      <c r="B743" s="96"/>
      <c r="C743" s="96"/>
      <c r="D743" s="96"/>
      <c r="E743" s="96"/>
      <c r="F743" s="96"/>
      <c r="G743" s="96"/>
      <c r="H743" s="96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 spans="1:26" ht="15.75" customHeight="1" x14ac:dyDescent="0.15">
      <c r="A744" s="100"/>
      <c r="B744" s="96"/>
      <c r="C744" s="96"/>
      <c r="D744" s="96"/>
      <c r="E744" s="96"/>
      <c r="F744" s="96"/>
      <c r="G744" s="96"/>
      <c r="H744" s="96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 spans="1:26" ht="15.75" customHeight="1" x14ac:dyDescent="0.15">
      <c r="A745" s="100"/>
      <c r="B745" s="96"/>
      <c r="C745" s="96"/>
      <c r="D745" s="96"/>
      <c r="E745" s="96"/>
      <c r="F745" s="96"/>
      <c r="G745" s="96"/>
      <c r="H745" s="96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 spans="1:26" ht="15.75" customHeight="1" x14ac:dyDescent="0.15">
      <c r="A746" s="100"/>
      <c r="B746" s="96"/>
      <c r="C746" s="96"/>
      <c r="D746" s="96"/>
      <c r="E746" s="96"/>
      <c r="F746" s="96"/>
      <c r="G746" s="96"/>
      <c r="H746" s="96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 spans="1:26" ht="15.75" customHeight="1" x14ac:dyDescent="0.15">
      <c r="A747" s="100"/>
      <c r="B747" s="96"/>
      <c r="C747" s="96"/>
      <c r="D747" s="96"/>
      <c r="E747" s="96"/>
      <c r="F747" s="96"/>
      <c r="G747" s="96"/>
      <c r="H747" s="96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 spans="1:26" ht="15.75" customHeight="1" x14ac:dyDescent="0.15">
      <c r="A748" s="100"/>
      <c r="B748" s="96"/>
      <c r="C748" s="96"/>
      <c r="D748" s="96"/>
      <c r="E748" s="96"/>
      <c r="F748" s="96"/>
      <c r="G748" s="96"/>
      <c r="H748" s="96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 spans="1:26" ht="15.75" customHeight="1" x14ac:dyDescent="0.15">
      <c r="A749" s="100"/>
      <c r="B749" s="96"/>
      <c r="C749" s="96"/>
      <c r="D749" s="96"/>
      <c r="E749" s="96"/>
      <c r="F749" s="96"/>
      <c r="G749" s="96"/>
      <c r="H749" s="96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 spans="1:26" ht="15.75" customHeight="1" x14ac:dyDescent="0.15">
      <c r="A750" s="100"/>
      <c r="B750" s="96"/>
      <c r="C750" s="96"/>
      <c r="D750" s="96"/>
      <c r="E750" s="96"/>
      <c r="F750" s="96"/>
      <c r="G750" s="96"/>
      <c r="H750" s="96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 spans="1:26" ht="15.75" customHeight="1" x14ac:dyDescent="0.15">
      <c r="A751" s="100"/>
      <c r="B751" s="96"/>
      <c r="C751" s="96"/>
      <c r="D751" s="96"/>
      <c r="E751" s="96"/>
      <c r="F751" s="96"/>
      <c r="G751" s="96"/>
      <c r="H751" s="96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 spans="1:26" ht="15.75" customHeight="1" x14ac:dyDescent="0.15">
      <c r="A752" s="100"/>
      <c r="B752" s="96"/>
      <c r="C752" s="96"/>
      <c r="D752" s="96"/>
      <c r="E752" s="96"/>
      <c r="F752" s="96"/>
      <c r="G752" s="96"/>
      <c r="H752" s="96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 spans="1:26" ht="15.75" customHeight="1" x14ac:dyDescent="0.15">
      <c r="A753" s="100"/>
      <c r="B753" s="96"/>
      <c r="C753" s="96"/>
      <c r="D753" s="96"/>
      <c r="E753" s="96"/>
      <c r="F753" s="96"/>
      <c r="G753" s="96"/>
      <c r="H753" s="96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 spans="1:26" ht="15.75" customHeight="1" x14ac:dyDescent="0.15">
      <c r="A754" s="100"/>
      <c r="B754" s="96"/>
      <c r="C754" s="96"/>
      <c r="D754" s="96"/>
      <c r="E754" s="96"/>
      <c r="F754" s="96"/>
      <c r="G754" s="96"/>
      <c r="H754" s="96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 spans="1:26" ht="15.75" customHeight="1" x14ac:dyDescent="0.15">
      <c r="A755" s="100"/>
      <c r="B755" s="96"/>
      <c r="C755" s="96"/>
      <c r="D755" s="96"/>
      <c r="E755" s="96"/>
      <c r="F755" s="96"/>
      <c r="G755" s="96"/>
      <c r="H755" s="96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 spans="1:26" ht="15.75" customHeight="1" x14ac:dyDescent="0.15">
      <c r="A756" s="100"/>
      <c r="B756" s="96"/>
      <c r="C756" s="96"/>
      <c r="D756" s="96"/>
      <c r="E756" s="96"/>
      <c r="F756" s="96"/>
      <c r="G756" s="96"/>
      <c r="H756" s="96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 spans="1:26" ht="15.75" customHeight="1" x14ac:dyDescent="0.15">
      <c r="A757" s="100"/>
      <c r="B757" s="96"/>
      <c r="C757" s="96"/>
      <c r="D757" s="96"/>
      <c r="E757" s="96"/>
      <c r="F757" s="96"/>
      <c r="G757" s="96"/>
      <c r="H757" s="96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 spans="1:26" ht="15.75" customHeight="1" x14ac:dyDescent="0.15">
      <c r="A758" s="100"/>
      <c r="B758" s="96"/>
      <c r="C758" s="96"/>
      <c r="D758" s="96"/>
      <c r="E758" s="96"/>
      <c r="F758" s="96"/>
      <c r="G758" s="96"/>
      <c r="H758" s="96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 spans="1:26" ht="15.75" customHeight="1" x14ac:dyDescent="0.15">
      <c r="A759" s="100"/>
      <c r="B759" s="96"/>
      <c r="C759" s="96"/>
      <c r="D759" s="96"/>
      <c r="E759" s="96"/>
      <c r="F759" s="96"/>
      <c r="G759" s="96"/>
      <c r="H759" s="96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 spans="1:26" ht="15.75" customHeight="1" x14ac:dyDescent="0.15">
      <c r="A760" s="100"/>
      <c r="B760" s="96"/>
      <c r="C760" s="96"/>
      <c r="D760" s="96"/>
      <c r="E760" s="96"/>
      <c r="F760" s="96"/>
      <c r="G760" s="96"/>
      <c r="H760" s="96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 spans="1:26" ht="15.75" customHeight="1" x14ac:dyDescent="0.15">
      <c r="A761" s="100"/>
      <c r="B761" s="96"/>
      <c r="C761" s="96"/>
      <c r="D761" s="96"/>
      <c r="E761" s="96"/>
      <c r="F761" s="96"/>
      <c r="G761" s="96"/>
      <c r="H761" s="96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 spans="1:26" ht="15.75" customHeight="1" x14ac:dyDescent="0.15">
      <c r="A762" s="100"/>
      <c r="B762" s="96"/>
      <c r="C762" s="96"/>
      <c r="D762" s="96"/>
      <c r="E762" s="96"/>
      <c r="F762" s="96"/>
      <c r="G762" s="96"/>
      <c r="H762" s="96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 spans="1:26" ht="15.75" customHeight="1" x14ac:dyDescent="0.15">
      <c r="A763" s="100"/>
      <c r="B763" s="96"/>
      <c r="C763" s="96"/>
      <c r="D763" s="96"/>
      <c r="E763" s="96"/>
      <c r="F763" s="96"/>
      <c r="G763" s="96"/>
      <c r="H763" s="96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 spans="1:26" ht="15.75" customHeight="1" x14ac:dyDescent="0.15">
      <c r="A764" s="100"/>
      <c r="B764" s="96"/>
      <c r="C764" s="96"/>
      <c r="D764" s="96"/>
      <c r="E764" s="96"/>
      <c r="F764" s="96"/>
      <c r="G764" s="96"/>
      <c r="H764" s="96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 spans="1:26" ht="15.75" customHeight="1" x14ac:dyDescent="0.15">
      <c r="A765" s="100"/>
      <c r="B765" s="96"/>
      <c r="C765" s="96"/>
      <c r="D765" s="96"/>
      <c r="E765" s="96"/>
      <c r="F765" s="96"/>
      <c r="G765" s="96"/>
      <c r="H765" s="96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 spans="1:26" ht="15.75" customHeight="1" x14ac:dyDescent="0.15">
      <c r="A766" s="100"/>
      <c r="B766" s="96"/>
      <c r="C766" s="96"/>
      <c r="D766" s="96"/>
      <c r="E766" s="96"/>
      <c r="F766" s="96"/>
      <c r="G766" s="96"/>
      <c r="H766" s="96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 spans="1:26" ht="15.75" customHeight="1" x14ac:dyDescent="0.15">
      <c r="A767" s="100"/>
      <c r="B767" s="96"/>
      <c r="C767" s="96"/>
      <c r="D767" s="96"/>
      <c r="E767" s="96"/>
      <c r="F767" s="96"/>
      <c r="G767" s="96"/>
      <c r="H767" s="96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 spans="1:26" ht="15.75" customHeight="1" x14ac:dyDescent="0.15">
      <c r="A768" s="100"/>
      <c r="B768" s="96"/>
      <c r="C768" s="96"/>
      <c r="D768" s="96"/>
      <c r="E768" s="96"/>
      <c r="F768" s="96"/>
      <c r="G768" s="96"/>
      <c r="H768" s="96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 spans="1:26" ht="15.75" customHeight="1" x14ac:dyDescent="0.15">
      <c r="A769" s="100"/>
      <c r="B769" s="96"/>
      <c r="C769" s="96"/>
      <c r="D769" s="96"/>
      <c r="E769" s="96"/>
      <c r="F769" s="96"/>
      <c r="G769" s="96"/>
      <c r="H769" s="96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 spans="1:26" ht="15.75" customHeight="1" x14ac:dyDescent="0.15">
      <c r="A770" s="100"/>
      <c r="B770" s="96"/>
      <c r="C770" s="96"/>
      <c r="D770" s="96"/>
      <c r="E770" s="96"/>
      <c r="F770" s="96"/>
      <c r="G770" s="96"/>
      <c r="H770" s="96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 spans="1:26" ht="15.75" customHeight="1" x14ac:dyDescent="0.15">
      <c r="A771" s="100"/>
      <c r="B771" s="96"/>
      <c r="C771" s="96"/>
      <c r="D771" s="96"/>
      <c r="E771" s="96"/>
      <c r="F771" s="96"/>
      <c r="G771" s="96"/>
      <c r="H771" s="96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 spans="1:26" ht="15.75" customHeight="1" x14ac:dyDescent="0.15">
      <c r="A772" s="100"/>
      <c r="B772" s="96"/>
      <c r="C772" s="96"/>
      <c r="D772" s="96"/>
      <c r="E772" s="96"/>
      <c r="F772" s="96"/>
      <c r="G772" s="96"/>
      <c r="H772" s="96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 spans="1:26" ht="15.75" customHeight="1" x14ac:dyDescent="0.15">
      <c r="A773" s="100"/>
      <c r="B773" s="96"/>
      <c r="C773" s="96"/>
      <c r="D773" s="96"/>
      <c r="E773" s="96"/>
      <c r="F773" s="96"/>
      <c r="G773" s="96"/>
      <c r="H773" s="96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 spans="1:26" ht="15.75" customHeight="1" x14ac:dyDescent="0.15">
      <c r="A774" s="100"/>
      <c r="B774" s="96"/>
      <c r="C774" s="96"/>
      <c r="D774" s="96"/>
      <c r="E774" s="96"/>
      <c r="F774" s="96"/>
      <c r="G774" s="96"/>
      <c r="H774" s="96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 spans="1:26" ht="15.75" customHeight="1" x14ac:dyDescent="0.15">
      <c r="A775" s="100"/>
      <c r="B775" s="96"/>
      <c r="C775" s="96"/>
      <c r="D775" s="96"/>
      <c r="E775" s="96"/>
      <c r="F775" s="96"/>
      <c r="G775" s="96"/>
      <c r="H775" s="96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 spans="1:26" ht="15.75" customHeight="1" x14ac:dyDescent="0.15">
      <c r="A776" s="100"/>
      <c r="B776" s="96"/>
      <c r="C776" s="96"/>
      <c r="D776" s="96"/>
      <c r="E776" s="96"/>
      <c r="F776" s="96"/>
      <c r="G776" s="96"/>
      <c r="H776" s="96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 spans="1:26" ht="15.75" customHeight="1" x14ac:dyDescent="0.15">
      <c r="A777" s="100"/>
      <c r="B777" s="96"/>
      <c r="C777" s="96"/>
      <c r="D777" s="96"/>
      <c r="E777" s="96"/>
      <c r="F777" s="96"/>
      <c r="G777" s="96"/>
      <c r="H777" s="96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 spans="1:26" ht="15.75" customHeight="1" x14ac:dyDescent="0.15">
      <c r="A778" s="100"/>
      <c r="B778" s="96"/>
      <c r="C778" s="96"/>
      <c r="D778" s="96"/>
      <c r="E778" s="96"/>
      <c r="F778" s="96"/>
      <c r="G778" s="96"/>
      <c r="H778" s="96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 spans="1:26" ht="15.75" customHeight="1" x14ac:dyDescent="0.15">
      <c r="A779" s="100"/>
      <c r="B779" s="96"/>
      <c r="C779" s="96"/>
      <c r="D779" s="96"/>
      <c r="E779" s="96"/>
      <c r="F779" s="96"/>
      <c r="G779" s="96"/>
      <c r="H779" s="96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 spans="1:26" ht="15.75" customHeight="1" x14ac:dyDescent="0.15">
      <c r="A780" s="100"/>
      <c r="B780" s="96"/>
      <c r="C780" s="96"/>
      <c r="D780" s="96"/>
      <c r="E780" s="96"/>
      <c r="F780" s="96"/>
      <c r="G780" s="96"/>
      <c r="H780" s="96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 spans="1:26" ht="15.75" customHeight="1" x14ac:dyDescent="0.15">
      <c r="A781" s="100"/>
      <c r="B781" s="96"/>
      <c r="C781" s="96"/>
      <c r="D781" s="96"/>
      <c r="E781" s="96"/>
      <c r="F781" s="96"/>
      <c r="G781" s="96"/>
      <c r="H781" s="96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 spans="1:26" ht="15.75" customHeight="1" x14ac:dyDescent="0.15">
      <c r="A782" s="100"/>
      <c r="B782" s="96"/>
      <c r="C782" s="96"/>
      <c r="D782" s="96"/>
      <c r="E782" s="96"/>
      <c r="F782" s="96"/>
      <c r="G782" s="96"/>
      <c r="H782" s="96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 spans="1:26" ht="15.75" customHeight="1" x14ac:dyDescent="0.15">
      <c r="A783" s="100"/>
      <c r="B783" s="96"/>
      <c r="C783" s="96"/>
      <c r="D783" s="96"/>
      <c r="E783" s="96"/>
      <c r="F783" s="96"/>
      <c r="G783" s="96"/>
      <c r="H783" s="96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 spans="1:26" ht="15.75" customHeight="1" x14ac:dyDescent="0.15">
      <c r="A784" s="100"/>
      <c r="B784" s="96"/>
      <c r="C784" s="96"/>
      <c r="D784" s="96"/>
      <c r="E784" s="96"/>
      <c r="F784" s="96"/>
      <c r="G784" s="96"/>
      <c r="H784" s="96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 spans="1:26" ht="15.75" customHeight="1" x14ac:dyDescent="0.15">
      <c r="A785" s="100"/>
      <c r="B785" s="96"/>
      <c r="C785" s="96"/>
      <c r="D785" s="96"/>
      <c r="E785" s="96"/>
      <c r="F785" s="96"/>
      <c r="G785" s="96"/>
      <c r="H785" s="96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 spans="1:26" ht="15.75" customHeight="1" x14ac:dyDescent="0.15">
      <c r="A786" s="100"/>
      <c r="B786" s="96"/>
      <c r="C786" s="96"/>
      <c r="D786" s="96"/>
      <c r="E786" s="96"/>
      <c r="F786" s="96"/>
      <c r="G786" s="96"/>
      <c r="H786" s="96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 spans="1:26" ht="15.75" customHeight="1" x14ac:dyDescent="0.15">
      <c r="A787" s="100"/>
      <c r="B787" s="96"/>
      <c r="C787" s="96"/>
      <c r="D787" s="96"/>
      <c r="E787" s="96"/>
      <c r="F787" s="96"/>
      <c r="G787" s="96"/>
      <c r="H787" s="96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 spans="1:26" ht="15.75" customHeight="1" x14ac:dyDescent="0.15">
      <c r="A788" s="100"/>
      <c r="B788" s="96"/>
      <c r="C788" s="96"/>
      <c r="D788" s="96"/>
      <c r="E788" s="96"/>
      <c r="F788" s="96"/>
      <c r="G788" s="96"/>
      <c r="H788" s="96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 spans="1:26" ht="15.75" customHeight="1" x14ac:dyDescent="0.15">
      <c r="A789" s="100"/>
      <c r="B789" s="96"/>
      <c r="C789" s="96"/>
      <c r="D789" s="96"/>
      <c r="E789" s="96"/>
      <c r="F789" s="96"/>
      <c r="G789" s="96"/>
      <c r="H789" s="96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 spans="1:26" ht="15.75" customHeight="1" x14ac:dyDescent="0.15">
      <c r="A790" s="100"/>
      <c r="B790" s="96"/>
      <c r="C790" s="96"/>
      <c r="D790" s="96"/>
      <c r="E790" s="96"/>
      <c r="F790" s="96"/>
      <c r="G790" s="96"/>
      <c r="H790" s="96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 spans="1:26" ht="15.75" customHeight="1" x14ac:dyDescent="0.15">
      <c r="A791" s="100"/>
      <c r="B791" s="96"/>
      <c r="C791" s="96"/>
      <c r="D791" s="96"/>
      <c r="E791" s="96"/>
      <c r="F791" s="96"/>
      <c r="G791" s="96"/>
      <c r="H791" s="96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 spans="1:26" ht="15.75" customHeight="1" x14ac:dyDescent="0.15">
      <c r="A792" s="100"/>
      <c r="B792" s="96"/>
      <c r="C792" s="96"/>
      <c r="D792" s="96"/>
      <c r="E792" s="96"/>
      <c r="F792" s="96"/>
      <c r="G792" s="96"/>
      <c r="H792" s="96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 spans="1:26" ht="15.75" customHeight="1" x14ac:dyDescent="0.15">
      <c r="A793" s="100"/>
      <c r="B793" s="96"/>
      <c r="C793" s="96"/>
      <c r="D793" s="96"/>
      <c r="E793" s="96"/>
      <c r="F793" s="96"/>
      <c r="G793" s="96"/>
      <c r="H793" s="96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 spans="1:26" ht="15.75" customHeight="1" x14ac:dyDescent="0.15">
      <c r="A794" s="100"/>
      <c r="B794" s="96"/>
      <c r="C794" s="96"/>
      <c r="D794" s="96"/>
      <c r="E794" s="96"/>
      <c r="F794" s="96"/>
      <c r="G794" s="96"/>
      <c r="H794" s="96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 spans="1:26" ht="15.75" customHeight="1" x14ac:dyDescent="0.15">
      <c r="A795" s="100"/>
      <c r="B795" s="96"/>
      <c r="C795" s="96"/>
      <c r="D795" s="96"/>
      <c r="E795" s="96"/>
      <c r="F795" s="96"/>
      <c r="G795" s="96"/>
      <c r="H795" s="96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 spans="1:26" ht="15.75" customHeight="1" x14ac:dyDescent="0.15">
      <c r="A796" s="100"/>
      <c r="B796" s="96"/>
      <c r="C796" s="96"/>
      <c r="D796" s="96"/>
      <c r="E796" s="96"/>
      <c r="F796" s="96"/>
      <c r="G796" s="96"/>
      <c r="H796" s="96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 spans="1:26" ht="15.75" customHeight="1" x14ac:dyDescent="0.15">
      <c r="A797" s="100"/>
      <c r="B797" s="96"/>
      <c r="C797" s="96"/>
      <c r="D797" s="96"/>
      <c r="E797" s="96"/>
      <c r="F797" s="96"/>
      <c r="G797" s="96"/>
      <c r="H797" s="96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 spans="1:26" ht="15.75" customHeight="1" x14ac:dyDescent="0.15">
      <c r="A798" s="100"/>
      <c r="B798" s="96"/>
      <c r="C798" s="96"/>
      <c r="D798" s="96"/>
      <c r="E798" s="96"/>
      <c r="F798" s="96"/>
      <c r="G798" s="96"/>
      <c r="H798" s="96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 spans="1:26" ht="15.75" customHeight="1" x14ac:dyDescent="0.15">
      <c r="A799" s="100"/>
      <c r="B799" s="96"/>
      <c r="C799" s="96"/>
      <c r="D799" s="96"/>
      <c r="E799" s="96"/>
      <c r="F799" s="96"/>
      <c r="G799" s="96"/>
      <c r="H799" s="96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 spans="1:26" ht="15.75" customHeight="1" x14ac:dyDescent="0.15">
      <c r="A800" s="100"/>
      <c r="B800" s="96"/>
      <c r="C800" s="96"/>
      <c r="D800" s="96"/>
      <c r="E800" s="96"/>
      <c r="F800" s="96"/>
      <c r="G800" s="96"/>
      <c r="H800" s="96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 spans="1:26" ht="15.75" customHeight="1" x14ac:dyDescent="0.15">
      <c r="A801" s="100"/>
      <c r="B801" s="96"/>
      <c r="C801" s="96"/>
      <c r="D801" s="96"/>
      <c r="E801" s="96"/>
      <c r="F801" s="96"/>
      <c r="G801" s="96"/>
      <c r="H801" s="96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 spans="1:26" ht="15.75" customHeight="1" x14ac:dyDescent="0.15">
      <c r="A802" s="100"/>
      <c r="B802" s="96"/>
      <c r="C802" s="96"/>
      <c r="D802" s="96"/>
      <c r="E802" s="96"/>
      <c r="F802" s="96"/>
      <c r="G802" s="96"/>
      <c r="H802" s="96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 spans="1:26" ht="15.75" customHeight="1" x14ac:dyDescent="0.15">
      <c r="A803" s="100"/>
      <c r="B803" s="96"/>
      <c r="C803" s="96"/>
      <c r="D803" s="96"/>
      <c r="E803" s="96"/>
      <c r="F803" s="96"/>
      <c r="G803" s="96"/>
      <c r="H803" s="96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 spans="1:26" ht="15.75" customHeight="1" x14ac:dyDescent="0.15">
      <c r="A804" s="100"/>
      <c r="B804" s="96"/>
      <c r="C804" s="96"/>
      <c r="D804" s="96"/>
      <c r="E804" s="96"/>
      <c r="F804" s="96"/>
      <c r="G804" s="96"/>
      <c r="H804" s="96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 spans="1:26" ht="15.75" customHeight="1" x14ac:dyDescent="0.15">
      <c r="A805" s="100"/>
      <c r="B805" s="96"/>
      <c r="C805" s="96"/>
      <c r="D805" s="96"/>
      <c r="E805" s="96"/>
      <c r="F805" s="96"/>
      <c r="G805" s="96"/>
      <c r="H805" s="96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 spans="1:26" ht="15.75" customHeight="1" x14ac:dyDescent="0.15">
      <c r="A806" s="100"/>
      <c r="B806" s="96"/>
      <c r="C806" s="96"/>
      <c r="D806" s="96"/>
      <c r="E806" s="96"/>
      <c r="F806" s="96"/>
      <c r="G806" s="96"/>
      <c r="H806" s="96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 spans="1:26" ht="15.75" customHeight="1" x14ac:dyDescent="0.15">
      <c r="A807" s="100"/>
      <c r="B807" s="96"/>
      <c r="C807" s="96"/>
      <c r="D807" s="96"/>
      <c r="E807" s="96"/>
      <c r="F807" s="96"/>
      <c r="G807" s="96"/>
      <c r="H807" s="96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 spans="1:26" ht="15.75" customHeight="1" x14ac:dyDescent="0.15">
      <c r="A808" s="100"/>
      <c r="B808" s="96"/>
      <c r="C808" s="96"/>
      <c r="D808" s="96"/>
      <c r="E808" s="96"/>
      <c r="F808" s="96"/>
      <c r="G808" s="96"/>
      <c r="H808" s="96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 spans="1:26" ht="15.75" customHeight="1" x14ac:dyDescent="0.15">
      <c r="A809" s="100"/>
      <c r="B809" s="96"/>
      <c r="C809" s="96"/>
      <c r="D809" s="96"/>
      <c r="E809" s="96"/>
      <c r="F809" s="96"/>
      <c r="G809" s="96"/>
      <c r="H809" s="96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 spans="1:26" ht="15.75" customHeight="1" x14ac:dyDescent="0.15">
      <c r="A810" s="100"/>
      <c r="B810" s="96"/>
      <c r="C810" s="96"/>
      <c r="D810" s="96"/>
      <c r="E810" s="96"/>
      <c r="F810" s="96"/>
      <c r="G810" s="96"/>
      <c r="H810" s="96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 spans="1:26" ht="15.75" customHeight="1" x14ac:dyDescent="0.15">
      <c r="A811" s="100"/>
      <c r="B811" s="96"/>
      <c r="C811" s="96"/>
      <c r="D811" s="96"/>
      <c r="E811" s="96"/>
      <c r="F811" s="96"/>
      <c r="G811" s="96"/>
      <c r="H811" s="96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 spans="1:26" ht="15.75" customHeight="1" x14ac:dyDescent="0.15">
      <c r="A812" s="100"/>
      <c r="B812" s="96"/>
      <c r="C812" s="96"/>
      <c r="D812" s="96"/>
      <c r="E812" s="96"/>
      <c r="F812" s="96"/>
      <c r="G812" s="96"/>
      <c r="H812" s="96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 spans="1:26" ht="15.75" customHeight="1" x14ac:dyDescent="0.15">
      <c r="A813" s="100"/>
      <c r="B813" s="96"/>
      <c r="C813" s="96"/>
      <c r="D813" s="96"/>
      <c r="E813" s="96"/>
      <c r="F813" s="96"/>
      <c r="G813" s="96"/>
      <c r="H813" s="96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 spans="1:26" ht="15.75" customHeight="1" x14ac:dyDescent="0.15">
      <c r="A814" s="100"/>
      <c r="B814" s="96"/>
      <c r="C814" s="96"/>
      <c r="D814" s="96"/>
      <c r="E814" s="96"/>
      <c r="F814" s="96"/>
      <c r="G814" s="96"/>
      <c r="H814" s="96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 spans="1:26" ht="15.75" customHeight="1" x14ac:dyDescent="0.15">
      <c r="A815" s="100"/>
      <c r="B815" s="96"/>
      <c r="C815" s="96"/>
      <c r="D815" s="96"/>
      <c r="E815" s="96"/>
      <c r="F815" s="96"/>
      <c r="G815" s="96"/>
      <c r="H815" s="96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 spans="1:26" ht="15.75" customHeight="1" x14ac:dyDescent="0.15">
      <c r="A816" s="100"/>
      <c r="B816" s="96"/>
      <c r="C816" s="96"/>
      <c r="D816" s="96"/>
      <c r="E816" s="96"/>
      <c r="F816" s="96"/>
      <c r="G816" s="96"/>
      <c r="H816" s="96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 spans="1:26" ht="15.75" customHeight="1" x14ac:dyDescent="0.15">
      <c r="A817" s="100"/>
      <c r="B817" s="96"/>
      <c r="C817" s="96"/>
      <c r="D817" s="96"/>
      <c r="E817" s="96"/>
      <c r="F817" s="96"/>
      <c r="G817" s="96"/>
      <c r="H817" s="96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 spans="1:26" ht="15.75" customHeight="1" x14ac:dyDescent="0.15">
      <c r="A818" s="100"/>
      <c r="B818" s="96"/>
      <c r="C818" s="96"/>
      <c r="D818" s="96"/>
      <c r="E818" s="96"/>
      <c r="F818" s="96"/>
      <c r="G818" s="96"/>
      <c r="H818" s="96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 spans="1:26" ht="15.75" customHeight="1" x14ac:dyDescent="0.15">
      <c r="A819" s="100"/>
      <c r="B819" s="96"/>
      <c r="C819" s="96"/>
      <c r="D819" s="96"/>
      <c r="E819" s="96"/>
      <c r="F819" s="96"/>
      <c r="G819" s="96"/>
      <c r="H819" s="96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 spans="1:26" ht="15.75" customHeight="1" x14ac:dyDescent="0.15">
      <c r="A820" s="100"/>
      <c r="B820" s="96"/>
      <c r="C820" s="96"/>
      <c r="D820" s="96"/>
      <c r="E820" s="96"/>
      <c r="F820" s="96"/>
      <c r="G820" s="96"/>
      <c r="H820" s="96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 spans="1:26" ht="15.75" customHeight="1" x14ac:dyDescent="0.15">
      <c r="A821" s="100"/>
      <c r="B821" s="96"/>
      <c r="C821" s="96"/>
      <c r="D821" s="96"/>
      <c r="E821" s="96"/>
      <c r="F821" s="96"/>
      <c r="G821" s="96"/>
      <c r="H821" s="96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 spans="1:26" ht="15.75" customHeight="1" x14ac:dyDescent="0.15">
      <c r="A822" s="100"/>
      <c r="B822" s="96"/>
      <c r="C822" s="96"/>
      <c r="D822" s="96"/>
      <c r="E822" s="96"/>
      <c r="F822" s="96"/>
      <c r="G822" s="96"/>
      <c r="H822" s="96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 spans="1:26" ht="15.75" customHeight="1" x14ac:dyDescent="0.15">
      <c r="A823" s="100"/>
      <c r="B823" s="96"/>
      <c r="C823" s="96"/>
      <c r="D823" s="96"/>
      <c r="E823" s="96"/>
      <c r="F823" s="96"/>
      <c r="G823" s="96"/>
      <c r="H823" s="96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 spans="1:26" ht="15.75" customHeight="1" x14ac:dyDescent="0.15">
      <c r="A824" s="100"/>
      <c r="B824" s="96"/>
      <c r="C824" s="96"/>
      <c r="D824" s="96"/>
      <c r="E824" s="96"/>
      <c r="F824" s="96"/>
      <c r="G824" s="96"/>
      <c r="H824" s="96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 spans="1:26" ht="15.75" customHeight="1" x14ac:dyDescent="0.15">
      <c r="A825" s="100"/>
      <c r="B825" s="96"/>
      <c r="C825" s="96"/>
      <c r="D825" s="96"/>
      <c r="E825" s="96"/>
      <c r="F825" s="96"/>
      <c r="G825" s="96"/>
      <c r="H825" s="96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 spans="1:26" ht="15.75" customHeight="1" x14ac:dyDescent="0.15">
      <c r="A826" s="100"/>
      <c r="B826" s="96"/>
      <c r="C826" s="96"/>
      <c r="D826" s="96"/>
      <c r="E826" s="96"/>
      <c r="F826" s="96"/>
      <c r="G826" s="96"/>
      <c r="H826" s="96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 spans="1:26" ht="15.75" customHeight="1" x14ac:dyDescent="0.15">
      <c r="A827" s="100"/>
      <c r="B827" s="96"/>
      <c r="C827" s="96"/>
      <c r="D827" s="96"/>
      <c r="E827" s="96"/>
      <c r="F827" s="96"/>
      <c r="G827" s="96"/>
      <c r="H827" s="96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 spans="1:26" ht="15.75" customHeight="1" x14ac:dyDescent="0.15">
      <c r="A828" s="100"/>
      <c r="B828" s="96"/>
      <c r="C828" s="96"/>
      <c r="D828" s="96"/>
      <c r="E828" s="96"/>
      <c r="F828" s="96"/>
      <c r="G828" s="96"/>
      <c r="H828" s="96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 spans="1:26" ht="15.75" customHeight="1" x14ac:dyDescent="0.15">
      <c r="A829" s="100"/>
      <c r="B829" s="96"/>
      <c r="C829" s="96"/>
      <c r="D829" s="96"/>
      <c r="E829" s="96"/>
      <c r="F829" s="96"/>
      <c r="G829" s="96"/>
      <c r="H829" s="96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 spans="1:26" ht="15.75" customHeight="1" x14ac:dyDescent="0.15">
      <c r="A830" s="100"/>
      <c r="B830" s="96"/>
      <c r="C830" s="96"/>
      <c r="D830" s="96"/>
      <c r="E830" s="96"/>
      <c r="F830" s="96"/>
      <c r="G830" s="96"/>
      <c r="H830" s="96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 spans="1:26" ht="15.75" customHeight="1" x14ac:dyDescent="0.15">
      <c r="A831" s="100"/>
      <c r="B831" s="96"/>
      <c r="C831" s="96"/>
      <c r="D831" s="96"/>
      <c r="E831" s="96"/>
      <c r="F831" s="96"/>
      <c r="G831" s="96"/>
      <c r="H831" s="96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 spans="1:26" ht="15.75" customHeight="1" x14ac:dyDescent="0.15">
      <c r="A832" s="100"/>
      <c r="B832" s="96"/>
      <c r="C832" s="96"/>
      <c r="D832" s="96"/>
      <c r="E832" s="96"/>
      <c r="F832" s="96"/>
      <c r="G832" s="96"/>
      <c r="H832" s="96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 spans="1:26" ht="15.75" customHeight="1" x14ac:dyDescent="0.15">
      <c r="A833" s="100"/>
      <c r="B833" s="96"/>
      <c r="C833" s="96"/>
      <c r="D833" s="96"/>
      <c r="E833" s="96"/>
      <c r="F833" s="96"/>
      <c r="G833" s="96"/>
      <c r="H833" s="96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 spans="1:26" ht="15.75" customHeight="1" x14ac:dyDescent="0.15">
      <c r="A834" s="100"/>
      <c r="B834" s="96"/>
      <c r="C834" s="96"/>
      <c r="D834" s="96"/>
      <c r="E834" s="96"/>
      <c r="F834" s="96"/>
      <c r="G834" s="96"/>
      <c r="H834" s="96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 spans="1:26" ht="15.75" customHeight="1" x14ac:dyDescent="0.15">
      <c r="A835" s="100"/>
      <c r="B835" s="96"/>
      <c r="C835" s="96"/>
      <c r="D835" s="96"/>
      <c r="E835" s="96"/>
      <c r="F835" s="96"/>
      <c r="G835" s="96"/>
      <c r="H835" s="96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 spans="1:26" ht="15.75" customHeight="1" x14ac:dyDescent="0.15">
      <c r="A836" s="100"/>
      <c r="B836" s="96"/>
      <c r="C836" s="96"/>
      <c r="D836" s="96"/>
      <c r="E836" s="96"/>
      <c r="F836" s="96"/>
      <c r="G836" s="96"/>
      <c r="H836" s="96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 spans="1:26" ht="15.75" customHeight="1" x14ac:dyDescent="0.15">
      <c r="A837" s="100"/>
      <c r="B837" s="96"/>
      <c r="C837" s="96"/>
      <c r="D837" s="96"/>
      <c r="E837" s="96"/>
      <c r="F837" s="96"/>
      <c r="G837" s="96"/>
      <c r="H837" s="96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 spans="1:26" ht="15.75" customHeight="1" x14ac:dyDescent="0.15">
      <c r="A838" s="100"/>
      <c r="B838" s="96"/>
      <c r="C838" s="96"/>
      <c r="D838" s="96"/>
      <c r="E838" s="96"/>
      <c r="F838" s="96"/>
      <c r="G838" s="96"/>
      <c r="H838" s="96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 spans="1:26" ht="15.75" customHeight="1" x14ac:dyDescent="0.15">
      <c r="A839" s="100"/>
      <c r="B839" s="96"/>
      <c r="C839" s="96"/>
      <c r="D839" s="96"/>
      <c r="E839" s="96"/>
      <c r="F839" s="96"/>
      <c r="G839" s="96"/>
      <c r="H839" s="96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 spans="1:26" ht="15.75" customHeight="1" x14ac:dyDescent="0.15">
      <c r="A840" s="100"/>
      <c r="B840" s="96"/>
      <c r="C840" s="96"/>
      <c r="D840" s="96"/>
      <c r="E840" s="96"/>
      <c r="F840" s="96"/>
      <c r="G840" s="96"/>
      <c r="H840" s="96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 spans="1:26" ht="15.75" customHeight="1" x14ac:dyDescent="0.15">
      <c r="A841" s="100"/>
      <c r="B841" s="96"/>
      <c r="C841" s="96"/>
      <c r="D841" s="96"/>
      <c r="E841" s="96"/>
      <c r="F841" s="96"/>
      <c r="G841" s="96"/>
      <c r="H841" s="96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 spans="1:26" ht="15.75" customHeight="1" x14ac:dyDescent="0.15">
      <c r="A842" s="100"/>
      <c r="B842" s="96"/>
      <c r="C842" s="96"/>
      <c r="D842" s="96"/>
      <c r="E842" s="96"/>
      <c r="F842" s="96"/>
      <c r="G842" s="96"/>
      <c r="H842" s="96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 spans="1:26" ht="15.75" customHeight="1" x14ac:dyDescent="0.15">
      <c r="A843" s="100"/>
      <c r="B843" s="96"/>
      <c r="C843" s="96"/>
      <c r="D843" s="96"/>
      <c r="E843" s="96"/>
      <c r="F843" s="96"/>
      <c r="G843" s="96"/>
      <c r="H843" s="96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 spans="1:26" ht="15.75" customHeight="1" x14ac:dyDescent="0.15">
      <c r="A844" s="100"/>
      <c r="B844" s="96"/>
      <c r="C844" s="96"/>
      <c r="D844" s="96"/>
      <c r="E844" s="96"/>
      <c r="F844" s="96"/>
      <c r="G844" s="96"/>
      <c r="H844" s="96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 spans="1:26" ht="15.75" customHeight="1" x14ac:dyDescent="0.15">
      <c r="A845" s="100"/>
      <c r="B845" s="96"/>
      <c r="C845" s="96"/>
      <c r="D845" s="96"/>
      <c r="E845" s="96"/>
      <c r="F845" s="96"/>
      <c r="G845" s="96"/>
      <c r="H845" s="96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 spans="1:26" ht="15.75" customHeight="1" x14ac:dyDescent="0.15">
      <c r="A846" s="100"/>
      <c r="B846" s="96"/>
      <c r="C846" s="96"/>
      <c r="D846" s="96"/>
      <c r="E846" s="96"/>
      <c r="F846" s="96"/>
      <c r="G846" s="96"/>
      <c r="H846" s="96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 spans="1:26" ht="15.75" customHeight="1" x14ac:dyDescent="0.15">
      <c r="A847" s="100"/>
      <c r="B847" s="96"/>
      <c r="C847" s="96"/>
      <c r="D847" s="96"/>
      <c r="E847" s="96"/>
      <c r="F847" s="96"/>
      <c r="G847" s="96"/>
      <c r="H847" s="96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 spans="1:26" ht="15.75" customHeight="1" x14ac:dyDescent="0.15">
      <c r="A848" s="100"/>
      <c r="B848" s="96"/>
      <c r="C848" s="96"/>
      <c r="D848" s="96"/>
      <c r="E848" s="96"/>
      <c r="F848" s="96"/>
      <c r="G848" s="96"/>
      <c r="H848" s="96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 spans="1:26" ht="15.75" customHeight="1" x14ac:dyDescent="0.15">
      <c r="A849" s="100"/>
      <c r="B849" s="96"/>
      <c r="C849" s="96"/>
      <c r="D849" s="96"/>
      <c r="E849" s="96"/>
      <c r="F849" s="96"/>
      <c r="G849" s="96"/>
      <c r="H849" s="96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 spans="1:26" ht="15.75" customHeight="1" x14ac:dyDescent="0.15">
      <c r="A850" s="100"/>
      <c r="B850" s="96"/>
      <c r="C850" s="96"/>
      <c r="D850" s="96"/>
      <c r="E850" s="96"/>
      <c r="F850" s="96"/>
      <c r="G850" s="96"/>
      <c r="H850" s="96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 spans="1:26" ht="15.75" customHeight="1" x14ac:dyDescent="0.15">
      <c r="A851" s="100"/>
      <c r="B851" s="96"/>
      <c r="C851" s="96"/>
      <c r="D851" s="96"/>
      <c r="E851" s="96"/>
      <c r="F851" s="96"/>
      <c r="G851" s="96"/>
      <c r="H851" s="96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 spans="1:26" ht="15.75" customHeight="1" x14ac:dyDescent="0.15">
      <c r="A852" s="100"/>
      <c r="B852" s="96"/>
      <c r="C852" s="96"/>
      <c r="D852" s="96"/>
      <c r="E852" s="96"/>
      <c r="F852" s="96"/>
      <c r="G852" s="96"/>
      <c r="H852" s="96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 spans="1:26" ht="15.75" customHeight="1" x14ac:dyDescent="0.15">
      <c r="A853" s="100"/>
      <c r="B853" s="96"/>
      <c r="C853" s="96"/>
      <c r="D853" s="96"/>
      <c r="E853" s="96"/>
      <c r="F853" s="96"/>
      <c r="G853" s="96"/>
      <c r="H853" s="96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 spans="1:26" ht="15.75" customHeight="1" x14ac:dyDescent="0.15">
      <c r="A854" s="100"/>
      <c r="B854" s="96"/>
      <c r="C854" s="96"/>
      <c r="D854" s="96"/>
      <c r="E854" s="96"/>
      <c r="F854" s="96"/>
      <c r="G854" s="96"/>
      <c r="H854" s="96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 spans="1:26" ht="15.75" customHeight="1" x14ac:dyDescent="0.15">
      <c r="A855" s="100"/>
      <c r="B855" s="96"/>
      <c r="C855" s="96"/>
      <c r="D855" s="96"/>
      <c r="E855" s="96"/>
      <c r="F855" s="96"/>
      <c r="G855" s="96"/>
      <c r="H855" s="96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 spans="1:26" ht="15.75" customHeight="1" x14ac:dyDescent="0.15">
      <c r="A856" s="100"/>
      <c r="B856" s="96"/>
      <c r="C856" s="96"/>
      <c r="D856" s="96"/>
      <c r="E856" s="96"/>
      <c r="F856" s="96"/>
      <c r="G856" s="96"/>
      <c r="H856" s="96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 spans="1:26" ht="15.75" customHeight="1" x14ac:dyDescent="0.15">
      <c r="A857" s="100"/>
      <c r="B857" s="96"/>
      <c r="C857" s="96"/>
      <c r="D857" s="96"/>
      <c r="E857" s="96"/>
      <c r="F857" s="96"/>
      <c r="G857" s="96"/>
      <c r="H857" s="96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 spans="1:26" ht="15.75" customHeight="1" x14ac:dyDescent="0.15">
      <c r="A858" s="100"/>
      <c r="B858" s="96"/>
      <c r="C858" s="96"/>
      <c r="D858" s="96"/>
      <c r="E858" s="96"/>
      <c r="F858" s="96"/>
      <c r="G858" s="96"/>
      <c r="H858" s="96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 spans="1:26" ht="15.75" customHeight="1" x14ac:dyDescent="0.15">
      <c r="A859" s="100"/>
      <c r="B859" s="96"/>
      <c r="C859" s="96"/>
      <c r="D859" s="96"/>
      <c r="E859" s="96"/>
      <c r="F859" s="96"/>
      <c r="G859" s="96"/>
      <c r="H859" s="96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 spans="1:26" ht="15.75" customHeight="1" x14ac:dyDescent="0.15">
      <c r="A860" s="100"/>
      <c r="B860" s="96"/>
      <c r="C860" s="96"/>
      <c r="D860" s="96"/>
      <c r="E860" s="96"/>
      <c r="F860" s="96"/>
      <c r="G860" s="96"/>
      <c r="H860" s="96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 spans="1:26" ht="15.75" customHeight="1" x14ac:dyDescent="0.15">
      <c r="A861" s="100"/>
      <c r="B861" s="96"/>
      <c r="C861" s="96"/>
      <c r="D861" s="96"/>
      <c r="E861" s="96"/>
      <c r="F861" s="96"/>
      <c r="G861" s="96"/>
      <c r="H861" s="96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 spans="1:26" ht="15.75" customHeight="1" x14ac:dyDescent="0.15">
      <c r="A862" s="100"/>
      <c r="B862" s="96"/>
      <c r="C862" s="96"/>
      <c r="D862" s="96"/>
      <c r="E862" s="96"/>
      <c r="F862" s="96"/>
      <c r="G862" s="96"/>
      <c r="H862" s="96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 spans="1:26" ht="15.75" customHeight="1" x14ac:dyDescent="0.15">
      <c r="A863" s="100"/>
      <c r="B863" s="96"/>
      <c r="C863" s="96"/>
      <c r="D863" s="96"/>
      <c r="E863" s="96"/>
      <c r="F863" s="96"/>
      <c r="G863" s="96"/>
      <c r="H863" s="96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 spans="1:26" ht="15.75" customHeight="1" x14ac:dyDescent="0.15">
      <c r="A864" s="100"/>
      <c r="B864" s="96"/>
      <c r="C864" s="96"/>
      <c r="D864" s="96"/>
      <c r="E864" s="96"/>
      <c r="F864" s="96"/>
      <c r="G864" s="96"/>
      <c r="H864" s="96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 spans="1:26" ht="15.75" customHeight="1" x14ac:dyDescent="0.15">
      <c r="A865" s="100"/>
      <c r="B865" s="96"/>
      <c r="C865" s="96"/>
      <c r="D865" s="96"/>
      <c r="E865" s="96"/>
      <c r="F865" s="96"/>
      <c r="G865" s="96"/>
      <c r="H865" s="96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 spans="1:26" ht="15.75" customHeight="1" x14ac:dyDescent="0.15">
      <c r="A866" s="100"/>
      <c r="B866" s="96"/>
      <c r="C866" s="96"/>
      <c r="D866" s="96"/>
      <c r="E866" s="96"/>
      <c r="F866" s="96"/>
      <c r="G866" s="96"/>
      <c r="H866" s="96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 spans="1:26" ht="15.75" customHeight="1" x14ac:dyDescent="0.15">
      <c r="A867" s="100"/>
      <c r="B867" s="96"/>
      <c r="C867" s="96"/>
      <c r="D867" s="96"/>
      <c r="E867" s="96"/>
      <c r="F867" s="96"/>
      <c r="G867" s="96"/>
      <c r="H867" s="96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 spans="1:26" ht="15.75" customHeight="1" x14ac:dyDescent="0.15">
      <c r="A868" s="100"/>
      <c r="B868" s="96"/>
      <c r="C868" s="96"/>
      <c r="D868" s="96"/>
      <c r="E868" s="96"/>
      <c r="F868" s="96"/>
      <c r="G868" s="96"/>
      <c r="H868" s="96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 spans="1:26" ht="15.75" customHeight="1" x14ac:dyDescent="0.15">
      <c r="A869" s="100"/>
      <c r="B869" s="96"/>
      <c r="C869" s="96"/>
      <c r="D869" s="96"/>
      <c r="E869" s="96"/>
      <c r="F869" s="96"/>
      <c r="G869" s="96"/>
      <c r="H869" s="96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 spans="1:26" ht="15.75" customHeight="1" x14ac:dyDescent="0.15">
      <c r="A870" s="100"/>
      <c r="B870" s="96"/>
      <c r="C870" s="96"/>
      <c r="D870" s="96"/>
      <c r="E870" s="96"/>
      <c r="F870" s="96"/>
      <c r="G870" s="96"/>
      <c r="H870" s="96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 spans="1:26" ht="15.75" customHeight="1" x14ac:dyDescent="0.15">
      <c r="A871" s="100"/>
      <c r="B871" s="96"/>
      <c r="C871" s="96"/>
      <c r="D871" s="96"/>
      <c r="E871" s="96"/>
      <c r="F871" s="96"/>
      <c r="G871" s="96"/>
      <c r="H871" s="96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 spans="1:26" ht="15.75" customHeight="1" x14ac:dyDescent="0.15">
      <c r="A872" s="100"/>
      <c r="B872" s="96"/>
      <c r="C872" s="96"/>
      <c r="D872" s="96"/>
      <c r="E872" s="96"/>
      <c r="F872" s="96"/>
      <c r="G872" s="96"/>
      <c r="H872" s="96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 spans="1:26" ht="15.75" customHeight="1" x14ac:dyDescent="0.15">
      <c r="A873" s="100"/>
      <c r="B873" s="96"/>
      <c r="C873" s="96"/>
      <c r="D873" s="96"/>
      <c r="E873" s="96"/>
      <c r="F873" s="96"/>
      <c r="G873" s="96"/>
      <c r="H873" s="96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 spans="1:26" ht="15.75" customHeight="1" x14ac:dyDescent="0.15">
      <c r="A874" s="100"/>
      <c r="B874" s="96"/>
      <c r="C874" s="96"/>
      <c r="D874" s="96"/>
      <c r="E874" s="96"/>
      <c r="F874" s="96"/>
      <c r="G874" s="96"/>
      <c r="H874" s="96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 spans="1:26" ht="15.75" customHeight="1" x14ac:dyDescent="0.15">
      <c r="A875" s="100"/>
      <c r="B875" s="96"/>
      <c r="C875" s="96"/>
      <c r="D875" s="96"/>
      <c r="E875" s="96"/>
      <c r="F875" s="96"/>
      <c r="G875" s="96"/>
      <c r="H875" s="96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 spans="1:26" ht="15.75" customHeight="1" x14ac:dyDescent="0.15">
      <c r="A876" s="100"/>
      <c r="B876" s="96"/>
      <c r="C876" s="96"/>
      <c r="D876" s="96"/>
      <c r="E876" s="96"/>
      <c r="F876" s="96"/>
      <c r="G876" s="96"/>
      <c r="H876" s="96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 spans="1:26" ht="15.75" customHeight="1" x14ac:dyDescent="0.15">
      <c r="A877" s="100"/>
      <c r="B877" s="96"/>
      <c r="C877" s="96"/>
      <c r="D877" s="96"/>
      <c r="E877" s="96"/>
      <c r="F877" s="96"/>
      <c r="G877" s="96"/>
      <c r="H877" s="96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 spans="1:26" ht="15.75" customHeight="1" x14ac:dyDescent="0.15">
      <c r="A878" s="100"/>
      <c r="B878" s="96"/>
      <c r="C878" s="96"/>
      <c r="D878" s="96"/>
      <c r="E878" s="96"/>
      <c r="F878" s="96"/>
      <c r="G878" s="96"/>
      <c r="H878" s="96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 spans="1:26" ht="15.75" customHeight="1" x14ac:dyDescent="0.15">
      <c r="A879" s="100"/>
      <c r="B879" s="96"/>
      <c r="C879" s="96"/>
      <c r="D879" s="96"/>
      <c r="E879" s="96"/>
      <c r="F879" s="96"/>
      <c r="G879" s="96"/>
      <c r="H879" s="96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 spans="1:26" ht="15.75" customHeight="1" x14ac:dyDescent="0.15">
      <c r="A880" s="100"/>
      <c r="B880" s="96"/>
      <c r="C880" s="96"/>
      <c r="D880" s="96"/>
      <c r="E880" s="96"/>
      <c r="F880" s="96"/>
      <c r="G880" s="96"/>
      <c r="H880" s="96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 spans="1:26" ht="15.75" customHeight="1" x14ac:dyDescent="0.15">
      <c r="A881" s="100"/>
      <c r="B881" s="96"/>
      <c r="C881" s="96"/>
      <c r="D881" s="96"/>
      <c r="E881" s="96"/>
      <c r="F881" s="96"/>
      <c r="G881" s="96"/>
      <c r="H881" s="96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 spans="1:26" ht="15.75" customHeight="1" x14ac:dyDescent="0.15">
      <c r="A882" s="100"/>
      <c r="B882" s="96"/>
      <c r="C882" s="96"/>
      <c r="D882" s="96"/>
      <c r="E882" s="96"/>
      <c r="F882" s="96"/>
      <c r="G882" s="96"/>
      <c r="H882" s="96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 spans="1:26" ht="15.75" customHeight="1" x14ac:dyDescent="0.15">
      <c r="A883" s="100"/>
      <c r="B883" s="96"/>
      <c r="C883" s="96"/>
      <c r="D883" s="96"/>
      <c r="E883" s="96"/>
      <c r="F883" s="96"/>
      <c r="G883" s="96"/>
      <c r="H883" s="96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 spans="1:26" ht="15.75" customHeight="1" x14ac:dyDescent="0.15">
      <c r="A884" s="100"/>
      <c r="B884" s="96"/>
      <c r="C884" s="96"/>
      <c r="D884" s="96"/>
      <c r="E884" s="96"/>
      <c r="F884" s="96"/>
      <c r="G884" s="96"/>
      <c r="H884" s="96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 spans="1:26" ht="15.75" customHeight="1" x14ac:dyDescent="0.15">
      <c r="A885" s="100"/>
      <c r="B885" s="96"/>
      <c r="C885" s="96"/>
      <c r="D885" s="96"/>
      <c r="E885" s="96"/>
      <c r="F885" s="96"/>
      <c r="G885" s="96"/>
      <c r="H885" s="96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 spans="1:26" ht="15.75" customHeight="1" x14ac:dyDescent="0.15">
      <c r="A886" s="100"/>
      <c r="B886" s="96"/>
      <c r="C886" s="96"/>
      <c r="D886" s="96"/>
      <c r="E886" s="96"/>
      <c r="F886" s="96"/>
      <c r="G886" s="96"/>
      <c r="H886" s="96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 spans="1:26" ht="15.75" customHeight="1" x14ac:dyDescent="0.15">
      <c r="A887" s="100"/>
      <c r="B887" s="96"/>
      <c r="C887" s="96"/>
      <c r="D887" s="96"/>
      <c r="E887" s="96"/>
      <c r="F887" s="96"/>
      <c r="G887" s="96"/>
      <c r="H887" s="96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 spans="1:26" ht="15.75" customHeight="1" x14ac:dyDescent="0.15">
      <c r="A888" s="100"/>
      <c r="B888" s="96"/>
      <c r="C888" s="96"/>
      <c r="D888" s="96"/>
      <c r="E888" s="96"/>
      <c r="F888" s="96"/>
      <c r="G888" s="96"/>
      <c r="H888" s="96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 spans="1:26" ht="15.75" customHeight="1" x14ac:dyDescent="0.15">
      <c r="A889" s="100"/>
      <c r="B889" s="96"/>
      <c r="C889" s="96"/>
      <c r="D889" s="96"/>
      <c r="E889" s="96"/>
      <c r="F889" s="96"/>
      <c r="G889" s="96"/>
      <c r="H889" s="96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 spans="1:26" ht="15.75" customHeight="1" x14ac:dyDescent="0.15">
      <c r="A890" s="100"/>
      <c r="B890" s="96"/>
      <c r="C890" s="96"/>
      <c r="D890" s="96"/>
      <c r="E890" s="96"/>
      <c r="F890" s="96"/>
      <c r="G890" s="96"/>
      <c r="H890" s="96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 spans="1:26" ht="15.75" customHeight="1" x14ac:dyDescent="0.15">
      <c r="A891" s="100"/>
      <c r="B891" s="96"/>
      <c r="C891" s="96"/>
      <c r="D891" s="96"/>
      <c r="E891" s="96"/>
      <c r="F891" s="96"/>
      <c r="G891" s="96"/>
      <c r="H891" s="96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 spans="1:26" ht="15.75" customHeight="1" x14ac:dyDescent="0.15">
      <c r="A892" s="100"/>
      <c r="B892" s="96"/>
      <c r="C892" s="96"/>
      <c r="D892" s="96"/>
      <c r="E892" s="96"/>
      <c r="F892" s="96"/>
      <c r="G892" s="96"/>
      <c r="H892" s="96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 spans="1:26" ht="15.75" customHeight="1" x14ac:dyDescent="0.15">
      <c r="A893" s="100"/>
      <c r="B893" s="96"/>
      <c r="C893" s="96"/>
      <c r="D893" s="96"/>
      <c r="E893" s="96"/>
      <c r="F893" s="96"/>
      <c r="G893" s="96"/>
      <c r="H893" s="96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 spans="1:26" ht="15.75" customHeight="1" x14ac:dyDescent="0.15">
      <c r="A894" s="100"/>
      <c r="B894" s="96"/>
      <c r="C894" s="96"/>
      <c r="D894" s="96"/>
      <c r="E894" s="96"/>
      <c r="F894" s="96"/>
      <c r="G894" s="96"/>
      <c r="H894" s="96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 spans="1:26" ht="15.75" customHeight="1" x14ac:dyDescent="0.15">
      <c r="A895" s="100"/>
      <c r="B895" s="96"/>
      <c r="C895" s="96"/>
      <c r="D895" s="96"/>
      <c r="E895" s="96"/>
      <c r="F895" s="96"/>
      <c r="G895" s="96"/>
      <c r="H895" s="96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 spans="1:26" ht="15.75" customHeight="1" x14ac:dyDescent="0.15">
      <c r="A896" s="100"/>
      <c r="B896" s="96"/>
      <c r="C896" s="96"/>
      <c r="D896" s="96"/>
      <c r="E896" s="96"/>
      <c r="F896" s="96"/>
      <c r="G896" s="96"/>
      <c r="H896" s="96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 spans="1:26" ht="15.75" customHeight="1" x14ac:dyDescent="0.15">
      <c r="A897" s="100"/>
      <c r="B897" s="96"/>
      <c r="C897" s="96"/>
      <c r="D897" s="96"/>
      <c r="E897" s="96"/>
      <c r="F897" s="96"/>
      <c r="G897" s="96"/>
      <c r="H897" s="96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 spans="1:26" ht="15.75" customHeight="1" x14ac:dyDescent="0.15">
      <c r="A898" s="100"/>
      <c r="B898" s="96"/>
      <c r="C898" s="96"/>
      <c r="D898" s="96"/>
      <c r="E898" s="96"/>
      <c r="F898" s="96"/>
      <c r="G898" s="96"/>
      <c r="H898" s="96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 spans="1:26" ht="15.75" customHeight="1" x14ac:dyDescent="0.15">
      <c r="A899" s="100"/>
      <c r="B899" s="96"/>
      <c r="C899" s="96"/>
      <c r="D899" s="96"/>
      <c r="E899" s="96"/>
      <c r="F899" s="96"/>
      <c r="G899" s="96"/>
      <c r="H899" s="96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 spans="1:26" ht="15.75" customHeight="1" x14ac:dyDescent="0.15">
      <c r="A900" s="100"/>
      <c r="B900" s="96"/>
      <c r="C900" s="96"/>
      <c r="D900" s="96"/>
      <c r="E900" s="96"/>
      <c r="F900" s="96"/>
      <c r="G900" s="96"/>
      <c r="H900" s="96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 spans="1:26" ht="15.75" customHeight="1" x14ac:dyDescent="0.15">
      <c r="A901" s="100"/>
      <c r="B901" s="96"/>
      <c r="C901" s="96"/>
      <c r="D901" s="96"/>
      <c r="E901" s="96"/>
      <c r="F901" s="96"/>
      <c r="G901" s="96"/>
      <c r="H901" s="96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 spans="1:26" ht="15.75" customHeight="1" x14ac:dyDescent="0.15">
      <c r="A902" s="100"/>
      <c r="B902" s="96"/>
      <c r="C902" s="96"/>
      <c r="D902" s="96"/>
      <c r="E902" s="96"/>
      <c r="F902" s="96"/>
      <c r="G902" s="96"/>
      <c r="H902" s="96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 spans="1:26" ht="15.75" customHeight="1" x14ac:dyDescent="0.15">
      <c r="A903" s="100"/>
      <c r="B903" s="96"/>
      <c r="C903" s="96"/>
      <c r="D903" s="96"/>
      <c r="E903" s="96"/>
      <c r="F903" s="96"/>
      <c r="G903" s="96"/>
      <c r="H903" s="96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 spans="1:26" ht="15.75" customHeight="1" x14ac:dyDescent="0.15">
      <c r="A904" s="100"/>
      <c r="B904" s="96"/>
      <c r="C904" s="96"/>
      <c r="D904" s="96"/>
      <c r="E904" s="96"/>
      <c r="F904" s="96"/>
      <c r="G904" s="96"/>
      <c r="H904" s="96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 spans="1:26" ht="15.75" customHeight="1" x14ac:dyDescent="0.15">
      <c r="A905" s="100"/>
      <c r="B905" s="96"/>
      <c r="C905" s="96"/>
      <c r="D905" s="96"/>
      <c r="E905" s="96"/>
      <c r="F905" s="96"/>
      <c r="G905" s="96"/>
      <c r="H905" s="96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 spans="1:26" ht="15.75" customHeight="1" x14ac:dyDescent="0.15">
      <c r="A906" s="100"/>
      <c r="B906" s="96"/>
      <c r="C906" s="96"/>
      <c r="D906" s="96"/>
      <c r="E906" s="96"/>
      <c r="F906" s="96"/>
      <c r="G906" s="96"/>
      <c r="H906" s="96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 spans="1:26" ht="15.75" customHeight="1" x14ac:dyDescent="0.15">
      <c r="A907" s="100"/>
      <c r="B907" s="96"/>
      <c r="C907" s="96"/>
      <c r="D907" s="96"/>
      <c r="E907" s="96"/>
      <c r="F907" s="96"/>
      <c r="G907" s="96"/>
      <c r="H907" s="96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 spans="1:26" ht="15.75" customHeight="1" x14ac:dyDescent="0.15">
      <c r="A908" s="100"/>
      <c r="B908" s="96"/>
      <c r="C908" s="96"/>
      <c r="D908" s="96"/>
      <c r="E908" s="96"/>
      <c r="F908" s="96"/>
      <c r="G908" s="96"/>
      <c r="H908" s="96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 spans="1:26" ht="15.75" customHeight="1" x14ac:dyDescent="0.15">
      <c r="A909" s="100"/>
      <c r="B909" s="96"/>
      <c r="C909" s="96"/>
      <c r="D909" s="96"/>
      <c r="E909" s="96"/>
      <c r="F909" s="96"/>
      <c r="G909" s="96"/>
      <c r="H909" s="96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 spans="1:26" ht="15.75" customHeight="1" x14ac:dyDescent="0.15">
      <c r="A910" s="100"/>
      <c r="B910" s="96"/>
      <c r="C910" s="96"/>
      <c r="D910" s="96"/>
      <c r="E910" s="96"/>
      <c r="F910" s="96"/>
      <c r="G910" s="96"/>
      <c r="H910" s="96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 spans="1:26" ht="15.75" customHeight="1" x14ac:dyDescent="0.15">
      <c r="A911" s="100"/>
      <c r="B911" s="96"/>
      <c r="C911" s="96"/>
      <c r="D911" s="96"/>
      <c r="E911" s="96"/>
      <c r="F911" s="96"/>
      <c r="G911" s="96"/>
      <c r="H911" s="96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 spans="1:26" ht="15.75" customHeight="1" x14ac:dyDescent="0.15">
      <c r="A912" s="100"/>
      <c r="B912" s="96"/>
      <c r="C912" s="96"/>
      <c r="D912" s="96"/>
      <c r="E912" s="96"/>
      <c r="F912" s="96"/>
      <c r="G912" s="96"/>
      <c r="H912" s="96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 spans="1:26" ht="15.75" customHeight="1" x14ac:dyDescent="0.15">
      <c r="A913" s="100"/>
      <c r="B913" s="96"/>
      <c r="C913" s="96"/>
      <c r="D913" s="96"/>
      <c r="E913" s="96"/>
      <c r="F913" s="96"/>
      <c r="G913" s="96"/>
      <c r="H913" s="96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 spans="1:26" ht="15.75" customHeight="1" x14ac:dyDescent="0.15">
      <c r="A914" s="100"/>
      <c r="B914" s="96"/>
      <c r="C914" s="96"/>
      <c r="D914" s="96"/>
      <c r="E914" s="96"/>
      <c r="F914" s="96"/>
      <c r="G914" s="96"/>
      <c r="H914" s="96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 spans="1:26" ht="15.75" customHeight="1" x14ac:dyDescent="0.15">
      <c r="A915" s="100"/>
      <c r="B915" s="96"/>
      <c r="C915" s="96"/>
      <c r="D915" s="96"/>
      <c r="E915" s="96"/>
      <c r="F915" s="96"/>
      <c r="G915" s="96"/>
      <c r="H915" s="96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 spans="1:26" ht="15.75" customHeight="1" x14ac:dyDescent="0.15">
      <c r="A916" s="100"/>
      <c r="B916" s="96"/>
      <c r="C916" s="96"/>
      <c r="D916" s="96"/>
      <c r="E916" s="96"/>
      <c r="F916" s="96"/>
      <c r="G916" s="96"/>
      <c r="H916" s="96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 spans="1:26" ht="15.75" customHeight="1" x14ac:dyDescent="0.15">
      <c r="A917" s="100"/>
      <c r="B917" s="96"/>
      <c r="C917" s="96"/>
      <c r="D917" s="96"/>
      <c r="E917" s="96"/>
      <c r="F917" s="96"/>
      <c r="G917" s="96"/>
      <c r="H917" s="96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 spans="1:26" ht="15.75" customHeight="1" x14ac:dyDescent="0.15">
      <c r="A918" s="100"/>
      <c r="B918" s="96"/>
      <c r="C918" s="96"/>
      <c r="D918" s="96"/>
      <c r="E918" s="96"/>
      <c r="F918" s="96"/>
      <c r="G918" s="96"/>
      <c r="H918" s="96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 spans="1:26" ht="15.75" customHeight="1" x14ac:dyDescent="0.15">
      <c r="A919" s="100"/>
      <c r="B919" s="96"/>
      <c r="C919" s="96"/>
      <c r="D919" s="96"/>
      <c r="E919" s="96"/>
      <c r="F919" s="96"/>
      <c r="G919" s="96"/>
      <c r="H919" s="96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 spans="1:26" ht="15.75" customHeight="1" x14ac:dyDescent="0.15">
      <c r="A920" s="100"/>
      <c r="B920" s="96"/>
      <c r="C920" s="96"/>
      <c r="D920" s="96"/>
      <c r="E920" s="96"/>
      <c r="F920" s="96"/>
      <c r="G920" s="96"/>
      <c r="H920" s="96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 spans="1:26" ht="15.75" customHeight="1" x14ac:dyDescent="0.15">
      <c r="A921" s="100"/>
      <c r="B921" s="96"/>
      <c r="C921" s="96"/>
      <c r="D921" s="96"/>
      <c r="E921" s="96"/>
      <c r="F921" s="96"/>
      <c r="G921" s="96"/>
      <c r="H921" s="96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 spans="1:26" ht="15.75" customHeight="1" x14ac:dyDescent="0.15">
      <c r="A922" s="100"/>
      <c r="B922" s="96"/>
      <c r="C922" s="96"/>
      <c r="D922" s="96"/>
      <c r="E922" s="96"/>
      <c r="F922" s="96"/>
      <c r="G922" s="96"/>
      <c r="H922" s="96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 spans="1:26" ht="15.75" customHeight="1" x14ac:dyDescent="0.15">
      <c r="A923" s="100"/>
      <c r="B923" s="96"/>
      <c r="C923" s="96"/>
      <c r="D923" s="96"/>
      <c r="E923" s="96"/>
      <c r="F923" s="96"/>
      <c r="G923" s="96"/>
      <c r="H923" s="96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 spans="1:26" ht="15.75" customHeight="1" x14ac:dyDescent="0.15">
      <c r="A924" s="100"/>
      <c r="B924" s="96"/>
      <c r="C924" s="96"/>
      <c r="D924" s="96"/>
      <c r="E924" s="96"/>
      <c r="F924" s="96"/>
      <c r="G924" s="96"/>
      <c r="H924" s="96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 spans="1:26" ht="15.75" customHeight="1" x14ac:dyDescent="0.15">
      <c r="A925" s="100"/>
      <c r="B925" s="96"/>
      <c r="C925" s="96"/>
      <c r="D925" s="96"/>
      <c r="E925" s="96"/>
      <c r="F925" s="96"/>
      <c r="G925" s="96"/>
      <c r="H925" s="96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 spans="1:26" ht="15.75" customHeight="1" x14ac:dyDescent="0.15">
      <c r="A926" s="100"/>
      <c r="B926" s="96"/>
      <c r="C926" s="96"/>
      <c r="D926" s="96"/>
      <c r="E926" s="96"/>
      <c r="F926" s="96"/>
      <c r="G926" s="96"/>
      <c r="H926" s="96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 spans="1:26" ht="15.75" customHeight="1" x14ac:dyDescent="0.15">
      <c r="A927" s="100"/>
      <c r="B927" s="96"/>
      <c r="C927" s="96"/>
      <c r="D927" s="96"/>
      <c r="E927" s="96"/>
      <c r="F927" s="96"/>
      <c r="G927" s="96"/>
      <c r="H927" s="96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 spans="1:26" ht="15.75" customHeight="1" x14ac:dyDescent="0.15">
      <c r="A928" s="100"/>
      <c r="B928" s="96"/>
      <c r="C928" s="96"/>
      <c r="D928" s="96"/>
      <c r="E928" s="96"/>
      <c r="F928" s="96"/>
      <c r="G928" s="96"/>
      <c r="H928" s="96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 spans="1:26" ht="15.75" customHeight="1" x14ac:dyDescent="0.15">
      <c r="A929" s="100"/>
      <c r="B929" s="96"/>
      <c r="C929" s="96"/>
      <c r="D929" s="96"/>
      <c r="E929" s="96"/>
      <c r="F929" s="96"/>
      <c r="G929" s="96"/>
      <c r="H929" s="96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 spans="1:26" ht="15.75" customHeight="1" x14ac:dyDescent="0.15">
      <c r="A930" s="100"/>
      <c r="B930" s="96"/>
      <c r="C930" s="96"/>
      <c r="D930" s="96"/>
      <c r="E930" s="96"/>
      <c r="F930" s="96"/>
      <c r="G930" s="96"/>
      <c r="H930" s="96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 spans="1:26" ht="15.75" customHeight="1" x14ac:dyDescent="0.15">
      <c r="A931" s="100"/>
      <c r="B931" s="96"/>
      <c r="C931" s="96"/>
      <c r="D931" s="96"/>
      <c r="E931" s="96"/>
      <c r="F931" s="96"/>
      <c r="G931" s="96"/>
      <c r="H931" s="96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 spans="1:26" ht="15.75" customHeight="1" x14ac:dyDescent="0.15">
      <c r="A932" s="100"/>
      <c r="B932" s="96"/>
      <c r="C932" s="96"/>
      <c r="D932" s="96"/>
      <c r="E932" s="96"/>
      <c r="F932" s="96"/>
      <c r="G932" s="96"/>
      <c r="H932" s="96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 spans="1:26" ht="15.75" customHeight="1" x14ac:dyDescent="0.15">
      <c r="A933" s="100"/>
      <c r="B933" s="96"/>
      <c r="C933" s="96"/>
      <c r="D933" s="96"/>
      <c r="E933" s="96"/>
      <c r="F933" s="96"/>
      <c r="G933" s="96"/>
      <c r="H933" s="96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 spans="1:26" ht="15.75" customHeight="1" x14ac:dyDescent="0.15">
      <c r="A934" s="100"/>
      <c r="B934" s="96"/>
      <c r="C934" s="96"/>
      <c r="D934" s="96"/>
      <c r="E934" s="96"/>
      <c r="F934" s="96"/>
      <c r="G934" s="96"/>
      <c r="H934" s="96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 spans="1:26" ht="15.75" customHeight="1" x14ac:dyDescent="0.15">
      <c r="A935" s="100"/>
      <c r="B935" s="96"/>
      <c r="C935" s="96"/>
      <c r="D935" s="96"/>
      <c r="E935" s="96"/>
      <c r="F935" s="96"/>
      <c r="G935" s="96"/>
      <c r="H935" s="96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 spans="1:26" ht="15.75" customHeight="1" x14ac:dyDescent="0.15">
      <c r="A936" s="100"/>
      <c r="B936" s="96"/>
      <c r="C936" s="96"/>
      <c r="D936" s="96"/>
      <c r="E936" s="96"/>
      <c r="F936" s="96"/>
      <c r="G936" s="96"/>
      <c r="H936" s="96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 spans="1:26" ht="15.75" customHeight="1" x14ac:dyDescent="0.15">
      <c r="A937" s="100"/>
      <c r="B937" s="96"/>
      <c r="C937" s="96"/>
      <c r="D937" s="96"/>
      <c r="E937" s="96"/>
      <c r="F937" s="96"/>
      <c r="G937" s="96"/>
      <c r="H937" s="96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 spans="1:26" ht="15.75" customHeight="1" x14ac:dyDescent="0.15">
      <c r="A938" s="100"/>
      <c r="B938" s="96"/>
      <c r="C938" s="96"/>
      <c r="D938" s="96"/>
      <c r="E938" s="96"/>
      <c r="F938" s="96"/>
      <c r="G938" s="96"/>
      <c r="H938" s="96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 spans="1:26" ht="15.75" customHeight="1" x14ac:dyDescent="0.15">
      <c r="A939" s="100"/>
      <c r="B939" s="96"/>
      <c r="C939" s="96"/>
      <c r="D939" s="96"/>
      <c r="E939" s="96"/>
      <c r="F939" s="96"/>
      <c r="G939" s="96"/>
      <c r="H939" s="96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 spans="1:26" ht="15.75" customHeight="1" x14ac:dyDescent="0.15">
      <c r="A940" s="100"/>
      <c r="B940" s="96"/>
      <c r="C940" s="96"/>
      <c r="D940" s="96"/>
      <c r="E940" s="96"/>
      <c r="F940" s="96"/>
      <c r="G940" s="96"/>
      <c r="H940" s="96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 spans="1:26" ht="15.75" customHeight="1" x14ac:dyDescent="0.15">
      <c r="A941" s="100"/>
      <c r="B941" s="96"/>
      <c r="C941" s="96"/>
      <c r="D941" s="96"/>
      <c r="E941" s="96"/>
      <c r="F941" s="96"/>
      <c r="G941" s="96"/>
      <c r="H941" s="96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 spans="1:26" ht="15.75" customHeight="1" x14ac:dyDescent="0.15">
      <c r="A942" s="100"/>
      <c r="B942" s="96"/>
      <c r="C942" s="96"/>
      <c r="D942" s="96"/>
      <c r="E942" s="96"/>
      <c r="F942" s="96"/>
      <c r="G942" s="96"/>
      <c r="H942" s="96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 spans="1:26" ht="15.75" customHeight="1" x14ac:dyDescent="0.15">
      <c r="A943" s="100"/>
      <c r="B943" s="96"/>
      <c r="C943" s="96"/>
      <c r="D943" s="96"/>
      <c r="E943" s="96"/>
      <c r="F943" s="96"/>
      <c r="G943" s="96"/>
      <c r="H943" s="96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 spans="1:26" ht="15.75" customHeight="1" x14ac:dyDescent="0.15">
      <c r="A944" s="100"/>
      <c r="B944" s="96"/>
      <c r="C944" s="96"/>
      <c r="D944" s="96"/>
      <c r="E944" s="96"/>
      <c r="F944" s="96"/>
      <c r="G944" s="96"/>
      <c r="H944" s="96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 spans="1:26" ht="15.75" customHeight="1" x14ac:dyDescent="0.15">
      <c r="A945" s="100"/>
      <c r="B945" s="96"/>
      <c r="C945" s="96"/>
      <c r="D945" s="96"/>
      <c r="E945" s="96"/>
      <c r="F945" s="96"/>
      <c r="G945" s="96"/>
      <c r="H945" s="96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 spans="1:26" ht="15.75" customHeight="1" x14ac:dyDescent="0.15">
      <c r="A946" s="100"/>
      <c r="B946" s="96"/>
      <c r="C946" s="96"/>
      <c r="D946" s="96"/>
      <c r="E946" s="96"/>
      <c r="F946" s="96"/>
      <c r="G946" s="96"/>
      <c r="H946" s="96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 spans="1:26" ht="15.75" customHeight="1" x14ac:dyDescent="0.15">
      <c r="A947" s="100"/>
      <c r="B947" s="96"/>
      <c r="C947" s="96"/>
      <c r="D947" s="96"/>
      <c r="E947" s="96"/>
      <c r="F947" s="96"/>
      <c r="G947" s="96"/>
      <c r="H947" s="96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 spans="1:26" ht="15.75" customHeight="1" x14ac:dyDescent="0.15">
      <c r="A948" s="100"/>
      <c r="B948" s="96"/>
      <c r="C948" s="96"/>
      <c r="D948" s="96"/>
      <c r="E948" s="96"/>
      <c r="F948" s="96"/>
      <c r="G948" s="96"/>
      <c r="H948" s="96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 spans="1:26" ht="15.75" customHeight="1" x14ac:dyDescent="0.15">
      <c r="A949" s="100"/>
      <c r="B949" s="96"/>
      <c r="C949" s="96"/>
      <c r="D949" s="96"/>
      <c r="E949" s="96"/>
      <c r="F949" s="96"/>
      <c r="G949" s="96"/>
      <c r="H949" s="96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 spans="1:26" ht="15.75" customHeight="1" x14ac:dyDescent="0.15">
      <c r="A950" s="100"/>
      <c r="B950" s="96"/>
      <c r="C950" s="96"/>
      <c r="D950" s="96"/>
      <c r="E950" s="96"/>
      <c r="F950" s="96"/>
      <c r="G950" s="96"/>
      <c r="H950" s="96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 spans="1:26" ht="15.75" customHeight="1" x14ac:dyDescent="0.15">
      <c r="A951" s="100"/>
      <c r="B951" s="96"/>
      <c r="C951" s="96"/>
      <c r="D951" s="96"/>
      <c r="E951" s="96"/>
      <c r="F951" s="96"/>
      <c r="G951" s="96"/>
      <c r="H951" s="96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 spans="1:26" ht="15.75" customHeight="1" x14ac:dyDescent="0.15">
      <c r="A952" s="100"/>
      <c r="B952" s="96"/>
      <c r="C952" s="96"/>
      <c r="D952" s="96"/>
      <c r="E952" s="96"/>
      <c r="F952" s="96"/>
      <c r="G952" s="96"/>
      <c r="H952" s="96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 spans="1:26" ht="15.75" customHeight="1" x14ac:dyDescent="0.15">
      <c r="A953" s="100"/>
      <c r="B953" s="96"/>
      <c r="C953" s="96"/>
      <c r="D953" s="96"/>
      <c r="E953" s="96"/>
      <c r="F953" s="96"/>
      <c r="G953" s="96"/>
      <c r="H953" s="96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 spans="1:26" ht="15.75" customHeight="1" x14ac:dyDescent="0.15">
      <c r="A954" s="100"/>
      <c r="B954" s="96"/>
      <c r="C954" s="96"/>
      <c r="D954" s="96"/>
      <c r="E954" s="96"/>
      <c r="F954" s="96"/>
      <c r="G954" s="96"/>
      <c r="H954" s="96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 spans="1:26" ht="15.75" customHeight="1" x14ac:dyDescent="0.15">
      <c r="A955" s="100"/>
      <c r="B955" s="96"/>
      <c r="C955" s="96"/>
      <c r="D955" s="96"/>
      <c r="E955" s="96"/>
      <c r="F955" s="96"/>
      <c r="G955" s="96"/>
      <c r="H955" s="96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 spans="1:26" ht="15.75" customHeight="1" x14ac:dyDescent="0.15">
      <c r="A956" s="100"/>
      <c r="B956" s="96"/>
      <c r="C956" s="96"/>
      <c r="D956" s="96"/>
      <c r="E956" s="96"/>
      <c r="F956" s="96"/>
      <c r="G956" s="96"/>
      <c r="H956" s="96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 spans="1:26" ht="15.75" customHeight="1" x14ac:dyDescent="0.15">
      <c r="A957" s="100"/>
      <c r="B957" s="96"/>
      <c r="C957" s="96"/>
      <c r="D957" s="96"/>
      <c r="E957" s="96"/>
      <c r="F957" s="96"/>
      <c r="G957" s="96"/>
      <c r="H957" s="96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 spans="1:26" ht="15.75" customHeight="1" x14ac:dyDescent="0.15">
      <c r="A958" s="100"/>
      <c r="B958" s="96"/>
      <c r="C958" s="96"/>
      <c r="D958" s="96"/>
      <c r="E958" s="96"/>
      <c r="F958" s="96"/>
      <c r="G958" s="96"/>
      <c r="H958" s="96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 spans="1:26" ht="15.75" customHeight="1" x14ac:dyDescent="0.15">
      <c r="A959" s="100"/>
      <c r="B959" s="96"/>
      <c r="C959" s="96"/>
      <c r="D959" s="96"/>
      <c r="E959" s="96"/>
      <c r="F959" s="96"/>
      <c r="G959" s="96"/>
      <c r="H959" s="96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 spans="1:26" ht="15.75" customHeight="1" x14ac:dyDescent="0.15">
      <c r="A960" s="100"/>
      <c r="B960" s="96"/>
      <c r="C960" s="96"/>
      <c r="D960" s="96"/>
      <c r="E960" s="96"/>
      <c r="F960" s="96"/>
      <c r="G960" s="96"/>
      <c r="H960" s="96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 spans="1:26" ht="15.75" customHeight="1" x14ac:dyDescent="0.15">
      <c r="A961" s="100"/>
      <c r="B961" s="96"/>
      <c r="C961" s="96"/>
      <c r="D961" s="96"/>
      <c r="E961" s="96"/>
      <c r="F961" s="96"/>
      <c r="G961" s="96"/>
      <c r="H961" s="96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 spans="1:26" ht="15.75" customHeight="1" x14ac:dyDescent="0.15">
      <c r="A962" s="100"/>
      <c r="B962" s="96"/>
      <c r="C962" s="96"/>
      <c r="D962" s="96"/>
      <c r="E962" s="96"/>
      <c r="F962" s="96"/>
      <c r="G962" s="96"/>
      <c r="H962" s="96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 spans="1:26" ht="15.75" customHeight="1" x14ac:dyDescent="0.15">
      <c r="A963" s="100"/>
      <c r="B963" s="96"/>
      <c r="C963" s="96"/>
      <c r="D963" s="96"/>
      <c r="E963" s="96"/>
      <c r="F963" s="96"/>
      <c r="G963" s="96"/>
      <c r="H963" s="96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 spans="1:26" ht="15.75" customHeight="1" x14ac:dyDescent="0.15">
      <c r="A964" s="100"/>
      <c r="B964" s="96"/>
      <c r="C964" s="96"/>
      <c r="D964" s="96"/>
      <c r="E964" s="96"/>
      <c r="F964" s="96"/>
      <c r="G964" s="96"/>
      <c r="H964" s="96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 spans="1:26" ht="15.75" customHeight="1" x14ac:dyDescent="0.15">
      <c r="A965" s="100"/>
      <c r="B965" s="96"/>
      <c r="C965" s="96"/>
      <c r="D965" s="96"/>
      <c r="E965" s="96"/>
      <c r="F965" s="96"/>
      <c r="G965" s="96"/>
      <c r="H965" s="96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 spans="1:26" ht="15.75" customHeight="1" x14ac:dyDescent="0.15">
      <c r="A966" s="100"/>
      <c r="B966" s="96"/>
      <c r="C966" s="96"/>
      <c r="D966" s="96"/>
      <c r="E966" s="96"/>
      <c r="F966" s="96"/>
      <c r="G966" s="96"/>
      <c r="H966" s="96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 spans="1:26" ht="15.75" customHeight="1" x14ac:dyDescent="0.15">
      <c r="A967" s="100"/>
      <c r="B967" s="96"/>
      <c r="C967" s="96"/>
      <c r="D967" s="96"/>
      <c r="E967" s="96"/>
      <c r="F967" s="96"/>
      <c r="G967" s="96"/>
      <c r="H967" s="96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 spans="1:26" ht="15.75" customHeight="1" x14ac:dyDescent="0.15">
      <c r="A968" s="100"/>
      <c r="B968" s="96"/>
      <c r="C968" s="96"/>
      <c r="D968" s="96"/>
      <c r="E968" s="96"/>
      <c r="F968" s="96"/>
      <c r="G968" s="96"/>
      <c r="H968" s="96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 spans="1:26" ht="15.75" customHeight="1" x14ac:dyDescent="0.15">
      <c r="A969" s="100"/>
      <c r="B969" s="96"/>
      <c r="C969" s="96"/>
      <c r="D969" s="96"/>
      <c r="E969" s="96"/>
      <c r="F969" s="96"/>
      <c r="G969" s="96"/>
      <c r="H969" s="96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 spans="1:26" ht="15.75" customHeight="1" x14ac:dyDescent="0.15">
      <c r="A970" s="100"/>
      <c r="B970" s="96"/>
      <c r="C970" s="96"/>
      <c r="D970" s="96"/>
      <c r="E970" s="96"/>
      <c r="F970" s="96"/>
      <c r="G970" s="96"/>
      <c r="H970" s="96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 spans="1:26" ht="15.75" customHeight="1" x14ac:dyDescent="0.15">
      <c r="A971" s="100"/>
      <c r="B971" s="96"/>
      <c r="C971" s="96"/>
      <c r="D971" s="96"/>
      <c r="E971" s="96"/>
      <c r="F971" s="96"/>
      <c r="G971" s="96"/>
      <c r="H971" s="96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 spans="1:26" ht="15.75" customHeight="1" x14ac:dyDescent="0.15">
      <c r="A972" s="100"/>
      <c r="B972" s="96"/>
      <c r="C972" s="96"/>
      <c r="D972" s="96"/>
      <c r="E972" s="96"/>
      <c r="F972" s="96"/>
      <c r="G972" s="96"/>
      <c r="H972" s="96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 spans="1:26" ht="15.75" customHeight="1" x14ac:dyDescent="0.15">
      <c r="A973" s="100"/>
      <c r="B973" s="96"/>
      <c r="C973" s="96"/>
      <c r="D973" s="96"/>
      <c r="E973" s="96"/>
      <c r="F973" s="96"/>
      <c r="G973" s="96"/>
      <c r="H973" s="96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 spans="1:26" ht="15.75" customHeight="1" x14ac:dyDescent="0.15">
      <c r="A974" s="100"/>
      <c r="B974" s="96"/>
      <c r="C974" s="96"/>
      <c r="D974" s="96"/>
      <c r="E974" s="96"/>
      <c r="F974" s="96"/>
      <c r="G974" s="96"/>
      <c r="H974" s="96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 spans="1:26" ht="15.75" customHeight="1" x14ac:dyDescent="0.15">
      <c r="A975" s="100"/>
      <c r="B975" s="96"/>
      <c r="C975" s="96"/>
      <c r="D975" s="96"/>
      <c r="E975" s="96"/>
      <c r="F975" s="96"/>
      <c r="G975" s="96"/>
      <c r="H975" s="96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 spans="1:26" ht="15.75" customHeight="1" x14ac:dyDescent="0.15">
      <c r="A976" s="100"/>
      <c r="B976" s="96"/>
      <c r="C976" s="96"/>
      <c r="D976" s="96"/>
      <c r="E976" s="96"/>
      <c r="F976" s="96"/>
      <c r="G976" s="96"/>
      <c r="H976" s="96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 spans="1:26" ht="15.75" customHeight="1" x14ac:dyDescent="0.15">
      <c r="A977" s="100"/>
      <c r="B977" s="96"/>
      <c r="C977" s="96"/>
      <c r="D977" s="96"/>
      <c r="E977" s="96"/>
      <c r="F977" s="96"/>
      <c r="G977" s="96"/>
      <c r="H977" s="96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 spans="1:26" ht="15.75" customHeight="1" x14ac:dyDescent="0.15">
      <c r="A978" s="100"/>
      <c r="B978" s="96"/>
      <c r="C978" s="96"/>
      <c r="D978" s="96"/>
      <c r="E978" s="96"/>
      <c r="F978" s="96"/>
      <c r="G978" s="96"/>
      <c r="H978" s="96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 spans="1:26" ht="15.75" customHeight="1" x14ac:dyDescent="0.15">
      <c r="A979" s="100"/>
      <c r="B979" s="96"/>
      <c r="C979" s="96"/>
      <c r="D979" s="96"/>
      <c r="E979" s="96"/>
      <c r="F979" s="96"/>
      <c r="G979" s="96"/>
      <c r="H979" s="96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 spans="1:26" ht="15.75" customHeight="1" x14ac:dyDescent="0.15">
      <c r="A980" s="100"/>
      <c r="B980" s="96"/>
      <c r="C980" s="96"/>
      <c r="D980" s="96"/>
      <c r="E980" s="96"/>
      <c r="F980" s="96"/>
      <c r="G980" s="96"/>
      <c r="H980" s="96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 spans="1:26" ht="15.75" customHeight="1" x14ac:dyDescent="0.15">
      <c r="A981" s="100"/>
      <c r="B981" s="96"/>
      <c r="C981" s="96"/>
      <c r="D981" s="96"/>
      <c r="E981" s="96"/>
      <c r="F981" s="96"/>
      <c r="G981" s="96"/>
      <c r="H981" s="96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 spans="1:26" ht="15.75" customHeight="1" x14ac:dyDescent="0.15">
      <c r="A982" s="100"/>
      <c r="B982" s="96"/>
      <c r="C982" s="96"/>
      <c r="D982" s="96"/>
      <c r="E982" s="96"/>
      <c r="F982" s="96"/>
      <c r="G982" s="96"/>
      <c r="H982" s="96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 spans="1:26" ht="15.75" customHeight="1" x14ac:dyDescent="0.15">
      <c r="A983" s="100"/>
      <c r="B983" s="96"/>
      <c r="C983" s="96"/>
      <c r="D983" s="96"/>
      <c r="E983" s="96"/>
      <c r="F983" s="96"/>
      <c r="G983" s="96"/>
      <c r="H983" s="96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 spans="1:26" ht="15.75" customHeight="1" x14ac:dyDescent="0.15">
      <c r="A984" s="100"/>
      <c r="B984" s="96"/>
      <c r="C984" s="96"/>
      <c r="D984" s="96"/>
      <c r="E984" s="96"/>
      <c r="F984" s="96"/>
      <c r="G984" s="96"/>
      <c r="H984" s="96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 spans="1:26" ht="15.75" customHeight="1" x14ac:dyDescent="0.15">
      <c r="A985" s="100"/>
      <c r="B985" s="96"/>
      <c r="C985" s="96"/>
      <c r="D985" s="96"/>
      <c r="E985" s="96"/>
      <c r="F985" s="96"/>
      <c r="G985" s="96"/>
      <c r="H985" s="96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 spans="1:26" ht="15.75" customHeight="1" x14ac:dyDescent="0.15">
      <c r="A986" s="100"/>
      <c r="B986" s="96"/>
      <c r="C986" s="96"/>
      <c r="D986" s="96"/>
      <c r="E986" s="96"/>
      <c r="F986" s="96"/>
      <c r="G986" s="96"/>
      <c r="H986" s="96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 spans="1:26" ht="15.75" customHeight="1" x14ac:dyDescent="0.15">
      <c r="A987" s="100"/>
      <c r="B987" s="96"/>
      <c r="C987" s="96"/>
      <c r="D987" s="96"/>
      <c r="E987" s="96"/>
      <c r="F987" s="96"/>
      <c r="G987" s="96"/>
      <c r="H987" s="96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 spans="1:26" ht="15.75" customHeight="1" x14ac:dyDescent="0.15">
      <c r="A988" s="100"/>
      <c r="B988" s="96"/>
      <c r="C988" s="96"/>
      <c r="D988" s="96"/>
      <c r="E988" s="96"/>
      <c r="F988" s="96"/>
      <c r="G988" s="96"/>
      <c r="H988" s="96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 spans="1:26" ht="15.75" customHeight="1" x14ac:dyDescent="0.15">
      <c r="A989" s="100"/>
      <c r="B989" s="96"/>
      <c r="C989" s="96"/>
      <c r="D989" s="96"/>
      <c r="E989" s="96"/>
      <c r="F989" s="96"/>
      <c r="G989" s="96"/>
      <c r="H989" s="96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 spans="1:26" ht="15.75" customHeight="1" x14ac:dyDescent="0.15">
      <c r="A990" s="100"/>
      <c r="B990" s="96"/>
      <c r="C990" s="96"/>
      <c r="D990" s="96"/>
      <c r="E990" s="96"/>
      <c r="F990" s="96"/>
      <c r="G990" s="96"/>
      <c r="H990" s="96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 spans="1:26" ht="15.75" customHeight="1" x14ac:dyDescent="0.15">
      <c r="A991" s="100"/>
      <c r="B991" s="96"/>
      <c r="C991" s="96"/>
      <c r="D991" s="96"/>
      <c r="E991" s="96"/>
      <c r="F991" s="96"/>
      <c r="G991" s="96"/>
      <c r="H991" s="96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 spans="1:26" ht="15.75" customHeight="1" x14ac:dyDescent="0.15">
      <c r="A992" s="100"/>
      <c r="B992" s="96"/>
      <c r="C992" s="96"/>
      <c r="D992" s="96"/>
      <c r="E992" s="96"/>
      <c r="F992" s="96"/>
      <c r="G992" s="96"/>
      <c r="H992" s="96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 spans="1:26" ht="15.75" customHeight="1" x14ac:dyDescent="0.15">
      <c r="A993" s="100"/>
      <c r="B993" s="96"/>
      <c r="C993" s="96"/>
      <c r="D993" s="96"/>
      <c r="E993" s="96"/>
      <c r="F993" s="96"/>
      <c r="G993" s="96"/>
      <c r="H993" s="96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 spans="1:26" ht="15.75" customHeight="1" x14ac:dyDescent="0.15">
      <c r="A994" s="100"/>
      <c r="B994" s="96"/>
      <c r="C994" s="96"/>
      <c r="D994" s="96"/>
      <c r="E994" s="96"/>
      <c r="F994" s="96"/>
      <c r="G994" s="96"/>
      <c r="H994" s="96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 spans="1:26" ht="15.75" customHeight="1" x14ac:dyDescent="0.15">
      <c r="A995" s="100"/>
      <c r="B995" s="96"/>
      <c r="C995" s="96"/>
      <c r="D995" s="96"/>
      <c r="E995" s="96"/>
      <c r="F995" s="96"/>
      <c r="G995" s="96"/>
      <c r="H995" s="96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 spans="1:26" ht="15.75" customHeight="1" x14ac:dyDescent="0.15">
      <c r="A996" s="100"/>
      <c r="B996" s="96"/>
      <c r="C996" s="96"/>
      <c r="D996" s="96"/>
      <c r="E996" s="96"/>
      <c r="F996" s="96"/>
      <c r="G996" s="96"/>
      <c r="H996" s="96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 spans="1:26" ht="15.75" customHeight="1" x14ac:dyDescent="0.15">
      <c r="A997" s="100"/>
      <c r="B997" s="96"/>
      <c r="C997" s="96"/>
      <c r="D997" s="96"/>
      <c r="E997" s="96"/>
      <c r="F997" s="96"/>
      <c r="G997" s="96"/>
      <c r="H997" s="96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 spans="1:26" ht="15.75" customHeight="1" x14ac:dyDescent="0.15">
      <c r="A998" s="100"/>
      <c r="B998" s="96"/>
      <c r="C998" s="96"/>
      <c r="D998" s="96"/>
      <c r="E998" s="96"/>
      <c r="F998" s="96"/>
      <c r="G998" s="96"/>
      <c r="H998" s="96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 spans="1:26" ht="15.75" customHeight="1" x14ac:dyDescent="0.15">
      <c r="A999" s="100"/>
      <c r="B999" s="96"/>
      <c r="C999" s="96"/>
      <c r="D999" s="96"/>
      <c r="E999" s="96"/>
      <c r="F999" s="96"/>
      <c r="G999" s="96"/>
      <c r="H999" s="96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 spans="1:26" ht="15.75" customHeight="1" x14ac:dyDescent="0.15">
      <c r="A1000" s="100"/>
      <c r="B1000" s="96"/>
      <c r="C1000" s="96"/>
      <c r="D1000" s="96"/>
      <c r="E1000" s="96"/>
      <c r="F1000" s="96"/>
      <c r="G1000" s="96"/>
      <c r="H1000" s="96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</sheetData>
  <pageMargins left="0.70866141732283472" right="0.70866141732283472" top="0" bottom="0" header="0" footer="0"/>
  <pageSetup paperSize="9" scale="11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2D69B"/>
  </sheetPr>
  <dimension ref="A1:X1000"/>
  <sheetViews>
    <sheetView workbookViewId="0">
      <pane ySplit="1" topLeftCell="A2" activePane="bottomLeft" state="frozen"/>
      <selection pane="bottomLeft" activeCell="E27" sqref="E27:E28"/>
    </sheetView>
  </sheetViews>
  <sheetFormatPr baseColWidth="10" defaultColWidth="12.6640625" defaultRowHeight="15" customHeight="1" x14ac:dyDescent="0.15"/>
  <cols>
    <col min="1" max="1" width="9.5" customWidth="1"/>
    <col min="2" max="2" width="13" customWidth="1"/>
    <col min="3" max="3" width="13.1640625" bestFit="1" customWidth="1"/>
    <col min="4" max="4" width="13.5" customWidth="1"/>
    <col min="5" max="5" width="18" bestFit="1" customWidth="1"/>
    <col min="6" max="6" width="13.1640625" customWidth="1"/>
    <col min="7" max="7" width="12.5" customWidth="1"/>
    <col min="8" max="24" width="1.1640625" customWidth="1"/>
    <col min="25" max="26" width="2.1640625" customWidth="1"/>
  </cols>
  <sheetData>
    <row r="1" spans="1:24" ht="30" x14ac:dyDescent="0.15">
      <c r="A1" s="92" t="s">
        <v>2363</v>
      </c>
      <c r="B1" s="93" t="s">
        <v>3791</v>
      </c>
      <c r="C1" s="93" t="s">
        <v>3792</v>
      </c>
      <c r="D1" s="93" t="s">
        <v>3793</v>
      </c>
      <c r="E1" s="93" t="s">
        <v>3794</v>
      </c>
      <c r="F1" s="93" t="s">
        <v>3795</v>
      </c>
      <c r="G1" s="94" t="s">
        <v>2371</v>
      </c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</row>
    <row r="2" spans="1:24" ht="14" x14ac:dyDescent="0.15">
      <c r="A2" s="152">
        <v>0.375</v>
      </c>
      <c r="B2" s="146"/>
      <c r="C2" s="480"/>
      <c r="D2" s="480"/>
      <c r="E2" s="480"/>
      <c r="F2" s="481"/>
      <c r="G2" s="481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</row>
    <row r="3" spans="1:24" ht="14" x14ac:dyDescent="0.15">
      <c r="A3" s="152">
        <v>0.39583333333333331</v>
      </c>
      <c r="B3" s="146"/>
      <c r="C3" s="480"/>
      <c r="D3" s="480"/>
      <c r="E3" s="480"/>
      <c r="F3" s="481"/>
      <c r="G3" s="481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</row>
    <row r="4" spans="1:24" ht="14" x14ac:dyDescent="0.15">
      <c r="A4" s="152">
        <v>0.41666666666666669</v>
      </c>
      <c r="B4" s="146">
        <v>7</v>
      </c>
      <c r="C4" s="480"/>
      <c r="D4" s="480"/>
      <c r="E4" s="480"/>
      <c r="F4" s="481"/>
      <c r="G4" s="481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</row>
    <row r="5" spans="1:24" ht="14" x14ac:dyDescent="0.15">
      <c r="A5" s="152">
        <v>0.4375</v>
      </c>
      <c r="B5" s="146"/>
      <c r="C5" s="482"/>
      <c r="D5" s="482"/>
      <c r="E5" s="482"/>
      <c r="F5" s="146"/>
      <c r="G5" s="146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</row>
    <row r="6" spans="1:24" ht="14" x14ac:dyDescent="0.15">
      <c r="A6" s="152">
        <v>0.45833333333333331</v>
      </c>
      <c r="B6" s="16">
        <v>14</v>
      </c>
      <c r="C6" s="482"/>
      <c r="D6" s="482"/>
      <c r="E6" s="482"/>
      <c r="F6" s="146"/>
      <c r="G6" s="146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</row>
    <row r="7" spans="1:24" ht="14" x14ac:dyDescent="0.15">
      <c r="A7" s="152">
        <v>0.47916666666666669</v>
      </c>
      <c r="B7" s="21">
        <v>39</v>
      </c>
      <c r="C7" s="482"/>
      <c r="D7" s="482"/>
      <c r="E7" s="482"/>
      <c r="F7" s="146"/>
      <c r="G7" s="146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</row>
    <row r="8" spans="1:24" ht="14" x14ac:dyDescent="0.15">
      <c r="A8" s="152">
        <v>0.5</v>
      </c>
      <c r="B8" s="390"/>
      <c r="C8" s="482"/>
      <c r="D8" s="482"/>
      <c r="E8" s="482"/>
      <c r="F8" s="146"/>
      <c r="G8" s="146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</row>
    <row r="9" spans="1:24" ht="20" x14ac:dyDescent="0.15">
      <c r="A9" s="152">
        <v>0.52083333333333337</v>
      </c>
      <c r="B9" s="21"/>
      <c r="C9" s="486"/>
      <c r="D9" s="482"/>
      <c r="E9" s="482"/>
      <c r="F9" s="146"/>
      <c r="G9" s="146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</row>
    <row r="10" spans="1:24" ht="14" x14ac:dyDescent="0.15">
      <c r="A10" s="152">
        <v>0.54166666666666663</v>
      </c>
      <c r="B10" s="482"/>
      <c r="C10" s="98"/>
      <c r="D10" s="482"/>
      <c r="E10" s="482"/>
      <c r="F10" s="146"/>
      <c r="G10" s="146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</row>
    <row r="11" spans="1:24" ht="20" x14ac:dyDescent="0.15">
      <c r="A11" s="152">
        <v>0.5625</v>
      </c>
      <c r="B11" s="482"/>
      <c r="C11" s="487"/>
      <c r="D11" s="482"/>
      <c r="E11" s="482"/>
      <c r="F11" s="146"/>
      <c r="G11" s="146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</row>
    <row r="12" spans="1:24" ht="14" x14ac:dyDescent="0.15">
      <c r="A12" s="152">
        <v>0.58333333333333337</v>
      </c>
      <c r="B12" s="482"/>
      <c r="C12" s="483"/>
      <c r="D12" s="482"/>
      <c r="E12" s="482"/>
      <c r="F12" s="146"/>
      <c r="G12" s="146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</row>
    <row r="13" spans="1:24" ht="14" x14ac:dyDescent="0.15">
      <c r="A13" s="152">
        <v>0.60416666666666663</v>
      </c>
      <c r="B13" s="482"/>
      <c r="C13" s="502"/>
      <c r="D13" s="482"/>
      <c r="E13" s="482"/>
      <c r="F13" s="146"/>
      <c r="G13" s="146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</row>
    <row r="14" spans="1:24" ht="14" x14ac:dyDescent="0.15">
      <c r="A14" s="152">
        <v>0.625</v>
      </c>
      <c r="B14" s="482"/>
      <c r="C14" s="483" t="s">
        <v>3932</v>
      </c>
      <c r="D14" s="482"/>
      <c r="E14" s="482"/>
      <c r="F14" s="146"/>
      <c r="G14" s="146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</row>
    <row r="15" spans="1:24" ht="14" x14ac:dyDescent="0.15">
      <c r="A15" s="152">
        <v>0.64583333333333337</v>
      </c>
      <c r="B15" s="482"/>
      <c r="C15" s="503"/>
      <c r="D15" s="482"/>
      <c r="E15" s="482"/>
      <c r="F15" s="146"/>
      <c r="G15" s="146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</row>
    <row r="16" spans="1:24" ht="14" x14ac:dyDescent="0.15">
      <c r="A16" s="152">
        <v>0.66666666666666663</v>
      </c>
      <c r="B16" s="482"/>
      <c r="C16" s="21" t="s">
        <v>29</v>
      </c>
      <c r="D16" s="482"/>
      <c r="E16" s="482"/>
      <c r="F16" s="146"/>
      <c r="G16" s="146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</row>
    <row r="17" spans="1:24" ht="14" x14ac:dyDescent="0.15">
      <c r="A17" s="152">
        <v>0.6875</v>
      </c>
      <c r="B17" s="482"/>
      <c r="C17" s="21" t="s">
        <v>3940</v>
      </c>
      <c r="D17" s="482"/>
      <c r="E17" s="482"/>
      <c r="F17" s="146"/>
      <c r="G17" s="146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</row>
    <row r="18" spans="1:24" ht="14" x14ac:dyDescent="0.15">
      <c r="A18" s="152">
        <v>0.70833333333333337</v>
      </c>
      <c r="B18" s="482"/>
      <c r="C18" s="21" t="s">
        <v>3930</v>
      </c>
      <c r="D18" s="482"/>
      <c r="E18" s="482"/>
      <c r="F18" s="146"/>
      <c r="G18" s="146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</row>
    <row r="19" spans="1:24" ht="14" x14ac:dyDescent="0.15">
      <c r="A19" s="152">
        <v>0.72916666666666663</v>
      </c>
      <c r="B19" s="482"/>
      <c r="C19" s="500"/>
      <c r="D19" s="484"/>
      <c r="E19" s="482"/>
      <c r="F19" s="146"/>
      <c r="G19" s="146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</row>
    <row r="20" spans="1:24" ht="14" x14ac:dyDescent="0.15">
      <c r="A20" s="152">
        <v>0.75</v>
      </c>
      <c r="B20" s="482"/>
      <c r="C20" s="482"/>
      <c r="D20" s="146"/>
      <c r="E20" s="482"/>
      <c r="F20" s="146"/>
      <c r="G20" s="146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</row>
    <row r="21" spans="1:24" ht="14" x14ac:dyDescent="0.15">
      <c r="A21" s="162">
        <v>0.77083333333333337</v>
      </c>
      <c r="B21" s="482"/>
      <c r="C21" s="482"/>
      <c r="D21" s="146"/>
      <c r="E21" s="482"/>
      <c r="F21" s="146"/>
      <c r="G21" s="146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</row>
    <row r="22" spans="1:24" ht="14" x14ac:dyDescent="0.15">
      <c r="A22" s="162">
        <v>0.79166666666666663</v>
      </c>
      <c r="B22" s="482"/>
      <c r="C22" s="482"/>
      <c r="D22" s="146">
        <v>10</v>
      </c>
      <c r="E22" s="482"/>
      <c r="F22" s="146"/>
      <c r="G22" s="146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</row>
    <row r="23" spans="1:24" ht="14" x14ac:dyDescent="0.15">
      <c r="A23" s="152">
        <v>0.8125</v>
      </c>
      <c r="B23" s="482"/>
      <c r="C23" s="482"/>
      <c r="D23" s="21">
        <v>45</v>
      </c>
      <c r="E23" s="482"/>
      <c r="F23" s="146"/>
      <c r="G23" s="146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</row>
    <row r="24" spans="1:24" ht="14" x14ac:dyDescent="0.15">
      <c r="A24" s="152">
        <v>0.83333333333333337</v>
      </c>
      <c r="B24" s="482"/>
      <c r="C24" s="482"/>
      <c r="D24" s="485"/>
      <c r="E24" s="482"/>
      <c r="F24" s="146"/>
      <c r="G24" s="146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</row>
    <row r="25" spans="1:24" ht="14" x14ac:dyDescent="0.15">
      <c r="A25" s="152">
        <v>0.85416666666666663</v>
      </c>
      <c r="B25" s="482"/>
      <c r="C25" s="482"/>
      <c r="D25" s="16"/>
      <c r="E25" s="482"/>
      <c r="F25" s="146"/>
      <c r="G25" s="146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</row>
    <row r="26" spans="1:24" ht="14" x14ac:dyDescent="0.15">
      <c r="A26" s="152">
        <v>0.875</v>
      </c>
      <c r="B26" s="482"/>
      <c r="C26" s="482"/>
      <c r="D26" s="480"/>
      <c r="E26" s="483" t="s">
        <v>3926</v>
      </c>
      <c r="F26" s="93"/>
      <c r="G26" s="146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</row>
    <row r="27" spans="1:24" ht="14" x14ac:dyDescent="0.15">
      <c r="A27" s="152">
        <v>0.89583333333333337</v>
      </c>
      <c r="B27" s="482"/>
      <c r="C27" s="482"/>
      <c r="D27" s="480"/>
      <c r="E27" s="140"/>
      <c r="F27" s="146"/>
      <c r="G27" s="146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</row>
    <row r="28" spans="1:24" ht="14" x14ac:dyDescent="0.15">
      <c r="A28" s="152">
        <v>0.91666666666666663</v>
      </c>
      <c r="B28" s="482"/>
      <c r="C28" s="482"/>
      <c r="D28" s="480"/>
      <c r="E28" s="481"/>
      <c r="F28" s="146"/>
      <c r="G28" s="146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</row>
    <row r="29" spans="1:24" ht="14" x14ac:dyDescent="0.15">
      <c r="A29" s="152">
        <v>0.9375</v>
      </c>
      <c r="B29" s="482"/>
      <c r="C29" s="482"/>
      <c r="D29" s="480"/>
      <c r="E29" s="146">
        <v>66</v>
      </c>
      <c r="F29" s="146"/>
      <c r="G29" s="146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</row>
    <row r="30" spans="1:24" ht="14" x14ac:dyDescent="0.15">
      <c r="A30" s="152">
        <v>0.95833333333333337</v>
      </c>
      <c r="B30" s="482"/>
      <c r="C30" s="482"/>
      <c r="D30" s="480"/>
      <c r="E30" s="482"/>
      <c r="F30" s="146"/>
      <c r="G30" s="146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</row>
    <row r="31" spans="1:24" ht="14" x14ac:dyDescent="0.15">
      <c r="A31" s="152">
        <v>0</v>
      </c>
      <c r="B31" s="482"/>
      <c r="C31" s="482"/>
      <c r="D31" s="482"/>
      <c r="E31" s="482"/>
      <c r="F31" s="146"/>
      <c r="G31" s="146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</row>
    <row r="32" spans="1:24" ht="14" x14ac:dyDescent="0.15">
      <c r="A32" s="152">
        <v>4.1666666666666664E-2</v>
      </c>
      <c r="B32" s="482"/>
      <c r="C32" s="482"/>
      <c r="D32" s="482"/>
      <c r="E32" s="482"/>
      <c r="F32" s="146"/>
      <c r="G32" s="146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</row>
    <row r="33" spans="1:24" ht="14" x14ac:dyDescent="0.15">
      <c r="A33" s="152">
        <v>6.25E-2</v>
      </c>
      <c r="B33" s="482"/>
      <c r="C33" s="482"/>
      <c r="D33" s="482"/>
      <c r="E33" s="482"/>
      <c r="F33" s="146"/>
      <c r="G33" s="146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</row>
    <row r="34" spans="1:24" ht="14" x14ac:dyDescent="0.15">
      <c r="A34" s="152">
        <v>8.3333333333333301E-2</v>
      </c>
      <c r="B34" s="482"/>
      <c r="C34" s="482"/>
      <c r="D34" s="482"/>
      <c r="E34" s="482"/>
      <c r="F34" s="146"/>
      <c r="G34" s="146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</row>
    <row r="35" spans="1:24" ht="15.75" customHeight="1" x14ac:dyDescent="0.15">
      <c r="A35" s="100"/>
      <c r="B35" s="96"/>
      <c r="C35" s="96"/>
      <c r="D35" s="96"/>
      <c r="E35" s="96"/>
      <c r="F35" s="96"/>
      <c r="G35" s="96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</row>
    <row r="36" spans="1:24" ht="15.75" customHeight="1" x14ac:dyDescent="0.15">
      <c r="A36" s="100"/>
      <c r="B36" s="96"/>
      <c r="C36" s="96"/>
      <c r="D36" s="96"/>
      <c r="E36" s="96"/>
      <c r="F36" s="96"/>
      <c r="G36" s="96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</row>
    <row r="37" spans="1:24" ht="15.75" customHeight="1" x14ac:dyDescent="0.15">
      <c r="A37" s="100"/>
      <c r="B37" s="96"/>
      <c r="C37" s="96"/>
      <c r="D37" s="96"/>
      <c r="E37" s="96"/>
      <c r="F37" s="96"/>
      <c r="G37" s="96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</row>
    <row r="38" spans="1:24" ht="15.75" customHeight="1" x14ac:dyDescent="0.15">
      <c r="A38" s="100"/>
      <c r="B38" s="96"/>
      <c r="C38" s="96"/>
      <c r="D38" s="96"/>
      <c r="E38" s="96"/>
      <c r="F38" s="96"/>
      <c r="G38" s="96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</row>
    <row r="39" spans="1:24" ht="15.75" customHeight="1" x14ac:dyDescent="0.2">
      <c r="A39" s="33"/>
      <c r="B39" s="33"/>
      <c r="C39" s="33"/>
      <c r="D39" s="33"/>
      <c r="E39" s="33"/>
      <c r="F39" s="33"/>
      <c r="G39" s="163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</row>
    <row r="40" spans="1:24" ht="15.75" customHeight="1" x14ac:dyDescent="0.15">
      <c r="A40" s="100"/>
      <c r="B40" s="96"/>
      <c r="C40" s="96"/>
      <c r="D40" s="96"/>
      <c r="E40" s="96"/>
      <c r="F40" s="96"/>
      <c r="G40" s="96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</row>
    <row r="41" spans="1:24" ht="15.75" customHeight="1" x14ac:dyDescent="0.15">
      <c r="A41" s="100"/>
      <c r="B41" s="96"/>
      <c r="C41" s="96"/>
      <c r="D41" s="96"/>
      <c r="E41" s="96"/>
      <c r="F41" s="96"/>
      <c r="G41" s="96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</row>
    <row r="42" spans="1:24" ht="15.75" customHeight="1" x14ac:dyDescent="0.15">
      <c r="A42" s="100"/>
      <c r="B42" s="96"/>
      <c r="C42" s="96"/>
      <c r="D42" s="96"/>
      <c r="E42" s="96"/>
      <c r="F42" s="96"/>
      <c r="G42" s="96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</row>
    <row r="43" spans="1:24" ht="15.75" customHeight="1" x14ac:dyDescent="0.15">
      <c r="A43" s="100"/>
      <c r="B43" s="96"/>
      <c r="C43" s="96"/>
      <c r="D43" s="96"/>
      <c r="E43" s="96"/>
      <c r="F43" s="96"/>
      <c r="G43" s="96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</row>
    <row r="44" spans="1:24" ht="15.75" customHeight="1" x14ac:dyDescent="0.15">
      <c r="A44" s="100"/>
      <c r="B44" s="96"/>
      <c r="C44" s="96"/>
      <c r="D44" s="96"/>
      <c r="E44" s="96"/>
      <c r="F44" s="96"/>
      <c r="G44" s="96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</row>
    <row r="45" spans="1:24" ht="15.75" customHeight="1" x14ac:dyDescent="0.15">
      <c r="A45" s="100"/>
      <c r="B45" s="96"/>
      <c r="C45" s="96"/>
      <c r="D45" s="96"/>
      <c r="E45" s="96"/>
      <c r="F45" s="96"/>
      <c r="G45" s="96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</row>
    <row r="46" spans="1:24" ht="15.75" customHeight="1" x14ac:dyDescent="0.15">
      <c r="A46" s="100"/>
      <c r="B46" s="96"/>
      <c r="C46" s="96"/>
      <c r="D46" s="96"/>
      <c r="E46" s="96"/>
      <c r="F46" s="96"/>
      <c r="G46" s="96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</row>
    <row r="47" spans="1:24" ht="15.75" customHeight="1" x14ac:dyDescent="0.15">
      <c r="A47" s="100"/>
      <c r="B47" s="96"/>
      <c r="C47" s="96"/>
      <c r="D47" s="96"/>
      <c r="E47" s="96"/>
      <c r="F47" s="96"/>
      <c r="G47" s="96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</row>
    <row r="48" spans="1:24" ht="15.75" customHeight="1" x14ac:dyDescent="0.15">
      <c r="A48" s="100"/>
      <c r="B48" s="96"/>
      <c r="C48" s="96"/>
      <c r="D48" s="96"/>
      <c r="E48" s="96"/>
      <c r="F48" s="96"/>
      <c r="G48" s="96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</row>
    <row r="49" spans="1:24" ht="15.75" customHeight="1" x14ac:dyDescent="0.15">
      <c r="A49" s="100"/>
      <c r="B49" s="96"/>
      <c r="C49" s="96"/>
      <c r="D49" s="96"/>
      <c r="E49" s="96"/>
      <c r="F49" s="96"/>
      <c r="G49" s="96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</row>
    <row r="50" spans="1:24" ht="15.75" customHeight="1" x14ac:dyDescent="0.15">
      <c r="A50" s="100"/>
      <c r="B50" s="96"/>
      <c r="C50" s="96"/>
      <c r="D50" s="96"/>
      <c r="E50" s="96"/>
      <c r="F50" s="96"/>
      <c r="G50" s="96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</row>
    <row r="51" spans="1:24" ht="15.75" customHeight="1" x14ac:dyDescent="0.15">
      <c r="A51" s="100"/>
      <c r="B51" s="96"/>
      <c r="C51" s="96"/>
      <c r="D51" s="96"/>
      <c r="E51" s="96"/>
      <c r="F51" s="96"/>
      <c r="G51" s="96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</row>
    <row r="52" spans="1:24" ht="15.75" customHeight="1" x14ac:dyDescent="0.15">
      <c r="A52" s="100"/>
      <c r="B52" s="96"/>
      <c r="C52" s="96"/>
      <c r="D52" s="96"/>
      <c r="E52" s="96"/>
      <c r="F52" s="96"/>
      <c r="G52" s="96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</row>
    <row r="53" spans="1:24" ht="15.75" customHeight="1" x14ac:dyDescent="0.15">
      <c r="A53" s="100"/>
      <c r="B53" s="96"/>
      <c r="C53" s="96"/>
      <c r="D53" s="96"/>
      <c r="E53" s="96"/>
      <c r="F53" s="96"/>
      <c r="G53" s="96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</row>
    <row r="54" spans="1:24" ht="15.75" customHeight="1" x14ac:dyDescent="0.15">
      <c r="A54" s="100"/>
      <c r="B54" s="96"/>
      <c r="C54" s="96"/>
      <c r="D54" s="96"/>
      <c r="E54" s="96"/>
      <c r="F54" s="96"/>
      <c r="G54" s="96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</row>
    <row r="55" spans="1:24" ht="15.75" customHeight="1" x14ac:dyDescent="0.15">
      <c r="A55" s="100"/>
      <c r="B55" s="96"/>
      <c r="C55" s="96"/>
      <c r="D55" s="96"/>
      <c r="E55" s="96"/>
      <c r="F55" s="96"/>
      <c r="G55" s="96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</row>
    <row r="56" spans="1:24" ht="15.75" customHeight="1" x14ac:dyDescent="0.15">
      <c r="A56" s="100"/>
      <c r="B56" s="96"/>
      <c r="C56" s="96"/>
      <c r="D56" s="96"/>
      <c r="E56" s="96"/>
      <c r="F56" s="96"/>
      <c r="G56" s="96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</row>
    <row r="57" spans="1:24" ht="15.75" customHeight="1" x14ac:dyDescent="0.15">
      <c r="A57" s="100"/>
      <c r="B57" s="96"/>
      <c r="C57" s="96"/>
      <c r="D57" s="96"/>
      <c r="E57" s="96"/>
      <c r="F57" s="96"/>
      <c r="G57" s="96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</row>
    <row r="58" spans="1:24" ht="15.75" customHeight="1" x14ac:dyDescent="0.15">
      <c r="A58" s="100"/>
      <c r="B58" s="96"/>
      <c r="C58" s="96"/>
      <c r="D58" s="96"/>
      <c r="E58" s="96"/>
      <c r="F58" s="96"/>
      <c r="G58" s="96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</row>
    <row r="59" spans="1:24" ht="15.75" customHeight="1" x14ac:dyDescent="0.15">
      <c r="A59" s="100"/>
      <c r="B59" s="96"/>
      <c r="C59" s="96"/>
      <c r="D59" s="96"/>
      <c r="E59" s="96"/>
      <c r="F59" s="96"/>
      <c r="G59" s="96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</row>
    <row r="60" spans="1:24" ht="15.75" customHeight="1" x14ac:dyDescent="0.15">
      <c r="A60" s="100"/>
      <c r="B60" s="96"/>
      <c r="C60" s="96"/>
      <c r="D60" s="96"/>
      <c r="E60" s="96"/>
      <c r="F60" s="96"/>
      <c r="G60" s="96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</row>
    <row r="61" spans="1:24" ht="15.75" customHeight="1" x14ac:dyDescent="0.15">
      <c r="A61" s="100"/>
      <c r="B61" s="96"/>
      <c r="C61" s="96"/>
      <c r="D61" s="96"/>
      <c r="E61" s="96"/>
      <c r="F61" s="96"/>
      <c r="G61" s="96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</row>
    <row r="62" spans="1:24" ht="15.75" customHeight="1" x14ac:dyDescent="0.15">
      <c r="A62" s="100"/>
      <c r="B62" s="96"/>
      <c r="C62" s="96"/>
      <c r="D62" s="96"/>
      <c r="E62" s="96"/>
      <c r="F62" s="96"/>
      <c r="G62" s="96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</row>
    <row r="63" spans="1:24" ht="15.75" customHeight="1" x14ac:dyDescent="0.15">
      <c r="A63" s="100"/>
      <c r="B63" s="96"/>
      <c r="C63" s="96"/>
      <c r="D63" s="96"/>
      <c r="E63" s="96"/>
      <c r="F63" s="96"/>
      <c r="G63" s="96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</row>
    <row r="64" spans="1:24" ht="15.75" customHeight="1" x14ac:dyDescent="0.15">
      <c r="A64" s="100"/>
      <c r="B64" s="96"/>
      <c r="C64" s="96"/>
      <c r="D64" s="96"/>
      <c r="E64" s="96"/>
      <c r="F64" s="96"/>
      <c r="G64" s="96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</row>
    <row r="65" spans="1:24" ht="15.75" customHeight="1" x14ac:dyDescent="0.15">
      <c r="A65" s="100"/>
      <c r="B65" s="96"/>
      <c r="C65" s="96"/>
      <c r="D65" s="96"/>
      <c r="E65" s="96"/>
      <c r="F65" s="96"/>
      <c r="G65" s="96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</row>
    <row r="66" spans="1:24" ht="15.75" customHeight="1" x14ac:dyDescent="0.15">
      <c r="A66" s="100"/>
      <c r="B66" s="96"/>
      <c r="C66" s="96"/>
      <c r="D66" s="96"/>
      <c r="E66" s="96"/>
      <c r="F66" s="96"/>
      <c r="G66" s="96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</row>
    <row r="67" spans="1:24" ht="15.75" customHeight="1" x14ac:dyDescent="0.15">
      <c r="A67" s="100"/>
      <c r="B67" s="96"/>
      <c r="C67" s="96"/>
      <c r="D67" s="96"/>
      <c r="E67" s="96"/>
      <c r="F67" s="96"/>
      <c r="G67" s="96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</row>
    <row r="68" spans="1:24" ht="15.75" customHeight="1" x14ac:dyDescent="0.15">
      <c r="A68" s="100"/>
      <c r="B68" s="96"/>
      <c r="C68" s="96"/>
      <c r="D68" s="96"/>
      <c r="E68" s="96"/>
      <c r="F68" s="96"/>
      <c r="G68" s="96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</row>
    <row r="69" spans="1:24" ht="15.75" customHeight="1" x14ac:dyDescent="0.15">
      <c r="A69" s="100"/>
      <c r="B69" s="96"/>
      <c r="C69" s="96"/>
      <c r="D69" s="96"/>
      <c r="E69" s="96"/>
      <c r="F69" s="96"/>
      <c r="G69" s="96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</row>
    <row r="70" spans="1:24" ht="15.75" customHeight="1" x14ac:dyDescent="0.15">
      <c r="A70" s="100"/>
      <c r="B70" s="96"/>
      <c r="C70" s="96"/>
      <c r="D70" s="96"/>
      <c r="E70" s="96"/>
      <c r="F70" s="96"/>
      <c r="G70" s="96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</row>
    <row r="71" spans="1:24" ht="15.75" customHeight="1" x14ac:dyDescent="0.15">
      <c r="A71" s="100"/>
      <c r="B71" s="96"/>
      <c r="C71" s="96"/>
      <c r="D71" s="96"/>
      <c r="E71" s="96"/>
      <c r="F71" s="96"/>
      <c r="G71" s="96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</row>
    <row r="72" spans="1:24" ht="15.75" customHeight="1" x14ac:dyDescent="0.15">
      <c r="A72" s="100"/>
      <c r="B72" s="96"/>
      <c r="C72" s="96"/>
      <c r="D72" s="96"/>
      <c r="E72" s="96"/>
      <c r="F72" s="96"/>
      <c r="G72" s="96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</row>
    <row r="73" spans="1:24" ht="15.75" customHeight="1" x14ac:dyDescent="0.15">
      <c r="A73" s="100"/>
      <c r="B73" s="96"/>
      <c r="C73" s="96"/>
      <c r="D73" s="96"/>
      <c r="E73" s="96"/>
      <c r="F73" s="96"/>
      <c r="G73" s="96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</row>
    <row r="74" spans="1:24" ht="15.75" customHeight="1" x14ac:dyDescent="0.15">
      <c r="A74" s="100"/>
      <c r="B74" s="96"/>
      <c r="C74" s="96"/>
      <c r="D74" s="96"/>
      <c r="E74" s="96"/>
      <c r="F74" s="96"/>
      <c r="G74" s="96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</row>
    <row r="75" spans="1:24" ht="15.75" customHeight="1" x14ac:dyDescent="0.15">
      <c r="A75" s="100"/>
      <c r="B75" s="96"/>
      <c r="C75" s="96"/>
      <c r="D75" s="96"/>
      <c r="E75" s="96"/>
      <c r="F75" s="96"/>
      <c r="G75" s="96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</row>
    <row r="76" spans="1:24" ht="15.75" customHeight="1" x14ac:dyDescent="0.15">
      <c r="A76" s="100"/>
      <c r="B76" s="96"/>
      <c r="C76" s="96"/>
      <c r="D76" s="96"/>
      <c r="E76" s="96"/>
      <c r="F76" s="96"/>
      <c r="G76" s="96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</row>
    <row r="77" spans="1:24" ht="15.75" customHeight="1" x14ac:dyDescent="0.15">
      <c r="A77" s="100"/>
      <c r="B77" s="96"/>
      <c r="C77" s="96"/>
      <c r="D77" s="96"/>
      <c r="E77" s="96"/>
      <c r="F77" s="96"/>
      <c r="G77" s="96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</row>
    <row r="78" spans="1:24" ht="15.75" customHeight="1" x14ac:dyDescent="0.15">
      <c r="A78" s="100"/>
      <c r="B78" s="96"/>
      <c r="C78" s="96"/>
      <c r="D78" s="96"/>
      <c r="E78" s="96"/>
      <c r="F78" s="96"/>
      <c r="G78" s="96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</row>
    <row r="79" spans="1:24" ht="15.75" customHeight="1" x14ac:dyDescent="0.15">
      <c r="A79" s="100"/>
      <c r="B79" s="96"/>
      <c r="C79" s="96"/>
      <c r="D79" s="96"/>
      <c r="E79" s="96"/>
      <c r="F79" s="96"/>
      <c r="G79" s="96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</row>
    <row r="80" spans="1:24" ht="15.75" customHeight="1" x14ac:dyDescent="0.15">
      <c r="A80" s="100"/>
      <c r="B80" s="96"/>
      <c r="C80" s="96"/>
      <c r="D80" s="96"/>
      <c r="E80" s="96"/>
      <c r="F80" s="96"/>
      <c r="G80" s="96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</row>
    <row r="81" spans="1:24" ht="15.75" customHeight="1" x14ac:dyDescent="0.15">
      <c r="A81" s="100"/>
      <c r="B81" s="96"/>
      <c r="C81" s="96"/>
      <c r="D81" s="96"/>
      <c r="E81" s="96"/>
      <c r="F81" s="96"/>
      <c r="G81" s="96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</row>
    <row r="82" spans="1:24" ht="15.75" customHeight="1" x14ac:dyDescent="0.15">
      <c r="A82" s="100"/>
      <c r="B82" s="96"/>
      <c r="C82" s="96"/>
      <c r="D82" s="96"/>
      <c r="E82" s="96"/>
      <c r="F82" s="96"/>
      <c r="G82" s="96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</row>
    <row r="83" spans="1:24" ht="15.75" customHeight="1" x14ac:dyDescent="0.15">
      <c r="A83" s="100"/>
      <c r="B83" s="96"/>
      <c r="C83" s="96"/>
      <c r="D83" s="96"/>
      <c r="E83" s="96"/>
      <c r="F83" s="96"/>
      <c r="G83" s="96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</row>
    <row r="84" spans="1:24" ht="15.75" customHeight="1" x14ac:dyDescent="0.15">
      <c r="A84" s="100"/>
      <c r="B84" s="96"/>
      <c r="C84" s="96"/>
      <c r="D84" s="96"/>
      <c r="E84" s="96"/>
      <c r="F84" s="96"/>
      <c r="G84" s="96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</row>
    <row r="85" spans="1:24" ht="15.75" customHeight="1" x14ac:dyDescent="0.15">
      <c r="A85" s="100"/>
      <c r="B85" s="96"/>
      <c r="C85" s="96"/>
      <c r="D85" s="96"/>
      <c r="E85" s="96"/>
      <c r="F85" s="96"/>
      <c r="G85" s="96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</row>
    <row r="86" spans="1:24" ht="15.75" customHeight="1" x14ac:dyDescent="0.15">
      <c r="A86" s="100"/>
      <c r="B86" s="96"/>
      <c r="C86" s="96"/>
      <c r="D86" s="96"/>
      <c r="E86" s="96"/>
      <c r="F86" s="96"/>
      <c r="G86" s="96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</row>
    <row r="87" spans="1:24" ht="15.75" customHeight="1" x14ac:dyDescent="0.15">
      <c r="A87" s="100"/>
      <c r="B87" s="96"/>
      <c r="C87" s="96"/>
      <c r="D87" s="96"/>
      <c r="E87" s="96"/>
      <c r="F87" s="96"/>
      <c r="G87" s="96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</row>
    <row r="88" spans="1:24" ht="15.75" customHeight="1" x14ac:dyDescent="0.15">
      <c r="A88" s="100"/>
      <c r="B88" s="96"/>
      <c r="C88" s="96"/>
      <c r="D88" s="96"/>
      <c r="E88" s="96"/>
      <c r="F88" s="96"/>
      <c r="G88" s="96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</row>
    <row r="89" spans="1:24" ht="15.75" customHeight="1" x14ac:dyDescent="0.15">
      <c r="A89" s="100"/>
      <c r="B89" s="96"/>
      <c r="C89" s="96"/>
      <c r="D89" s="96"/>
      <c r="E89" s="96"/>
      <c r="F89" s="96"/>
      <c r="G89" s="96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</row>
    <row r="90" spans="1:24" ht="15.75" customHeight="1" x14ac:dyDescent="0.15">
      <c r="A90" s="100"/>
      <c r="B90" s="96"/>
      <c r="C90" s="96"/>
      <c r="D90" s="96"/>
      <c r="E90" s="96"/>
      <c r="F90" s="96"/>
      <c r="G90" s="96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</row>
    <row r="91" spans="1:24" ht="15.75" customHeight="1" x14ac:dyDescent="0.15">
      <c r="A91" s="100"/>
      <c r="B91" s="96"/>
      <c r="C91" s="96"/>
      <c r="D91" s="96"/>
      <c r="E91" s="96"/>
      <c r="F91" s="96"/>
      <c r="G91" s="96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</row>
    <row r="92" spans="1:24" ht="15.75" customHeight="1" x14ac:dyDescent="0.15">
      <c r="A92" s="100"/>
      <c r="B92" s="96"/>
      <c r="C92" s="96"/>
      <c r="D92" s="96"/>
      <c r="E92" s="96"/>
      <c r="F92" s="96"/>
      <c r="G92" s="96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</row>
    <row r="93" spans="1:24" ht="15.75" customHeight="1" x14ac:dyDescent="0.15">
      <c r="A93" s="100"/>
      <c r="B93" s="96"/>
      <c r="C93" s="96"/>
      <c r="D93" s="96"/>
      <c r="E93" s="96"/>
      <c r="F93" s="96"/>
      <c r="G93" s="96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</row>
    <row r="94" spans="1:24" ht="15.75" customHeight="1" x14ac:dyDescent="0.15">
      <c r="A94" s="100"/>
      <c r="B94" s="96"/>
      <c r="C94" s="96"/>
      <c r="D94" s="96"/>
      <c r="E94" s="96"/>
      <c r="F94" s="96"/>
      <c r="G94" s="96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</row>
    <row r="95" spans="1:24" ht="15.75" customHeight="1" x14ac:dyDescent="0.15">
      <c r="A95" s="100"/>
      <c r="B95" s="96"/>
      <c r="C95" s="96"/>
      <c r="D95" s="96"/>
      <c r="E95" s="96"/>
      <c r="F95" s="96"/>
      <c r="G95" s="96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</row>
    <row r="96" spans="1:24" ht="15.75" customHeight="1" x14ac:dyDescent="0.15">
      <c r="A96" s="100"/>
      <c r="B96" s="96"/>
      <c r="C96" s="96"/>
      <c r="D96" s="96"/>
      <c r="E96" s="96"/>
      <c r="F96" s="96"/>
      <c r="G96" s="96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</row>
    <row r="97" spans="1:24" ht="15.75" customHeight="1" x14ac:dyDescent="0.15">
      <c r="A97" s="100"/>
      <c r="B97" s="96"/>
      <c r="C97" s="96"/>
      <c r="D97" s="96"/>
      <c r="E97" s="96"/>
      <c r="F97" s="96"/>
      <c r="G97" s="96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</row>
    <row r="98" spans="1:24" ht="15.75" customHeight="1" x14ac:dyDescent="0.15">
      <c r="A98" s="100"/>
      <c r="B98" s="96"/>
      <c r="C98" s="96"/>
      <c r="D98" s="96"/>
      <c r="E98" s="96"/>
      <c r="F98" s="96"/>
      <c r="G98" s="96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</row>
    <row r="99" spans="1:24" ht="15.75" customHeight="1" x14ac:dyDescent="0.15">
      <c r="A99" s="100"/>
      <c r="B99" s="96"/>
      <c r="C99" s="96"/>
      <c r="D99" s="96"/>
      <c r="E99" s="96"/>
      <c r="F99" s="96"/>
      <c r="G99" s="96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</row>
    <row r="100" spans="1:24" ht="15.75" customHeight="1" x14ac:dyDescent="0.15">
      <c r="A100" s="100"/>
      <c r="B100" s="96"/>
      <c r="C100" s="96"/>
      <c r="D100" s="96"/>
      <c r="E100" s="96"/>
      <c r="F100" s="96"/>
      <c r="G100" s="96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</row>
    <row r="101" spans="1:24" ht="15.75" customHeight="1" x14ac:dyDescent="0.15">
      <c r="A101" s="100"/>
      <c r="B101" s="96"/>
      <c r="C101" s="96"/>
      <c r="D101" s="96"/>
      <c r="E101" s="96"/>
      <c r="F101" s="96"/>
      <c r="G101" s="96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</row>
    <row r="102" spans="1:24" ht="15.75" customHeight="1" x14ac:dyDescent="0.15">
      <c r="A102" s="100"/>
      <c r="B102" s="96"/>
      <c r="C102" s="96"/>
      <c r="D102" s="96"/>
      <c r="E102" s="96"/>
      <c r="F102" s="96"/>
      <c r="G102" s="96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</row>
    <row r="103" spans="1:24" ht="15.75" customHeight="1" x14ac:dyDescent="0.15">
      <c r="A103" s="100"/>
      <c r="B103" s="96"/>
      <c r="C103" s="96"/>
      <c r="D103" s="96"/>
      <c r="E103" s="96"/>
      <c r="F103" s="96"/>
      <c r="G103" s="96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</row>
    <row r="104" spans="1:24" ht="15.75" customHeight="1" x14ac:dyDescent="0.15">
      <c r="A104" s="100"/>
      <c r="B104" s="96"/>
      <c r="C104" s="96"/>
      <c r="D104" s="96"/>
      <c r="E104" s="96"/>
      <c r="F104" s="96"/>
      <c r="G104" s="96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</row>
    <row r="105" spans="1:24" ht="15.75" customHeight="1" x14ac:dyDescent="0.15">
      <c r="A105" s="100"/>
      <c r="B105" s="96"/>
      <c r="C105" s="96"/>
      <c r="D105" s="96"/>
      <c r="E105" s="96"/>
      <c r="F105" s="96"/>
      <c r="G105" s="96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</row>
    <row r="106" spans="1:24" ht="15.75" customHeight="1" x14ac:dyDescent="0.15">
      <c r="A106" s="100"/>
      <c r="B106" s="96"/>
      <c r="C106" s="96"/>
      <c r="D106" s="96"/>
      <c r="E106" s="96"/>
      <c r="F106" s="96"/>
      <c r="G106" s="96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</row>
    <row r="107" spans="1:24" ht="15.75" customHeight="1" x14ac:dyDescent="0.15">
      <c r="A107" s="100"/>
      <c r="B107" s="96"/>
      <c r="C107" s="96"/>
      <c r="D107" s="96"/>
      <c r="E107" s="96"/>
      <c r="F107" s="96"/>
      <c r="G107" s="96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</row>
    <row r="108" spans="1:24" ht="15.75" customHeight="1" x14ac:dyDescent="0.15">
      <c r="A108" s="100"/>
      <c r="B108" s="96"/>
      <c r="C108" s="96"/>
      <c r="D108" s="96"/>
      <c r="E108" s="96"/>
      <c r="F108" s="96"/>
      <c r="G108" s="96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</row>
    <row r="109" spans="1:24" ht="15.75" customHeight="1" x14ac:dyDescent="0.15">
      <c r="A109" s="100"/>
      <c r="B109" s="96"/>
      <c r="C109" s="96"/>
      <c r="D109" s="96"/>
      <c r="E109" s="96"/>
      <c r="F109" s="96"/>
      <c r="G109" s="96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</row>
    <row r="110" spans="1:24" ht="15.75" customHeight="1" x14ac:dyDescent="0.15">
      <c r="A110" s="100"/>
      <c r="B110" s="96"/>
      <c r="C110" s="96"/>
      <c r="D110" s="96"/>
      <c r="E110" s="96"/>
      <c r="F110" s="96"/>
      <c r="G110" s="96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</row>
    <row r="111" spans="1:24" ht="15.75" customHeight="1" x14ac:dyDescent="0.15">
      <c r="A111" s="100"/>
      <c r="B111" s="96"/>
      <c r="C111" s="96"/>
      <c r="D111" s="96"/>
      <c r="E111" s="96"/>
      <c r="F111" s="96"/>
      <c r="G111" s="96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</row>
    <row r="112" spans="1:24" ht="15.75" customHeight="1" x14ac:dyDescent="0.15">
      <c r="A112" s="100"/>
      <c r="B112" s="96"/>
      <c r="C112" s="96"/>
      <c r="D112" s="96"/>
      <c r="E112" s="96"/>
      <c r="F112" s="96"/>
      <c r="G112" s="96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</row>
    <row r="113" spans="1:24" ht="15.75" customHeight="1" x14ac:dyDescent="0.15">
      <c r="A113" s="100"/>
      <c r="B113" s="96"/>
      <c r="C113" s="96"/>
      <c r="D113" s="96"/>
      <c r="E113" s="96"/>
      <c r="F113" s="96"/>
      <c r="G113" s="96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</row>
    <row r="114" spans="1:24" ht="15.75" customHeight="1" x14ac:dyDescent="0.15">
      <c r="A114" s="100"/>
      <c r="B114" s="96"/>
      <c r="C114" s="96"/>
      <c r="D114" s="96"/>
      <c r="E114" s="96"/>
      <c r="F114" s="96"/>
      <c r="G114" s="96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</row>
    <row r="115" spans="1:24" ht="15.75" customHeight="1" x14ac:dyDescent="0.15">
      <c r="A115" s="100"/>
      <c r="B115" s="96"/>
      <c r="C115" s="96"/>
      <c r="D115" s="96"/>
      <c r="E115" s="96"/>
      <c r="F115" s="96"/>
      <c r="G115" s="96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</row>
    <row r="116" spans="1:24" ht="15.75" customHeight="1" x14ac:dyDescent="0.15">
      <c r="A116" s="100"/>
      <c r="B116" s="96"/>
      <c r="C116" s="96"/>
      <c r="D116" s="96"/>
      <c r="E116" s="96"/>
      <c r="F116" s="96"/>
      <c r="G116" s="96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</row>
    <row r="117" spans="1:24" ht="15.75" customHeight="1" x14ac:dyDescent="0.15">
      <c r="A117" s="100"/>
      <c r="B117" s="96"/>
      <c r="C117" s="96"/>
      <c r="D117" s="96"/>
      <c r="E117" s="96"/>
      <c r="F117" s="96"/>
      <c r="G117" s="96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</row>
    <row r="118" spans="1:24" ht="15.75" customHeight="1" x14ac:dyDescent="0.15">
      <c r="A118" s="100"/>
      <c r="B118" s="96"/>
      <c r="C118" s="96"/>
      <c r="D118" s="96"/>
      <c r="E118" s="96"/>
      <c r="F118" s="96"/>
      <c r="G118" s="96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</row>
    <row r="119" spans="1:24" ht="15.75" customHeight="1" x14ac:dyDescent="0.15">
      <c r="A119" s="100"/>
      <c r="B119" s="96"/>
      <c r="C119" s="96"/>
      <c r="D119" s="96"/>
      <c r="E119" s="96"/>
      <c r="F119" s="96"/>
      <c r="G119" s="96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</row>
    <row r="120" spans="1:24" ht="15.75" customHeight="1" x14ac:dyDescent="0.15">
      <c r="A120" s="100"/>
      <c r="B120" s="96"/>
      <c r="C120" s="96"/>
      <c r="D120" s="96"/>
      <c r="E120" s="96"/>
      <c r="F120" s="96"/>
      <c r="G120" s="96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</row>
    <row r="121" spans="1:24" ht="15.75" customHeight="1" x14ac:dyDescent="0.15">
      <c r="A121" s="100"/>
      <c r="B121" s="96"/>
      <c r="C121" s="96"/>
      <c r="D121" s="96"/>
      <c r="E121" s="96"/>
      <c r="F121" s="96"/>
      <c r="G121" s="96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</row>
    <row r="122" spans="1:24" ht="15.75" customHeight="1" x14ac:dyDescent="0.15">
      <c r="A122" s="100"/>
      <c r="B122" s="96"/>
      <c r="C122" s="96"/>
      <c r="D122" s="96"/>
      <c r="E122" s="96"/>
      <c r="F122" s="96"/>
      <c r="G122" s="96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</row>
    <row r="123" spans="1:24" ht="15.75" customHeight="1" x14ac:dyDescent="0.15">
      <c r="A123" s="100"/>
      <c r="B123" s="96"/>
      <c r="C123" s="96"/>
      <c r="D123" s="96"/>
      <c r="E123" s="96"/>
      <c r="F123" s="96"/>
      <c r="G123" s="96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</row>
    <row r="124" spans="1:24" ht="15.75" customHeight="1" x14ac:dyDescent="0.15">
      <c r="A124" s="100"/>
      <c r="B124" s="96"/>
      <c r="C124" s="96"/>
      <c r="D124" s="96"/>
      <c r="E124" s="96"/>
      <c r="F124" s="96"/>
      <c r="G124" s="96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</row>
    <row r="125" spans="1:24" ht="15.75" customHeight="1" x14ac:dyDescent="0.15">
      <c r="A125" s="100"/>
      <c r="B125" s="96"/>
      <c r="C125" s="96"/>
      <c r="D125" s="96"/>
      <c r="E125" s="96"/>
      <c r="F125" s="96"/>
      <c r="G125" s="96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</row>
    <row r="126" spans="1:24" ht="15.75" customHeight="1" x14ac:dyDescent="0.15">
      <c r="A126" s="100"/>
      <c r="B126" s="96"/>
      <c r="C126" s="96"/>
      <c r="D126" s="96"/>
      <c r="E126" s="96"/>
      <c r="F126" s="96"/>
      <c r="G126" s="96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</row>
    <row r="127" spans="1:24" ht="15.75" customHeight="1" x14ac:dyDescent="0.15">
      <c r="A127" s="100"/>
      <c r="B127" s="96"/>
      <c r="C127" s="96"/>
      <c r="D127" s="96"/>
      <c r="E127" s="96"/>
      <c r="F127" s="96"/>
      <c r="G127" s="96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</row>
    <row r="128" spans="1:24" ht="15.75" customHeight="1" x14ac:dyDescent="0.15">
      <c r="A128" s="100"/>
      <c r="B128" s="96"/>
      <c r="C128" s="96"/>
      <c r="D128" s="96"/>
      <c r="E128" s="96"/>
      <c r="F128" s="96"/>
      <c r="G128" s="96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</row>
    <row r="129" spans="1:24" ht="15.75" customHeight="1" x14ac:dyDescent="0.15">
      <c r="A129" s="100"/>
      <c r="B129" s="96"/>
      <c r="C129" s="96"/>
      <c r="D129" s="96"/>
      <c r="E129" s="96"/>
      <c r="F129" s="96"/>
      <c r="G129" s="96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</row>
    <row r="130" spans="1:24" ht="15.75" customHeight="1" x14ac:dyDescent="0.15">
      <c r="A130" s="100"/>
      <c r="B130" s="96"/>
      <c r="C130" s="96"/>
      <c r="D130" s="96"/>
      <c r="E130" s="96"/>
      <c r="F130" s="96"/>
      <c r="G130" s="96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</row>
    <row r="131" spans="1:24" ht="15.75" customHeight="1" x14ac:dyDescent="0.15">
      <c r="A131" s="100"/>
      <c r="B131" s="96"/>
      <c r="C131" s="96"/>
      <c r="D131" s="96"/>
      <c r="E131" s="96"/>
      <c r="F131" s="96"/>
      <c r="G131" s="96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</row>
    <row r="132" spans="1:24" ht="15.75" customHeight="1" x14ac:dyDescent="0.15">
      <c r="A132" s="100"/>
      <c r="B132" s="96"/>
      <c r="C132" s="96"/>
      <c r="D132" s="96"/>
      <c r="E132" s="96"/>
      <c r="F132" s="96"/>
      <c r="G132" s="96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</row>
    <row r="133" spans="1:24" ht="15.75" customHeight="1" x14ac:dyDescent="0.15">
      <c r="A133" s="100"/>
      <c r="B133" s="96"/>
      <c r="C133" s="96"/>
      <c r="D133" s="96"/>
      <c r="E133" s="96"/>
      <c r="F133" s="96"/>
      <c r="G133" s="96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</row>
    <row r="134" spans="1:24" ht="15.75" customHeight="1" x14ac:dyDescent="0.15">
      <c r="A134" s="100"/>
      <c r="B134" s="96"/>
      <c r="C134" s="96"/>
      <c r="D134" s="96"/>
      <c r="E134" s="96"/>
      <c r="F134" s="96"/>
      <c r="G134" s="96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</row>
    <row r="135" spans="1:24" ht="15.75" customHeight="1" x14ac:dyDescent="0.15">
      <c r="A135" s="100"/>
      <c r="B135" s="96"/>
      <c r="C135" s="96"/>
      <c r="D135" s="96"/>
      <c r="E135" s="96"/>
      <c r="F135" s="96"/>
      <c r="G135" s="96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</row>
    <row r="136" spans="1:24" ht="15.75" customHeight="1" x14ac:dyDescent="0.15">
      <c r="A136" s="100"/>
      <c r="B136" s="96"/>
      <c r="C136" s="96"/>
      <c r="D136" s="96"/>
      <c r="E136" s="96"/>
      <c r="F136" s="96"/>
      <c r="G136" s="96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</row>
    <row r="137" spans="1:24" ht="15.75" customHeight="1" x14ac:dyDescent="0.15">
      <c r="A137" s="100"/>
      <c r="B137" s="96"/>
      <c r="C137" s="96"/>
      <c r="D137" s="96"/>
      <c r="E137" s="96"/>
      <c r="F137" s="96"/>
      <c r="G137" s="96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</row>
    <row r="138" spans="1:24" ht="15.75" customHeight="1" x14ac:dyDescent="0.15">
      <c r="A138" s="100"/>
      <c r="B138" s="96"/>
      <c r="C138" s="96"/>
      <c r="D138" s="96"/>
      <c r="E138" s="96"/>
      <c r="F138" s="96"/>
      <c r="G138" s="96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</row>
    <row r="139" spans="1:24" ht="15.75" customHeight="1" x14ac:dyDescent="0.15">
      <c r="A139" s="100"/>
      <c r="B139" s="96"/>
      <c r="C139" s="96"/>
      <c r="D139" s="96"/>
      <c r="E139" s="96"/>
      <c r="F139" s="96"/>
      <c r="G139" s="96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</row>
    <row r="140" spans="1:24" ht="15.75" customHeight="1" x14ac:dyDescent="0.15">
      <c r="A140" s="100"/>
      <c r="B140" s="96"/>
      <c r="C140" s="96"/>
      <c r="D140" s="96"/>
      <c r="E140" s="96"/>
      <c r="F140" s="96"/>
      <c r="G140" s="96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</row>
    <row r="141" spans="1:24" ht="15.75" customHeight="1" x14ac:dyDescent="0.15">
      <c r="A141" s="100"/>
      <c r="B141" s="96"/>
      <c r="C141" s="96"/>
      <c r="D141" s="96"/>
      <c r="E141" s="96"/>
      <c r="F141" s="96"/>
      <c r="G141" s="96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</row>
    <row r="142" spans="1:24" ht="15.75" customHeight="1" x14ac:dyDescent="0.15">
      <c r="A142" s="100"/>
      <c r="B142" s="96"/>
      <c r="C142" s="96"/>
      <c r="D142" s="96"/>
      <c r="E142" s="96"/>
      <c r="F142" s="96"/>
      <c r="G142" s="96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</row>
    <row r="143" spans="1:24" ht="15.75" customHeight="1" x14ac:dyDescent="0.15">
      <c r="A143" s="100"/>
      <c r="B143" s="96"/>
      <c r="C143" s="96"/>
      <c r="D143" s="96"/>
      <c r="E143" s="96"/>
      <c r="F143" s="96"/>
      <c r="G143" s="96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</row>
    <row r="144" spans="1:24" ht="15.75" customHeight="1" x14ac:dyDescent="0.15">
      <c r="A144" s="100"/>
      <c r="B144" s="96"/>
      <c r="C144" s="96"/>
      <c r="D144" s="96"/>
      <c r="E144" s="96"/>
      <c r="F144" s="96"/>
      <c r="G144" s="96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</row>
    <row r="145" spans="1:24" ht="15.75" customHeight="1" x14ac:dyDescent="0.15">
      <c r="A145" s="100"/>
      <c r="B145" s="96"/>
      <c r="C145" s="96"/>
      <c r="D145" s="96"/>
      <c r="E145" s="96"/>
      <c r="F145" s="96"/>
      <c r="G145" s="96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</row>
    <row r="146" spans="1:24" ht="15.75" customHeight="1" x14ac:dyDescent="0.15">
      <c r="A146" s="100"/>
      <c r="B146" s="96"/>
      <c r="C146" s="96"/>
      <c r="D146" s="96"/>
      <c r="E146" s="96"/>
      <c r="F146" s="96"/>
      <c r="G146" s="96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</row>
    <row r="147" spans="1:24" ht="15.75" customHeight="1" x14ac:dyDescent="0.15">
      <c r="A147" s="100"/>
      <c r="B147" s="96"/>
      <c r="C147" s="96"/>
      <c r="D147" s="96"/>
      <c r="E147" s="96"/>
      <c r="F147" s="96"/>
      <c r="G147" s="96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</row>
    <row r="148" spans="1:24" ht="15.75" customHeight="1" x14ac:dyDescent="0.15">
      <c r="A148" s="100"/>
      <c r="B148" s="96"/>
      <c r="C148" s="96"/>
      <c r="D148" s="96"/>
      <c r="E148" s="96"/>
      <c r="F148" s="96"/>
      <c r="G148" s="96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</row>
    <row r="149" spans="1:24" ht="15.75" customHeight="1" x14ac:dyDescent="0.15">
      <c r="A149" s="100"/>
      <c r="B149" s="96"/>
      <c r="C149" s="96"/>
      <c r="D149" s="96"/>
      <c r="E149" s="96"/>
      <c r="F149" s="96"/>
      <c r="G149" s="96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</row>
    <row r="150" spans="1:24" ht="15.75" customHeight="1" x14ac:dyDescent="0.15">
      <c r="A150" s="100"/>
      <c r="B150" s="96"/>
      <c r="C150" s="96"/>
      <c r="D150" s="96"/>
      <c r="E150" s="96"/>
      <c r="F150" s="96"/>
      <c r="G150" s="96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</row>
    <row r="151" spans="1:24" ht="15.75" customHeight="1" x14ac:dyDescent="0.15">
      <c r="A151" s="100"/>
      <c r="B151" s="96"/>
      <c r="C151" s="96"/>
      <c r="D151" s="96"/>
      <c r="E151" s="96"/>
      <c r="F151" s="96"/>
      <c r="G151" s="96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</row>
    <row r="152" spans="1:24" ht="15.75" customHeight="1" x14ac:dyDescent="0.15">
      <c r="A152" s="100"/>
      <c r="B152" s="96"/>
      <c r="C152" s="96"/>
      <c r="D152" s="96"/>
      <c r="E152" s="96"/>
      <c r="F152" s="96"/>
      <c r="G152" s="96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</row>
    <row r="153" spans="1:24" ht="15.75" customHeight="1" x14ac:dyDescent="0.15">
      <c r="A153" s="100"/>
      <c r="B153" s="96"/>
      <c r="C153" s="96"/>
      <c r="D153" s="96"/>
      <c r="E153" s="96"/>
      <c r="F153" s="96"/>
      <c r="G153" s="96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</row>
    <row r="154" spans="1:24" ht="15.75" customHeight="1" x14ac:dyDescent="0.15">
      <c r="A154" s="100"/>
      <c r="B154" s="96"/>
      <c r="C154" s="96"/>
      <c r="D154" s="96"/>
      <c r="E154" s="96"/>
      <c r="F154" s="96"/>
      <c r="G154" s="96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</row>
    <row r="155" spans="1:24" ht="15.75" customHeight="1" x14ac:dyDescent="0.15">
      <c r="A155" s="100"/>
      <c r="B155" s="96"/>
      <c r="C155" s="96"/>
      <c r="D155" s="96"/>
      <c r="E155" s="96"/>
      <c r="F155" s="96"/>
      <c r="G155" s="96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</row>
    <row r="156" spans="1:24" ht="15.75" customHeight="1" x14ac:dyDescent="0.15">
      <c r="A156" s="100"/>
      <c r="B156" s="96"/>
      <c r="C156" s="96"/>
      <c r="D156" s="96"/>
      <c r="E156" s="96"/>
      <c r="F156" s="96"/>
      <c r="G156" s="96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</row>
    <row r="157" spans="1:24" ht="15.75" customHeight="1" x14ac:dyDescent="0.15">
      <c r="A157" s="100"/>
      <c r="B157" s="96"/>
      <c r="C157" s="96"/>
      <c r="D157" s="96"/>
      <c r="E157" s="96"/>
      <c r="F157" s="96"/>
      <c r="G157" s="96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</row>
    <row r="158" spans="1:24" ht="15.75" customHeight="1" x14ac:dyDescent="0.15">
      <c r="A158" s="100"/>
      <c r="B158" s="96"/>
      <c r="C158" s="96"/>
      <c r="D158" s="96"/>
      <c r="E158" s="96"/>
      <c r="F158" s="96"/>
      <c r="G158" s="96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</row>
    <row r="159" spans="1:24" ht="15.75" customHeight="1" x14ac:dyDescent="0.15">
      <c r="A159" s="100"/>
      <c r="B159" s="96"/>
      <c r="C159" s="96"/>
      <c r="D159" s="96"/>
      <c r="E159" s="96"/>
      <c r="F159" s="96"/>
      <c r="G159" s="96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</row>
    <row r="160" spans="1:24" ht="15.75" customHeight="1" x14ac:dyDescent="0.15">
      <c r="A160" s="100"/>
      <c r="B160" s="96"/>
      <c r="C160" s="96"/>
      <c r="D160" s="96"/>
      <c r="E160" s="96"/>
      <c r="F160" s="96"/>
      <c r="G160" s="96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</row>
    <row r="161" spans="1:24" ht="15.75" customHeight="1" x14ac:dyDescent="0.15">
      <c r="A161" s="100"/>
      <c r="B161" s="96"/>
      <c r="C161" s="96"/>
      <c r="D161" s="96"/>
      <c r="E161" s="96"/>
      <c r="F161" s="96"/>
      <c r="G161" s="96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</row>
    <row r="162" spans="1:24" ht="15.75" customHeight="1" x14ac:dyDescent="0.15">
      <c r="A162" s="100"/>
      <c r="B162" s="96"/>
      <c r="C162" s="96"/>
      <c r="D162" s="96"/>
      <c r="E162" s="96"/>
      <c r="F162" s="96"/>
      <c r="G162" s="96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</row>
    <row r="163" spans="1:24" ht="15.75" customHeight="1" x14ac:dyDescent="0.15">
      <c r="A163" s="100"/>
      <c r="B163" s="96"/>
      <c r="C163" s="96"/>
      <c r="D163" s="96"/>
      <c r="E163" s="96"/>
      <c r="F163" s="96"/>
      <c r="G163" s="96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</row>
    <row r="164" spans="1:24" ht="15.75" customHeight="1" x14ac:dyDescent="0.15">
      <c r="A164" s="100"/>
      <c r="B164" s="96"/>
      <c r="C164" s="96"/>
      <c r="D164" s="96"/>
      <c r="E164" s="96"/>
      <c r="F164" s="96"/>
      <c r="G164" s="96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</row>
    <row r="165" spans="1:24" ht="15.75" customHeight="1" x14ac:dyDescent="0.15">
      <c r="A165" s="100"/>
      <c r="B165" s="96"/>
      <c r="C165" s="96"/>
      <c r="D165" s="96"/>
      <c r="E165" s="96"/>
      <c r="F165" s="96"/>
      <c r="G165" s="96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</row>
    <row r="166" spans="1:24" ht="15.75" customHeight="1" x14ac:dyDescent="0.15">
      <c r="A166" s="100"/>
      <c r="B166" s="96"/>
      <c r="C166" s="96"/>
      <c r="D166" s="96"/>
      <c r="E166" s="96"/>
      <c r="F166" s="96"/>
      <c r="G166" s="96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</row>
    <row r="167" spans="1:24" ht="15.75" customHeight="1" x14ac:dyDescent="0.15">
      <c r="A167" s="100"/>
      <c r="B167" s="96"/>
      <c r="C167" s="96"/>
      <c r="D167" s="96"/>
      <c r="E167" s="96"/>
      <c r="F167" s="96"/>
      <c r="G167" s="96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</row>
    <row r="168" spans="1:24" ht="15.75" customHeight="1" x14ac:dyDescent="0.15">
      <c r="A168" s="100"/>
      <c r="B168" s="96"/>
      <c r="C168" s="96"/>
      <c r="D168" s="96"/>
      <c r="E168" s="96"/>
      <c r="F168" s="96"/>
      <c r="G168" s="96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</row>
    <row r="169" spans="1:24" ht="15.75" customHeight="1" x14ac:dyDescent="0.15">
      <c r="A169" s="100"/>
      <c r="B169" s="96"/>
      <c r="C169" s="96"/>
      <c r="D169" s="96"/>
      <c r="E169" s="96"/>
      <c r="F169" s="96"/>
      <c r="G169" s="96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</row>
    <row r="170" spans="1:24" ht="15.75" customHeight="1" x14ac:dyDescent="0.15">
      <c r="A170" s="100"/>
      <c r="B170" s="96"/>
      <c r="C170" s="96"/>
      <c r="D170" s="96"/>
      <c r="E170" s="96"/>
      <c r="F170" s="96"/>
      <c r="G170" s="96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</row>
    <row r="171" spans="1:24" ht="15.75" customHeight="1" x14ac:dyDescent="0.15">
      <c r="A171" s="100"/>
      <c r="B171" s="96"/>
      <c r="C171" s="96"/>
      <c r="D171" s="96"/>
      <c r="E171" s="96"/>
      <c r="F171" s="96"/>
      <c r="G171" s="96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</row>
    <row r="172" spans="1:24" ht="15.75" customHeight="1" x14ac:dyDescent="0.15">
      <c r="A172" s="100"/>
      <c r="B172" s="96"/>
      <c r="C172" s="96"/>
      <c r="D172" s="96"/>
      <c r="E172" s="96"/>
      <c r="F172" s="96"/>
      <c r="G172" s="96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</row>
    <row r="173" spans="1:24" ht="15.75" customHeight="1" x14ac:dyDescent="0.15">
      <c r="A173" s="100"/>
      <c r="B173" s="96"/>
      <c r="C173" s="96"/>
      <c r="D173" s="96"/>
      <c r="E173" s="96"/>
      <c r="F173" s="96"/>
      <c r="G173" s="96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</row>
    <row r="174" spans="1:24" ht="15.75" customHeight="1" x14ac:dyDescent="0.15">
      <c r="A174" s="100"/>
      <c r="B174" s="96"/>
      <c r="C174" s="96"/>
      <c r="D174" s="96"/>
      <c r="E174" s="96"/>
      <c r="F174" s="96"/>
      <c r="G174" s="96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</row>
    <row r="175" spans="1:24" ht="15.75" customHeight="1" x14ac:dyDescent="0.15">
      <c r="A175" s="100"/>
      <c r="B175" s="96"/>
      <c r="C175" s="96"/>
      <c r="D175" s="96"/>
      <c r="E175" s="96"/>
      <c r="F175" s="96"/>
      <c r="G175" s="96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</row>
    <row r="176" spans="1:24" ht="15.75" customHeight="1" x14ac:dyDescent="0.15">
      <c r="A176" s="100"/>
      <c r="B176" s="96"/>
      <c r="C176" s="96"/>
      <c r="D176" s="96"/>
      <c r="E176" s="96"/>
      <c r="F176" s="96"/>
      <c r="G176" s="96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</row>
    <row r="177" spans="1:24" ht="15.75" customHeight="1" x14ac:dyDescent="0.15">
      <c r="A177" s="100"/>
      <c r="B177" s="96"/>
      <c r="C177" s="96"/>
      <c r="D177" s="96"/>
      <c r="E177" s="96"/>
      <c r="F177" s="96"/>
      <c r="G177" s="96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</row>
    <row r="178" spans="1:24" ht="15.75" customHeight="1" x14ac:dyDescent="0.15">
      <c r="A178" s="100"/>
      <c r="B178" s="96"/>
      <c r="C178" s="96"/>
      <c r="D178" s="96"/>
      <c r="E178" s="96"/>
      <c r="F178" s="96"/>
      <c r="G178" s="96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</row>
    <row r="179" spans="1:24" ht="15.75" customHeight="1" x14ac:dyDescent="0.15">
      <c r="A179" s="100"/>
      <c r="B179" s="96"/>
      <c r="C179" s="96"/>
      <c r="D179" s="96"/>
      <c r="E179" s="96"/>
      <c r="F179" s="96"/>
      <c r="G179" s="96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</row>
    <row r="180" spans="1:24" ht="15.75" customHeight="1" x14ac:dyDescent="0.15">
      <c r="A180" s="100"/>
      <c r="B180" s="96"/>
      <c r="C180" s="96"/>
      <c r="D180" s="96"/>
      <c r="E180" s="96"/>
      <c r="F180" s="96"/>
      <c r="G180" s="96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</row>
    <row r="181" spans="1:24" ht="15.75" customHeight="1" x14ac:dyDescent="0.15">
      <c r="A181" s="100"/>
      <c r="B181" s="96"/>
      <c r="C181" s="96"/>
      <c r="D181" s="96"/>
      <c r="E181" s="96"/>
      <c r="F181" s="96"/>
      <c r="G181" s="96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</row>
    <row r="182" spans="1:24" ht="15.75" customHeight="1" x14ac:dyDescent="0.15">
      <c r="A182" s="100"/>
      <c r="B182" s="96"/>
      <c r="C182" s="96"/>
      <c r="D182" s="96"/>
      <c r="E182" s="96"/>
      <c r="F182" s="96"/>
      <c r="G182" s="96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</row>
    <row r="183" spans="1:24" ht="15.75" customHeight="1" x14ac:dyDescent="0.15">
      <c r="A183" s="100"/>
      <c r="B183" s="96"/>
      <c r="C183" s="96"/>
      <c r="D183" s="96"/>
      <c r="E183" s="96"/>
      <c r="F183" s="96"/>
      <c r="G183" s="96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</row>
    <row r="184" spans="1:24" ht="15.75" customHeight="1" x14ac:dyDescent="0.15">
      <c r="A184" s="100"/>
      <c r="B184" s="96"/>
      <c r="C184" s="96"/>
      <c r="D184" s="96"/>
      <c r="E184" s="96"/>
      <c r="F184" s="96"/>
      <c r="G184" s="96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</row>
    <row r="185" spans="1:24" ht="15.75" customHeight="1" x14ac:dyDescent="0.15">
      <c r="A185" s="100"/>
      <c r="B185" s="96"/>
      <c r="C185" s="96"/>
      <c r="D185" s="96"/>
      <c r="E185" s="96"/>
      <c r="F185" s="96"/>
      <c r="G185" s="96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</row>
    <row r="186" spans="1:24" ht="15.75" customHeight="1" x14ac:dyDescent="0.15">
      <c r="A186" s="100"/>
      <c r="B186" s="96"/>
      <c r="C186" s="96"/>
      <c r="D186" s="96"/>
      <c r="E186" s="96"/>
      <c r="F186" s="96"/>
      <c r="G186" s="96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</row>
    <row r="187" spans="1:24" ht="15.75" customHeight="1" x14ac:dyDescent="0.15">
      <c r="A187" s="100"/>
      <c r="B187" s="96"/>
      <c r="C187" s="96"/>
      <c r="D187" s="96"/>
      <c r="E187" s="96"/>
      <c r="F187" s="96"/>
      <c r="G187" s="96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</row>
    <row r="188" spans="1:24" ht="15.75" customHeight="1" x14ac:dyDescent="0.15">
      <c r="A188" s="100"/>
      <c r="B188" s="96"/>
      <c r="C188" s="96"/>
      <c r="D188" s="96"/>
      <c r="E188" s="96"/>
      <c r="F188" s="96"/>
      <c r="G188" s="96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</row>
    <row r="189" spans="1:24" ht="15.75" customHeight="1" x14ac:dyDescent="0.15">
      <c r="A189" s="100"/>
      <c r="B189" s="96"/>
      <c r="C189" s="96"/>
      <c r="D189" s="96"/>
      <c r="E189" s="96"/>
      <c r="F189" s="96"/>
      <c r="G189" s="96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</row>
    <row r="190" spans="1:24" ht="15.75" customHeight="1" x14ac:dyDescent="0.15">
      <c r="A190" s="100"/>
      <c r="B190" s="96"/>
      <c r="C190" s="96"/>
      <c r="D190" s="96"/>
      <c r="E190" s="96"/>
      <c r="F190" s="96"/>
      <c r="G190" s="96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</row>
    <row r="191" spans="1:24" ht="15.75" customHeight="1" x14ac:dyDescent="0.15">
      <c r="A191" s="100"/>
      <c r="B191" s="96"/>
      <c r="C191" s="96"/>
      <c r="D191" s="96"/>
      <c r="E191" s="96"/>
      <c r="F191" s="96"/>
      <c r="G191" s="96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</row>
    <row r="192" spans="1:24" ht="15.75" customHeight="1" x14ac:dyDescent="0.15">
      <c r="A192" s="100"/>
      <c r="B192" s="96"/>
      <c r="C192" s="96"/>
      <c r="D192" s="96"/>
      <c r="E192" s="96"/>
      <c r="F192" s="96"/>
      <c r="G192" s="96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</row>
    <row r="193" spans="1:24" ht="15.75" customHeight="1" x14ac:dyDescent="0.15">
      <c r="A193" s="100"/>
      <c r="B193" s="96"/>
      <c r="C193" s="96"/>
      <c r="D193" s="96"/>
      <c r="E193" s="96"/>
      <c r="F193" s="96"/>
      <c r="G193" s="96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</row>
    <row r="194" spans="1:24" ht="15.75" customHeight="1" x14ac:dyDescent="0.15">
      <c r="A194" s="100"/>
      <c r="B194" s="96"/>
      <c r="C194" s="96"/>
      <c r="D194" s="96"/>
      <c r="E194" s="96"/>
      <c r="F194" s="96"/>
      <c r="G194" s="96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</row>
    <row r="195" spans="1:24" ht="15.75" customHeight="1" x14ac:dyDescent="0.15">
      <c r="A195" s="100"/>
      <c r="B195" s="96"/>
      <c r="C195" s="96"/>
      <c r="D195" s="96"/>
      <c r="E195" s="96"/>
      <c r="F195" s="96"/>
      <c r="G195" s="96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</row>
    <row r="196" spans="1:24" ht="15.75" customHeight="1" x14ac:dyDescent="0.15">
      <c r="A196" s="100"/>
      <c r="B196" s="96"/>
      <c r="C196" s="96"/>
      <c r="D196" s="96"/>
      <c r="E196" s="96"/>
      <c r="F196" s="96"/>
      <c r="G196" s="96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</row>
    <row r="197" spans="1:24" ht="15.75" customHeight="1" x14ac:dyDescent="0.15">
      <c r="A197" s="100"/>
      <c r="B197" s="96"/>
      <c r="C197" s="96"/>
      <c r="D197" s="96"/>
      <c r="E197" s="96"/>
      <c r="F197" s="96"/>
      <c r="G197" s="96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</row>
    <row r="198" spans="1:24" ht="15.75" customHeight="1" x14ac:dyDescent="0.15">
      <c r="A198" s="100"/>
      <c r="B198" s="96"/>
      <c r="C198" s="96"/>
      <c r="D198" s="96"/>
      <c r="E198" s="96"/>
      <c r="F198" s="96"/>
      <c r="G198" s="96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</row>
    <row r="199" spans="1:24" ht="15.75" customHeight="1" x14ac:dyDescent="0.15">
      <c r="A199" s="100"/>
      <c r="B199" s="96"/>
      <c r="C199" s="96"/>
      <c r="D199" s="96"/>
      <c r="E199" s="96"/>
      <c r="F199" s="96"/>
      <c r="G199" s="96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</row>
    <row r="200" spans="1:24" ht="15.75" customHeight="1" x14ac:dyDescent="0.15">
      <c r="A200" s="100"/>
      <c r="B200" s="96"/>
      <c r="C200" s="96"/>
      <c r="D200" s="96"/>
      <c r="E200" s="96"/>
      <c r="F200" s="96"/>
      <c r="G200" s="96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</row>
    <row r="201" spans="1:24" ht="15.75" customHeight="1" x14ac:dyDescent="0.15">
      <c r="A201" s="100"/>
      <c r="B201" s="96"/>
      <c r="C201" s="96"/>
      <c r="D201" s="96"/>
      <c r="E201" s="96"/>
      <c r="F201" s="96"/>
      <c r="G201" s="96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</row>
    <row r="202" spans="1:24" ht="15.75" customHeight="1" x14ac:dyDescent="0.15">
      <c r="A202" s="100"/>
      <c r="B202" s="96"/>
      <c r="C202" s="96"/>
      <c r="D202" s="96"/>
      <c r="E202" s="96"/>
      <c r="F202" s="96"/>
      <c r="G202" s="96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</row>
    <row r="203" spans="1:24" ht="15.75" customHeight="1" x14ac:dyDescent="0.15">
      <c r="A203" s="100"/>
      <c r="B203" s="96"/>
      <c r="C203" s="96"/>
      <c r="D203" s="96"/>
      <c r="E203" s="96"/>
      <c r="F203" s="96"/>
      <c r="G203" s="96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</row>
    <row r="204" spans="1:24" ht="15.75" customHeight="1" x14ac:dyDescent="0.15">
      <c r="A204" s="100"/>
      <c r="B204" s="96"/>
      <c r="C204" s="96"/>
      <c r="D204" s="96"/>
      <c r="E204" s="96"/>
      <c r="F204" s="96"/>
      <c r="G204" s="96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</row>
    <row r="205" spans="1:24" ht="15.75" customHeight="1" x14ac:dyDescent="0.15">
      <c r="A205" s="100"/>
      <c r="B205" s="96"/>
      <c r="C205" s="96"/>
      <c r="D205" s="96"/>
      <c r="E205" s="96"/>
      <c r="F205" s="96"/>
      <c r="G205" s="96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</row>
    <row r="206" spans="1:24" ht="15.75" customHeight="1" x14ac:dyDescent="0.15">
      <c r="A206" s="100"/>
      <c r="B206" s="96"/>
      <c r="C206" s="96"/>
      <c r="D206" s="96"/>
      <c r="E206" s="96"/>
      <c r="F206" s="96"/>
      <c r="G206" s="96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</row>
    <row r="207" spans="1:24" ht="15.75" customHeight="1" x14ac:dyDescent="0.15">
      <c r="A207" s="100"/>
      <c r="B207" s="96"/>
      <c r="C207" s="96"/>
      <c r="D207" s="96"/>
      <c r="E207" s="96"/>
      <c r="F207" s="96"/>
      <c r="G207" s="96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</row>
    <row r="208" spans="1:24" ht="15.75" customHeight="1" x14ac:dyDescent="0.15">
      <c r="A208" s="100"/>
      <c r="B208" s="96"/>
      <c r="C208" s="96"/>
      <c r="D208" s="96"/>
      <c r="E208" s="96"/>
      <c r="F208" s="96"/>
      <c r="G208" s="96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</row>
    <row r="209" spans="1:24" ht="15.75" customHeight="1" x14ac:dyDescent="0.15">
      <c r="A209" s="100"/>
      <c r="B209" s="96"/>
      <c r="C209" s="96"/>
      <c r="D209" s="96"/>
      <c r="E209" s="96"/>
      <c r="F209" s="96"/>
      <c r="G209" s="96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</row>
    <row r="210" spans="1:24" ht="15.75" customHeight="1" x14ac:dyDescent="0.15">
      <c r="A210" s="100"/>
      <c r="B210" s="96"/>
      <c r="C210" s="96"/>
      <c r="D210" s="96"/>
      <c r="E210" s="96"/>
      <c r="F210" s="96"/>
      <c r="G210" s="96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</row>
    <row r="211" spans="1:24" ht="15.75" customHeight="1" x14ac:dyDescent="0.15">
      <c r="A211" s="100"/>
      <c r="B211" s="96"/>
      <c r="C211" s="96"/>
      <c r="D211" s="96"/>
      <c r="E211" s="96"/>
      <c r="F211" s="96"/>
      <c r="G211" s="96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</row>
    <row r="212" spans="1:24" ht="15.75" customHeight="1" x14ac:dyDescent="0.15">
      <c r="A212" s="100"/>
      <c r="B212" s="96"/>
      <c r="C212" s="96"/>
      <c r="D212" s="96"/>
      <c r="E212" s="96"/>
      <c r="F212" s="96"/>
      <c r="G212" s="96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</row>
    <row r="213" spans="1:24" ht="15.75" customHeight="1" x14ac:dyDescent="0.15">
      <c r="A213" s="100"/>
      <c r="B213" s="96"/>
      <c r="C213" s="96"/>
      <c r="D213" s="96"/>
      <c r="E213" s="96"/>
      <c r="F213" s="96"/>
      <c r="G213" s="96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</row>
    <row r="214" spans="1:24" ht="15.75" customHeight="1" x14ac:dyDescent="0.15">
      <c r="A214" s="100"/>
      <c r="B214" s="96"/>
      <c r="C214" s="96"/>
      <c r="D214" s="96"/>
      <c r="E214" s="96"/>
      <c r="F214" s="96"/>
      <c r="G214" s="96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</row>
    <row r="215" spans="1:24" ht="15.75" customHeight="1" x14ac:dyDescent="0.15">
      <c r="A215" s="100"/>
      <c r="B215" s="96"/>
      <c r="C215" s="96"/>
      <c r="D215" s="96"/>
      <c r="E215" s="96"/>
      <c r="F215" s="96"/>
      <c r="G215" s="96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</row>
    <row r="216" spans="1:24" ht="15.75" customHeight="1" x14ac:dyDescent="0.15">
      <c r="A216" s="100"/>
      <c r="B216" s="96"/>
      <c r="C216" s="96"/>
      <c r="D216" s="96"/>
      <c r="E216" s="96"/>
      <c r="F216" s="96"/>
      <c r="G216" s="96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</row>
    <row r="217" spans="1:24" ht="15.75" customHeight="1" x14ac:dyDescent="0.15">
      <c r="A217" s="100"/>
      <c r="B217" s="96"/>
      <c r="C217" s="96"/>
      <c r="D217" s="96"/>
      <c r="E217" s="96"/>
      <c r="F217" s="96"/>
      <c r="G217" s="96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</row>
    <row r="218" spans="1:24" ht="15.75" customHeight="1" x14ac:dyDescent="0.15">
      <c r="A218" s="100"/>
      <c r="B218" s="96"/>
      <c r="C218" s="96"/>
      <c r="D218" s="96"/>
      <c r="E218" s="96"/>
      <c r="F218" s="96"/>
      <c r="G218" s="96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</row>
    <row r="219" spans="1:24" ht="15.75" customHeight="1" x14ac:dyDescent="0.15">
      <c r="A219" s="100"/>
      <c r="B219" s="96"/>
      <c r="C219" s="96"/>
      <c r="D219" s="96"/>
      <c r="E219" s="96"/>
      <c r="F219" s="96"/>
      <c r="G219" s="96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</row>
    <row r="220" spans="1:24" ht="15.75" customHeight="1" x14ac:dyDescent="0.15">
      <c r="A220" s="100"/>
      <c r="B220" s="96"/>
      <c r="C220" s="96"/>
      <c r="D220" s="96"/>
      <c r="E220" s="96"/>
      <c r="F220" s="96"/>
      <c r="G220" s="96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</row>
    <row r="221" spans="1:24" ht="15.75" customHeight="1" x14ac:dyDescent="0.15">
      <c r="A221" s="100"/>
      <c r="B221" s="96"/>
      <c r="C221" s="96"/>
      <c r="D221" s="96"/>
      <c r="E221" s="96"/>
      <c r="F221" s="96"/>
      <c r="G221" s="96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</row>
    <row r="222" spans="1:24" ht="15.75" customHeight="1" x14ac:dyDescent="0.15">
      <c r="A222" s="100"/>
      <c r="B222" s="96"/>
      <c r="C222" s="96"/>
      <c r="D222" s="96"/>
      <c r="E222" s="96"/>
      <c r="F222" s="96"/>
      <c r="G222" s="96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</row>
    <row r="223" spans="1:24" ht="15.75" customHeight="1" x14ac:dyDescent="0.15">
      <c r="A223" s="100"/>
      <c r="B223" s="96"/>
      <c r="C223" s="96"/>
      <c r="D223" s="96"/>
      <c r="E223" s="96"/>
      <c r="F223" s="96"/>
      <c r="G223" s="96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</row>
    <row r="224" spans="1:24" ht="15.75" customHeight="1" x14ac:dyDescent="0.15">
      <c r="A224" s="100"/>
      <c r="B224" s="96"/>
      <c r="C224" s="96"/>
      <c r="D224" s="96"/>
      <c r="E224" s="96"/>
      <c r="F224" s="96"/>
      <c r="G224" s="96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</row>
    <row r="225" spans="1:24" ht="15.75" customHeight="1" x14ac:dyDescent="0.15">
      <c r="A225" s="100"/>
      <c r="B225" s="96"/>
      <c r="C225" s="96"/>
      <c r="D225" s="96"/>
      <c r="E225" s="96"/>
      <c r="F225" s="96"/>
      <c r="G225" s="96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</row>
    <row r="226" spans="1:24" ht="15.75" customHeight="1" x14ac:dyDescent="0.15">
      <c r="A226" s="100"/>
      <c r="B226" s="96"/>
      <c r="C226" s="96"/>
      <c r="D226" s="96"/>
      <c r="E226" s="96"/>
      <c r="F226" s="96"/>
      <c r="G226" s="96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</row>
    <row r="227" spans="1:24" ht="15.75" customHeight="1" x14ac:dyDescent="0.15">
      <c r="A227" s="100"/>
      <c r="B227" s="96"/>
      <c r="C227" s="96"/>
      <c r="D227" s="96"/>
      <c r="E227" s="96"/>
      <c r="F227" s="96"/>
      <c r="G227" s="96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</row>
    <row r="228" spans="1:24" ht="15.75" customHeight="1" x14ac:dyDescent="0.15">
      <c r="A228" s="100"/>
      <c r="B228" s="96"/>
      <c r="C228" s="96"/>
      <c r="D228" s="96"/>
      <c r="E228" s="96"/>
      <c r="F228" s="96"/>
      <c r="G228" s="96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</row>
    <row r="229" spans="1:24" ht="15.75" customHeight="1" x14ac:dyDescent="0.15">
      <c r="A229" s="100"/>
      <c r="B229" s="96"/>
      <c r="C229" s="96"/>
      <c r="D229" s="96"/>
      <c r="E229" s="96"/>
      <c r="F229" s="96"/>
      <c r="G229" s="96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</row>
    <row r="230" spans="1:24" ht="15.75" customHeight="1" x14ac:dyDescent="0.15">
      <c r="A230" s="100"/>
      <c r="B230" s="96"/>
      <c r="C230" s="96"/>
      <c r="D230" s="96"/>
      <c r="E230" s="96"/>
      <c r="F230" s="96"/>
      <c r="G230" s="96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</row>
    <row r="231" spans="1:24" ht="15.75" customHeight="1" x14ac:dyDescent="0.15">
      <c r="A231" s="100"/>
      <c r="B231" s="96"/>
      <c r="C231" s="96"/>
      <c r="D231" s="96"/>
      <c r="E231" s="96"/>
      <c r="F231" s="96"/>
      <c r="G231" s="96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</row>
    <row r="232" spans="1:24" ht="15.75" customHeight="1" x14ac:dyDescent="0.15">
      <c r="A232" s="100"/>
      <c r="B232" s="96"/>
      <c r="C232" s="96"/>
      <c r="D232" s="96"/>
      <c r="E232" s="96"/>
      <c r="F232" s="96"/>
      <c r="G232" s="96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</row>
    <row r="233" spans="1:24" ht="15.75" customHeight="1" x14ac:dyDescent="0.15">
      <c r="A233" s="100"/>
      <c r="B233" s="96"/>
      <c r="C233" s="96"/>
      <c r="D233" s="96"/>
      <c r="E233" s="96"/>
      <c r="F233" s="96"/>
      <c r="G233" s="96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</row>
    <row r="234" spans="1:24" ht="15.75" customHeight="1" x14ac:dyDescent="0.15">
      <c r="A234" s="100"/>
      <c r="B234" s="96"/>
      <c r="C234" s="96"/>
      <c r="D234" s="96"/>
      <c r="E234" s="96"/>
      <c r="F234" s="96"/>
      <c r="G234" s="96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</row>
    <row r="235" spans="1:24" ht="15.75" customHeight="1" x14ac:dyDescent="0.15">
      <c r="A235" s="100"/>
      <c r="B235" s="96"/>
      <c r="C235" s="96"/>
      <c r="D235" s="96"/>
      <c r="E235" s="96"/>
      <c r="F235" s="96"/>
      <c r="G235" s="96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</row>
    <row r="236" spans="1:24" ht="15.75" customHeight="1" x14ac:dyDescent="0.15">
      <c r="A236" s="100"/>
      <c r="B236" s="96"/>
      <c r="C236" s="96"/>
      <c r="D236" s="96"/>
      <c r="E236" s="96"/>
      <c r="F236" s="96"/>
      <c r="G236" s="96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</row>
    <row r="237" spans="1:24" ht="15.75" customHeight="1" x14ac:dyDescent="0.15">
      <c r="A237" s="100"/>
      <c r="B237" s="96"/>
      <c r="C237" s="96"/>
      <c r="D237" s="96"/>
      <c r="E237" s="96"/>
      <c r="F237" s="96"/>
      <c r="G237" s="96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</row>
    <row r="238" spans="1:24" ht="15.75" customHeight="1" x14ac:dyDescent="0.15">
      <c r="A238" s="100"/>
      <c r="B238" s="96"/>
      <c r="C238" s="96"/>
      <c r="D238" s="96"/>
      <c r="E238" s="96"/>
      <c r="F238" s="96"/>
      <c r="G238" s="96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</row>
    <row r="239" spans="1:24" ht="15.75" customHeight="1" x14ac:dyDescent="0.15">
      <c r="A239" s="100"/>
      <c r="B239" s="96"/>
      <c r="C239" s="96"/>
      <c r="D239" s="96"/>
      <c r="E239" s="96"/>
      <c r="F239" s="96"/>
      <c r="G239" s="96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</row>
    <row r="240" spans="1:24" ht="15.75" customHeight="1" x14ac:dyDescent="0.15">
      <c r="A240" s="100"/>
      <c r="B240" s="96"/>
      <c r="C240" s="96"/>
      <c r="D240" s="96"/>
      <c r="E240" s="96"/>
      <c r="F240" s="96"/>
      <c r="G240" s="96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</row>
    <row r="241" spans="1:24" ht="15.75" customHeight="1" x14ac:dyDescent="0.15">
      <c r="A241" s="100"/>
      <c r="B241" s="96"/>
      <c r="C241" s="96"/>
      <c r="D241" s="96"/>
      <c r="E241" s="96"/>
      <c r="F241" s="96"/>
      <c r="G241" s="96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</row>
    <row r="242" spans="1:24" ht="15.75" customHeight="1" x14ac:dyDescent="0.15">
      <c r="A242" s="100"/>
      <c r="B242" s="96"/>
      <c r="C242" s="96"/>
      <c r="D242" s="96"/>
      <c r="E242" s="96"/>
      <c r="F242" s="96"/>
      <c r="G242" s="96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</row>
    <row r="243" spans="1:24" ht="15.75" customHeight="1" x14ac:dyDescent="0.15">
      <c r="A243" s="100"/>
      <c r="B243" s="96"/>
      <c r="C243" s="96"/>
      <c r="D243" s="96"/>
      <c r="E243" s="96"/>
      <c r="F243" s="96"/>
      <c r="G243" s="96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</row>
    <row r="244" spans="1:24" ht="15.75" customHeight="1" x14ac:dyDescent="0.15">
      <c r="A244" s="100"/>
      <c r="B244" s="96"/>
      <c r="C244" s="96"/>
      <c r="D244" s="96"/>
      <c r="E244" s="96"/>
      <c r="F244" s="96"/>
      <c r="G244" s="96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</row>
    <row r="245" spans="1:24" ht="15.75" customHeight="1" x14ac:dyDescent="0.15">
      <c r="A245" s="100"/>
      <c r="B245" s="96"/>
      <c r="C245" s="96"/>
      <c r="D245" s="96"/>
      <c r="E245" s="96"/>
      <c r="F245" s="96"/>
      <c r="G245" s="96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</row>
    <row r="246" spans="1:24" ht="15.75" customHeight="1" x14ac:dyDescent="0.15">
      <c r="A246" s="100"/>
      <c r="B246" s="96"/>
      <c r="C246" s="96"/>
      <c r="D246" s="96"/>
      <c r="E246" s="96"/>
      <c r="F246" s="96"/>
      <c r="G246" s="96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</row>
    <row r="247" spans="1:24" ht="15.75" customHeight="1" x14ac:dyDescent="0.15">
      <c r="A247" s="100"/>
      <c r="B247" s="96"/>
      <c r="C247" s="96"/>
      <c r="D247" s="96"/>
      <c r="E247" s="96"/>
      <c r="F247" s="96"/>
      <c r="G247" s="96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</row>
    <row r="248" spans="1:24" ht="15.75" customHeight="1" x14ac:dyDescent="0.15">
      <c r="A248" s="100"/>
      <c r="B248" s="96"/>
      <c r="C248" s="96"/>
      <c r="D248" s="96"/>
      <c r="E248" s="96"/>
      <c r="F248" s="96"/>
      <c r="G248" s="96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</row>
    <row r="249" spans="1:24" ht="15.75" customHeight="1" x14ac:dyDescent="0.15">
      <c r="A249" s="100"/>
      <c r="B249" s="96"/>
      <c r="C249" s="96"/>
      <c r="D249" s="96"/>
      <c r="E249" s="96"/>
      <c r="F249" s="96"/>
      <c r="G249" s="96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</row>
    <row r="250" spans="1:24" ht="15.75" customHeight="1" x14ac:dyDescent="0.15">
      <c r="A250" s="100"/>
      <c r="B250" s="96"/>
      <c r="C250" s="96"/>
      <c r="D250" s="96"/>
      <c r="E250" s="96"/>
      <c r="F250" s="96"/>
      <c r="G250" s="96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</row>
    <row r="251" spans="1:24" ht="15.75" customHeight="1" x14ac:dyDescent="0.15">
      <c r="A251" s="100"/>
      <c r="B251" s="96"/>
      <c r="C251" s="96"/>
      <c r="D251" s="96"/>
      <c r="E251" s="96"/>
      <c r="F251" s="96"/>
      <c r="G251" s="96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</row>
    <row r="252" spans="1:24" ht="15.75" customHeight="1" x14ac:dyDescent="0.15">
      <c r="A252" s="100"/>
      <c r="B252" s="96"/>
      <c r="C252" s="96"/>
      <c r="D252" s="96"/>
      <c r="E252" s="96"/>
      <c r="F252" s="96"/>
      <c r="G252" s="96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</row>
    <row r="253" spans="1:24" ht="15.75" customHeight="1" x14ac:dyDescent="0.15">
      <c r="A253" s="100"/>
      <c r="B253" s="96"/>
      <c r="C253" s="96"/>
      <c r="D253" s="96"/>
      <c r="E253" s="96"/>
      <c r="F253" s="96"/>
      <c r="G253" s="96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</row>
    <row r="254" spans="1:24" ht="15.75" customHeight="1" x14ac:dyDescent="0.15">
      <c r="A254" s="100"/>
      <c r="B254" s="96"/>
      <c r="C254" s="96"/>
      <c r="D254" s="96"/>
      <c r="E254" s="96"/>
      <c r="F254" s="96"/>
      <c r="G254" s="96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</row>
    <row r="255" spans="1:24" ht="15.75" customHeight="1" x14ac:dyDescent="0.15">
      <c r="A255" s="100"/>
      <c r="B255" s="96"/>
      <c r="C255" s="96"/>
      <c r="D255" s="96"/>
      <c r="E255" s="96"/>
      <c r="F255" s="96"/>
      <c r="G255" s="96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</row>
    <row r="256" spans="1:24" ht="15.75" customHeight="1" x14ac:dyDescent="0.15">
      <c r="A256" s="100"/>
      <c r="B256" s="96"/>
      <c r="C256" s="96"/>
      <c r="D256" s="96"/>
      <c r="E256" s="96"/>
      <c r="F256" s="96"/>
      <c r="G256" s="96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</row>
    <row r="257" spans="1:24" ht="15.75" customHeight="1" x14ac:dyDescent="0.15">
      <c r="A257" s="100"/>
      <c r="B257" s="96"/>
      <c r="C257" s="96"/>
      <c r="D257" s="96"/>
      <c r="E257" s="96"/>
      <c r="F257" s="96"/>
      <c r="G257" s="96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</row>
    <row r="258" spans="1:24" ht="15.75" customHeight="1" x14ac:dyDescent="0.15">
      <c r="A258" s="100"/>
      <c r="B258" s="96"/>
      <c r="C258" s="96"/>
      <c r="D258" s="96"/>
      <c r="E258" s="96"/>
      <c r="F258" s="96"/>
      <c r="G258" s="96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</row>
    <row r="259" spans="1:24" ht="15.75" customHeight="1" x14ac:dyDescent="0.15">
      <c r="A259" s="100"/>
      <c r="B259" s="96"/>
      <c r="C259" s="96"/>
      <c r="D259" s="96"/>
      <c r="E259" s="96"/>
      <c r="F259" s="96"/>
      <c r="G259" s="96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</row>
    <row r="260" spans="1:24" ht="15.75" customHeight="1" x14ac:dyDescent="0.15">
      <c r="A260" s="100"/>
      <c r="B260" s="96"/>
      <c r="C260" s="96"/>
      <c r="D260" s="96"/>
      <c r="E260" s="96"/>
      <c r="F260" s="96"/>
      <c r="G260" s="96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</row>
    <row r="261" spans="1:24" ht="15.75" customHeight="1" x14ac:dyDescent="0.15">
      <c r="A261" s="100"/>
      <c r="B261" s="96"/>
      <c r="C261" s="96"/>
      <c r="D261" s="96"/>
      <c r="E261" s="96"/>
      <c r="F261" s="96"/>
      <c r="G261" s="96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</row>
    <row r="262" spans="1:24" ht="15.75" customHeight="1" x14ac:dyDescent="0.15">
      <c r="A262" s="100"/>
      <c r="B262" s="96"/>
      <c r="C262" s="96"/>
      <c r="D262" s="96"/>
      <c r="E262" s="96"/>
      <c r="F262" s="96"/>
      <c r="G262" s="96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</row>
    <row r="263" spans="1:24" ht="15.75" customHeight="1" x14ac:dyDescent="0.15">
      <c r="A263" s="100"/>
      <c r="B263" s="96"/>
      <c r="C263" s="96"/>
      <c r="D263" s="96"/>
      <c r="E263" s="96"/>
      <c r="F263" s="96"/>
      <c r="G263" s="96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</row>
    <row r="264" spans="1:24" ht="15.75" customHeight="1" x14ac:dyDescent="0.15">
      <c r="A264" s="100"/>
      <c r="B264" s="96"/>
      <c r="C264" s="96"/>
      <c r="D264" s="96"/>
      <c r="E264" s="96"/>
      <c r="F264" s="96"/>
      <c r="G264" s="96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</row>
    <row r="265" spans="1:24" ht="15.75" customHeight="1" x14ac:dyDescent="0.15">
      <c r="A265" s="100"/>
      <c r="B265" s="96"/>
      <c r="C265" s="96"/>
      <c r="D265" s="96"/>
      <c r="E265" s="96"/>
      <c r="F265" s="96"/>
      <c r="G265" s="96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</row>
    <row r="266" spans="1:24" ht="15.75" customHeight="1" x14ac:dyDescent="0.15">
      <c r="A266" s="100"/>
      <c r="B266" s="96"/>
      <c r="C266" s="96"/>
      <c r="D266" s="96"/>
      <c r="E266" s="96"/>
      <c r="F266" s="96"/>
      <c r="G266" s="96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</row>
    <row r="267" spans="1:24" ht="15.75" customHeight="1" x14ac:dyDescent="0.15">
      <c r="A267" s="100"/>
      <c r="B267" s="96"/>
      <c r="C267" s="96"/>
      <c r="D267" s="96"/>
      <c r="E267" s="96"/>
      <c r="F267" s="96"/>
      <c r="G267" s="96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</row>
    <row r="268" spans="1:24" ht="15.75" customHeight="1" x14ac:dyDescent="0.15">
      <c r="A268" s="100"/>
      <c r="B268" s="96"/>
      <c r="C268" s="96"/>
      <c r="D268" s="96"/>
      <c r="E268" s="96"/>
      <c r="F268" s="96"/>
      <c r="G268" s="96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</row>
    <row r="269" spans="1:24" ht="15.75" customHeight="1" x14ac:dyDescent="0.15">
      <c r="A269" s="100"/>
      <c r="B269" s="96"/>
      <c r="C269" s="96"/>
      <c r="D269" s="96"/>
      <c r="E269" s="96"/>
      <c r="F269" s="96"/>
      <c r="G269" s="96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</row>
    <row r="270" spans="1:24" ht="15.75" customHeight="1" x14ac:dyDescent="0.15">
      <c r="A270" s="100"/>
      <c r="B270" s="96"/>
      <c r="C270" s="96"/>
      <c r="D270" s="96"/>
      <c r="E270" s="96"/>
      <c r="F270" s="96"/>
      <c r="G270" s="96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</row>
    <row r="271" spans="1:24" ht="15.75" customHeight="1" x14ac:dyDescent="0.15">
      <c r="A271" s="100"/>
      <c r="B271" s="96"/>
      <c r="C271" s="96"/>
      <c r="D271" s="96"/>
      <c r="E271" s="96"/>
      <c r="F271" s="96"/>
      <c r="G271" s="96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</row>
    <row r="272" spans="1:24" ht="15.75" customHeight="1" x14ac:dyDescent="0.15">
      <c r="A272" s="100"/>
      <c r="B272" s="96"/>
      <c r="C272" s="96"/>
      <c r="D272" s="96"/>
      <c r="E272" s="96"/>
      <c r="F272" s="96"/>
      <c r="G272" s="96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</row>
    <row r="273" spans="1:24" ht="15.75" customHeight="1" x14ac:dyDescent="0.15">
      <c r="A273" s="100"/>
      <c r="B273" s="96"/>
      <c r="C273" s="96"/>
      <c r="D273" s="96"/>
      <c r="E273" s="96"/>
      <c r="F273" s="96"/>
      <c r="G273" s="96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</row>
    <row r="274" spans="1:24" ht="15.75" customHeight="1" x14ac:dyDescent="0.15">
      <c r="A274" s="100"/>
      <c r="B274" s="96"/>
      <c r="C274" s="96"/>
      <c r="D274" s="96"/>
      <c r="E274" s="96"/>
      <c r="F274" s="96"/>
      <c r="G274" s="96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</row>
    <row r="275" spans="1:24" ht="15.75" customHeight="1" x14ac:dyDescent="0.15">
      <c r="A275" s="100"/>
      <c r="B275" s="96"/>
      <c r="C275" s="96"/>
      <c r="D275" s="96"/>
      <c r="E275" s="96"/>
      <c r="F275" s="96"/>
      <c r="G275" s="96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</row>
    <row r="276" spans="1:24" ht="15.75" customHeight="1" x14ac:dyDescent="0.15">
      <c r="A276" s="100"/>
      <c r="B276" s="96"/>
      <c r="C276" s="96"/>
      <c r="D276" s="96"/>
      <c r="E276" s="96"/>
      <c r="F276" s="96"/>
      <c r="G276" s="96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</row>
    <row r="277" spans="1:24" ht="15.75" customHeight="1" x14ac:dyDescent="0.15">
      <c r="A277" s="100"/>
      <c r="B277" s="96"/>
      <c r="C277" s="96"/>
      <c r="D277" s="96"/>
      <c r="E277" s="96"/>
      <c r="F277" s="96"/>
      <c r="G277" s="96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</row>
    <row r="278" spans="1:24" ht="15.75" customHeight="1" x14ac:dyDescent="0.15">
      <c r="A278" s="100"/>
      <c r="B278" s="96"/>
      <c r="C278" s="96"/>
      <c r="D278" s="96"/>
      <c r="E278" s="96"/>
      <c r="F278" s="96"/>
      <c r="G278" s="96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</row>
    <row r="279" spans="1:24" ht="15.75" customHeight="1" x14ac:dyDescent="0.15">
      <c r="A279" s="100"/>
      <c r="B279" s="96"/>
      <c r="C279" s="96"/>
      <c r="D279" s="96"/>
      <c r="E279" s="96"/>
      <c r="F279" s="96"/>
      <c r="G279" s="96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</row>
    <row r="280" spans="1:24" ht="15.75" customHeight="1" x14ac:dyDescent="0.15">
      <c r="A280" s="100"/>
      <c r="B280" s="96"/>
      <c r="C280" s="96"/>
      <c r="D280" s="96"/>
      <c r="E280" s="96"/>
      <c r="F280" s="96"/>
      <c r="G280" s="96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</row>
    <row r="281" spans="1:24" ht="15.75" customHeight="1" x14ac:dyDescent="0.15">
      <c r="A281" s="100"/>
      <c r="B281" s="96"/>
      <c r="C281" s="96"/>
      <c r="D281" s="96"/>
      <c r="E281" s="96"/>
      <c r="F281" s="96"/>
      <c r="G281" s="96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</row>
    <row r="282" spans="1:24" ht="15.75" customHeight="1" x14ac:dyDescent="0.15">
      <c r="A282" s="100"/>
      <c r="B282" s="96"/>
      <c r="C282" s="96"/>
      <c r="D282" s="96"/>
      <c r="E282" s="96"/>
      <c r="F282" s="96"/>
      <c r="G282" s="96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</row>
    <row r="283" spans="1:24" ht="15.75" customHeight="1" x14ac:dyDescent="0.15">
      <c r="A283" s="100"/>
      <c r="B283" s="96"/>
      <c r="C283" s="96"/>
      <c r="D283" s="96"/>
      <c r="E283" s="96"/>
      <c r="F283" s="96"/>
      <c r="G283" s="96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</row>
    <row r="284" spans="1:24" ht="15.75" customHeight="1" x14ac:dyDescent="0.15">
      <c r="A284" s="100"/>
      <c r="B284" s="96"/>
      <c r="C284" s="96"/>
      <c r="D284" s="96"/>
      <c r="E284" s="96"/>
      <c r="F284" s="96"/>
      <c r="G284" s="96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</row>
    <row r="285" spans="1:24" ht="15.75" customHeight="1" x14ac:dyDescent="0.15">
      <c r="A285" s="100"/>
      <c r="B285" s="96"/>
      <c r="C285" s="96"/>
      <c r="D285" s="96"/>
      <c r="E285" s="96"/>
      <c r="F285" s="96"/>
      <c r="G285" s="96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</row>
    <row r="286" spans="1:24" ht="15.75" customHeight="1" x14ac:dyDescent="0.15">
      <c r="A286" s="100"/>
      <c r="B286" s="96"/>
      <c r="C286" s="96"/>
      <c r="D286" s="96"/>
      <c r="E286" s="96"/>
      <c r="F286" s="96"/>
      <c r="G286" s="96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</row>
    <row r="287" spans="1:24" ht="15.75" customHeight="1" x14ac:dyDescent="0.15">
      <c r="A287" s="100"/>
      <c r="B287" s="96"/>
      <c r="C287" s="96"/>
      <c r="D287" s="96"/>
      <c r="E287" s="96"/>
      <c r="F287" s="96"/>
      <c r="G287" s="96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</row>
    <row r="288" spans="1:24" ht="15.75" customHeight="1" x14ac:dyDescent="0.15">
      <c r="A288" s="100"/>
      <c r="B288" s="96"/>
      <c r="C288" s="96"/>
      <c r="D288" s="96"/>
      <c r="E288" s="96"/>
      <c r="F288" s="96"/>
      <c r="G288" s="96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</row>
    <row r="289" spans="1:24" ht="15.75" customHeight="1" x14ac:dyDescent="0.15">
      <c r="A289" s="100"/>
      <c r="B289" s="96"/>
      <c r="C289" s="96"/>
      <c r="D289" s="96"/>
      <c r="E289" s="96"/>
      <c r="F289" s="96"/>
      <c r="G289" s="96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</row>
    <row r="290" spans="1:24" ht="15.75" customHeight="1" x14ac:dyDescent="0.15">
      <c r="A290" s="100"/>
      <c r="B290" s="96"/>
      <c r="C290" s="96"/>
      <c r="D290" s="96"/>
      <c r="E290" s="96"/>
      <c r="F290" s="96"/>
      <c r="G290" s="96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</row>
    <row r="291" spans="1:24" ht="15.75" customHeight="1" x14ac:dyDescent="0.15">
      <c r="A291" s="100"/>
      <c r="B291" s="96"/>
      <c r="C291" s="96"/>
      <c r="D291" s="96"/>
      <c r="E291" s="96"/>
      <c r="F291" s="96"/>
      <c r="G291" s="96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</row>
    <row r="292" spans="1:24" ht="15.75" customHeight="1" x14ac:dyDescent="0.15">
      <c r="A292" s="100"/>
      <c r="B292" s="96"/>
      <c r="C292" s="96"/>
      <c r="D292" s="96"/>
      <c r="E292" s="96"/>
      <c r="F292" s="96"/>
      <c r="G292" s="96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</row>
    <row r="293" spans="1:24" ht="15.75" customHeight="1" x14ac:dyDescent="0.15">
      <c r="A293" s="100"/>
      <c r="B293" s="96"/>
      <c r="C293" s="96"/>
      <c r="D293" s="96"/>
      <c r="E293" s="96"/>
      <c r="F293" s="96"/>
      <c r="G293" s="96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</row>
    <row r="294" spans="1:24" ht="15.75" customHeight="1" x14ac:dyDescent="0.15">
      <c r="A294" s="100"/>
      <c r="B294" s="96"/>
      <c r="C294" s="96"/>
      <c r="D294" s="96"/>
      <c r="E294" s="96"/>
      <c r="F294" s="96"/>
      <c r="G294" s="96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</row>
    <row r="295" spans="1:24" ht="15.75" customHeight="1" x14ac:dyDescent="0.15">
      <c r="A295" s="100"/>
      <c r="B295" s="96"/>
      <c r="C295" s="96"/>
      <c r="D295" s="96"/>
      <c r="E295" s="96"/>
      <c r="F295" s="96"/>
      <c r="G295" s="96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</row>
    <row r="296" spans="1:24" ht="15.75" customHeight="1" x14ac:dyDescent="0.15">
      <c r="A296" s="100"/>
      <c r="B296" s="96"/>
      <c r="C296" s="96"/>
      <c r="D296" s="96"/>
      <c r="E296" s="96"/>
      <c r="F296" s="96"/>
      <c r="G296" s="96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</row>
    <row r="297" spans="1:24" ht="15.75" customHeight="1" x14ac:dyDescent="0.15">
      <c r="A297" s="100"/>
      <c r="B297" s="96"/>
      <c r="C297" s="96"/>
      <c r="D297" s="96"/>
      <c r="E297" s="96"/>
      <c r="F297" s="96"/>
      <c r="G297" s="96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</row>
    <row r="298" spans="1:24" ht="15.75" customHeight="1" x14ac:dyDescent="0.15">
      <c r="A298" s="100"/>
      <c r="B298" s="96"/>
      <c r="C298" s="96"/>
      <c r="D298" s="96"/>
      <c r="E298" s="96"/>
      <c r="F298" s="96"/>
      <c r="G298" s="96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</row>
    <row r="299" spans="1:24" ht="15.75" customHeight="1" x14ac:dyDescent="0.15">
      <c r="A299" s="100"/>
      <c r="B299" s="96"/>
      <c r="C299" s="96"/>
      <c r="D299" s="96"/>
      <c r="E299" s="96"/>
      <c r="F299" s="96"/>
      <c r="G299" s="96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</row>
    <row r="300" spans="1:24" ht="15.75" customHeight="1" x14ac:dyDescent="0.15">
      <c r="A300" s="100"/>
      <c r="B300" s="96"/>
      <c r="C300" s="96"/>
      <c r="D300" s="96"/>
      <c r="E300" s="96"/>
      <c r="F300" s="96"/>
      <c r="G300" s="96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</row>
    <row r="301" spans="1:24" ht="15.75" customHeight="1" x14ac:dyDescent="0.15">
      <c r="A301" s="100"/>
      <c r="B301" s="96"/>
      <c r="C301" s="96"/>
      <c r="D301" s="96"/>
      <c r="E301" s="96"/>
      <c r="F301" s="96"/>
      <c r="G301" s="96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</row>
    <row r="302" spans="1:24" ht="15.75" customHeight="1" x14ac:dyDescent="0.15">
      <c r="A302" s="100"/>
      <c r="B302" s="96"/>
      <c r="C302" s="96"/>
      <c r="D302" s="96"/>
      <c r="E302" s="96"/>
      <c r="F302" s="96"/>
      <c r="G302" s="96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</row>
    <row r="303" spans="1:24" ht="15.75" customHeight="1" x14ac:dyDescent="0.15">
      <c r="A303" s="100"/>
      <c r="B303" s="96"/>
      <c r="C303" s="96"/>
      <c r="D303" s="96"/>
      <c r="E303" s="96"/>
      <c r="F303" s="96"/>
      <c r="G303" s="96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</row>
    <row r="304" spans="1:24" ht="15.75" customHeight="1" x14ac:dyDescent="0.15">
      <c r="A304" s="100"/>
      <c r="B304" s="96"/>
      <c r="C304" s="96"/>
      <c r="D304" s="96"/>
      <c r="E304" s="96"/>
      <c r="F304" s="96"/>
      <c r="G304" s="96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</row>
    <row r="305" spans="1:24" ht="15.75" customHeight="1" x14ac:dyDescent="0.15">
      <c r="A305" s="100"/>
      <c r="B305" s="96"/>
      <c r="C305" s="96"/>
      <c r="D305" s="96"/>
      <c r="E305" s="96"/>
      <c r="F305" s="96"/>
      <c r="G305" s="96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</row>
    <row r="306" spans="1:24" ht="15.75" customHeight="1" x14ac:dyDescent="0.15">
      <c r="A306" s="100"/>
      <c r="B306" s="96"/>
      <c r="C306" s="96"/>
      <c r="D306" s="96"/>
      <c r="E306" s="96"/>
      <c r="F306" s="96"/>
      <c r="G306" s="96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</row>
    <row r="307" spans="1:24" ht="15.75" customHeight="1" x14ac:dyDescent="0.15">
      <c r="A307" s="100"/>
      <c r="B307" s="96"/>
      <c r="C307" s="96"/>
      <c r="D307" s="96"/>
      <c r="E307" s="96"/>
      <c r="F307" s="96"/>
      <c r="G307" s="96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</row>
    <row r="308" spans="1:24" ht="15.75" customHeight="1" x14ac:dyDescent="0.15">
      <c r="A308" s="100"/>
      <c r="B308" s="96"/>
      <c r="C308" s="96"/>
      <c r="D308" s="96"/>
      <c r="E308" s="96"/>
      <c r="F308" s="96"/>
      <c r="G308" s="96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</row>
    <row r="309" spans="1:24" ht="15.75" customHeight="1" x14ac:dyDescent="0.15">
      <c r="A309" s="100"/>
      <c r="B309" s="96"/>
      <c r="C309" s="96"/>
      <c r="D309" s="96"/>
      <c r="E309" s="96"/>
      <c r="F309" s="96"/>
      <c r="G309" s="96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</row>
    <row r="310" spans="1:24" ht="15.75" customHeight="1" x14ac:dyDescent="0.15">
      <c r="A310" s="100"/>
      <c r="B310" s="96"/>
      <c r="C310" s="96"/>
      <c r="D310" s="96"/>
      <c r="E310" s="96"/>
      <c r="F310" s="96"/>
      <c r="G310" s="96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</row>
    <row r="311" spans="1:24" ht="15.75" customHeight="1" x14ac:dyDescent="0.15">
      <c r="A311" s="100"/>
      <c r="B311" s="96"/>
      <c r="C311" s="96"/>
      <c r="D311" s="96"/>
      <c r="E311" s="96"/>
      <c r="F311" s="96"/>
      <c r="G311" s="96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</row>
    <row r="312" spans="1:24" ht="15.75" customHeight="1" x14ac:dyDescent="0.15">
      <c r="A312" s="100"/>
      <c r="B312" s="96"/>
      <c r="C312" s="96"/>
      <c r="D312" s="96"/>
      <c r="E312" s="96"/>
      <c r="F312" s="96"/>
      <c r="G312" s="96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</row>
    <row r="313" spans="1:24" ht="15.75" customHeight="1" x14ac:dyDescent="0.15">
      <c r="A313" s="100"/>
      <c r="B313" s="96"/>
      <c r="C313" s="96"/>
      <c r="D313" s="96"/>
      <c r="E313" s="96"/>
      <c r="F313" s="96"/>
      <c r="G313" s="96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</row>
    <row r="314" spans="1:24" ht="15.75" customHeight="1" x14ac:dyDescent="0.15">
      <c r="A314" s="100"/>
      <c r="B314" s="96"/>
      <c r="C314" s="96"/>
      <c r="D314" s="96"/>
      <c r="E314" s="96"/>
      <c r="F314" s="96"/>
      <c r="G314" s="96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</row>
    <row r="315" spans="1:24" ht="15.75" customHeight="1" x14ac:dyDescent="0.15">
      <c r="A315" s="100"/>
      <c r="B315" s="96"/>
      <c r="C315" s="96"/>
      <c r="D315" s="96"/>
      <c r="E315" s="96"/>
      <c r="F315" s="96"/>
      <c r="G315" s="96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</row>
    <row r="316" spans="1:24" ht="15.75" customHeight="1" x14ac:dyDescent="0.15">
      <c r="A316" s="100"/>
      <c r="B316" s="96"/>
      <c r="C316" s="96"/>
      <c r="D316" s="96"/>
      <c r="E316" s="96"/>
      <c r="F316" s="96"/>
      <c r="G316" s="96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</row>
    <row r="317" spans="1:24" ht="15.75" customHeight="1" x14ac:dyDescent="0.15">
      <c r="A317" s="100"/>
      <c r="B317" s="96"/>
      <c r="C317" s="96"/>
      <c r="D317" s="96"/>
      <c r="E317" s="96"/>
      <c r="F317" s="96"/>
      <c r="G317" s="96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</row>
    <row r="318" spans="1:24" ht="15.75" customHeight="1" x14ac:dyDescent="0.15">
      <c r="A318" s="100"/>
      <c r="B318" s="96"/>
      <c r="C318" s="96"/>
      <c r="D318" s="96"/>
      <c r="E318" s="96"/>
      <c r="F318" s="96"/>
      <c r="G318" s="96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</row>
    <row r="319" spans="1:24" ht="15.75" customHeight="1" x14ac:dyDescent="0.15">
      <c r="A319" s="100"/>
      <c r="B319" s="96"/>
      <c r="C319" s="96"/>
      <c r="D319" s="96"/>
      <c r="E319" s="96"/>
      <c r="F319" s="96"/>
      <c r="G319" s="96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</row>
    <row r="320" spans="1:24" ht="15.75" customHeight="1" x14ac:dyDescent="0.15">
      <c r="A320" s="100"/>
      <c r="B320" s="96"/>
      <c r="C320" s="96"/>
      <c r="D320" s="96"/>
      <c r="E320" s="96"/>
      <c r="F320" s="96"/>
      <c r="G320" s="96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</row>
    <row r="321" spans="1:24" ht="15.75" customHeight="1" x14ac:dyDescent="0.15">
      <c r="A321" s="100"/>
      <c r="B321" s="96"/>
      <c r="C321" s="96"/>
      <c r="D321" s="96"/>
      <c r="E321" s="96"/>
      <c r="F321" s="96"/>
      <c r="G321" s="96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</row>
    <row r="322" spans="1:24" ht="15.75" customHeight="1" x14ac:dyDescent="0.15">
      <c r="A322" s="100"/>
      <c r="B322" s="96"/>
      <c r="C322" s="96"/>
      <c r="D322" s="96"/>
      <c r="E322" s="96"/>
      <c r="F322" s="96"/>
      <c r="G322" s="96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</row>
    <row r="323" spans="1:24" ht="15.75" customHeight="1" x14ac:dyDescent="0.15">
      <c r="A323" s="100"/>
      <c r="B323" s="96"/>
      <c r="C323" s="96"/>
      <c r="D323" s="96"/>
      <c r="E323" s="96"/>
      <c r="F323" s="96"/>
      <c r="G323" s="96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</row>
    <row r="324" spans="1:24" ht="15.75" customHeight="1" x14ac:dyDescent="0.15">
      <c r="A324" s="100"/>
      <c r="B324" s="96"/>
      <c r="C324" s="96"/>
      <c r="D324" s="96"/>
      <c r="E324" s="96"/>
      <c r="F324" s="96"/>
      <c r="G324" s="96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</row>
    <row r="325" spans="1:24" ht="15.75" customHeight="1" x14ac:dyDescent="0.15">
      <c r="A325" s="100"/>
      <c r="B325" s="96"/>
      <c r="C325" s="96"/>
      <c r="D325" s="96"/>
      <c r="E325" s="96"/>
      <c r="F325" s="96"/>
      <c r="G325" s="96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</row>
    <row r="326" spans="1:24" ht="15.75" customHeight="1" x14ac:dyDescent="0.15">
      <c r="A326" s="100"/>
      <c r="B326" s="96"/>
      <c r="C326" s="96"/>
      <c r="D326" s="96"/>
      <c r="E326" s="96"/>
      <c r="F326" s="96"/>
      <c r="G326" s="96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</row>
    <row r="327" spans="1:24" ht="15.75" customHeight="1" x14ac:dyDescent="0.15">
      <c r="A327" s="100"/>
      <c r="B327" s="96"/>
      <c r="C327" s="96"/>
      <c r="D327" s="96"/>
      <c r="E327" s="96"/>
      <c r="F327" s="96"/>
      <c r="G327" s="96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</row>
    <row r="328" spans="1:24" ht="15.75" customHeight="1" x14ac:dyDescent="0.15">
      <c r="A328" s="100"/>
      <c r="B328" s="96"/>
      <c r="C328" s="96"/>
      <c r="D328" s="96"/>
      <c r="E328" s="96"/>
      <c r="F328" s="96"/>
      <c r="G328" s="96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</row>
    <row r="329" spans="1:24" ht="15.75" customHeight="1" x14ac:dyDescent="0.15">
      <c r="A329" s="100"/>
      <c r="B329" s="96"/>
      <c r="C329" s="96"/>
      <c r="D329" s="96"/>
      <c r="E329" s="96"/>
      <c r="F329" s="96"/>
      <c r="G329" s="96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</row>
    <row r="330" spans="1:24" ht="15.75" customHeight="1" x14ac:dyDescent="0.15">
      <c r="A330" s="100"/>
      <c r="B330" s="96"/>
      <c r="C330" s="96"/>
      <c r="D330" s="96"/>
      <c r="E330" s="96"/>
      <c r="F330" s="96"/>
      <c r="G330" s="96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</row>
    <row r="331" spans="1:24" ht="15.75" customHeight="1" x14ac:dyDescent="0.15">
      <c r="A331" s="100"/>
      <c r="B331" s="96"/>
      <c r="C331" s="96"/>
      <c r="D331" s="96"/>
      <c r="E331" s="96"/>
      <c r="F331" s="96"/>
      <c r="G331" s="96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</row>
    <row r="332" spans="1:24" ht="15.75" customHeight="1" x14ac:dyDescent="0.15">
      <c r="A332" s="100"/>
      <c r="B332" s="96"/>
      <c r="C332" s="96"/>
      <c r="D332" s="96"/>
      <c r="E332" s="96"/>
      <c r="F332" s="96"/>
      <c r="G332" s="96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</row>
    <row r="333" spans="1:24" ht="15.75" customHeight="1" x14ac:dyDescent="0.15">
      <c r="A333" s="100"/>
      <c r="B333" s="96"/>
      <c r="C333" s="96"/>
      <c r="D333" s="96"/>
      <c r="E333" s="96"/>
      <c r="F333" s="96"/>
      <c r="G333" s="96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</row>
    <row r="334" spans="1:24" ht="15.75" customHeight="1" x14ac:dyDescent="0.15">
      <c r="A334" s="100"/>
      <c r="B334" s="96"/>
      <c r="C334" s="96"/>
      <c r="D334" s="96"/>
      <c r="E334" s="96"/>
      <c r="F334" s="96"/>
      <c r="G334" s="96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</row>
    <row r="335" spans="1:24" ht="15.75" customHeight="1" x14ac:dyDescent="0.15">
      <c r="A335" s="100"/>
      <c r="B335" s="96"/>
      <c r="C335" s="96"/>
      <c r="D335" s="96"/>
      <c r="E335" s="96"/>
      <c r="F335" s="96"/>
      <c r="G335" s="96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</row>
    <row r="336" spans="1:24" ht="15.75" customHeight="1" x14ac:dyDescent="0.15">
      <c r="A336" s="100"/>
      <c r="B336" s="96"/>
      <c r="C336" s="96"/>
      <c r="D336" s="96"/>
      <c r="E336" s="96"/>
      <c r="F336" s="96"/>
      <c r="G336" s="96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</row>
    <row r="337" spans="1:24" ht="15.75" customHeight="1" x14ac:dyDescent="0.15">
      <c r="A337" s="100"/>
      <c r="B337" s="96"/>
      <c r="C337" s="96"/>
      <c r="D337" s="96"/>
      <c r="E337" s="96"/>
      <c r="F337" s="96"/>
      <c r="G337" s="96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</row>
    <row r="338" spans="1:24" ht="15.75" customHeight="1" x14ac:dyDescent="0.15">
      <c r="A338" s="100"/>
      <c r="B338" s="96"/>
      <c r="C338" s="96"/>
      <c r="D338" s="96"/>
      <c r="E338" s="96"/>
      <c r="F338" s="96"/>
      <c r="G338" s="96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</row>
    <row r="339" spans="1:24" ht="15.75" customHeight="1" x14ac:dyDescent="0.15">
      <c r="A339" s="100"/>
      <c r="B339" s="96"/>
      <c r="C339" s="96"/>
      <c r="D339" s="96"/>
      <c r="E339" s="96"/>
      <c r="F339" s="96"/>
      <c r="G339" s="96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</row>
    <row r="340" spans="1:24" ht="15.75" customHeight="1" x14ac:dyDescent="0.15">
      <c r="A340" s="100"/>
      <c r="B340" s="96"/>
      <c r="C340" s="96"/>
      <c r="D340" s="96"/>
      <c r="E340" s="96"/>
      <c r="F340" s="96"/>
      <c r="G340" s="96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</row>
    <row r="341" spans="1:24" ht="15.75" customHeight="1" x14ac:dyDescent="0.15">
      <c r="A341" s="100"/>
      <c r="B341" s="96"/>
      <c r="C341" s="96"/>
      <c r="D341" s="96"/>
      <c r="E341" s="96"/>
      <c r="F341" s="96"/>
      <c r="G341" s="96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</row>
    <row r="342" spans="1:24" ht="15.75" customHeight="1" x14ac:dyDescent="0.15">
      <c r="A342" s="100"/>
      <c r="B342" s="96"/>
      <c r="C342" s="96"/>
      <c r="D342" s="96"/>
      <c r="E342" s="96"/>
      <c r="F342" s="96"/>
      <c r="G342" s="96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</row>
    <row r="343" spans="1:24" ht="15.75" customHeight="1" x14ac:dyDescent="0.15">
      <c r="A343" s="100"/>
      <c r="B343" s="96"/>
      <c r="C343" s="96"/>
      <c r="D343" s="96"/>
      <c r="E343" s="96"/>
      <c r="F343" s="96"/>
      <c r="G343" s="96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</row>
    <row r="344" spans="1:24" ht="15.75" customHeight="1" x14ac:dyDescent="0.15">
      <c r="A344" s="100"/>
      <c r="B344" s="96"/>
      <c r="C344" s="96"/>
      <c r="D344" s="96"/>
      <c r="E344" s="96"/>
      <c r="F344" s="96"/>
      <c r="G344" s="96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</row>
    <row r="345" spans="1:24" ht="15.75" customHeight="1" x14ac:dyDescent="0.15">
      <c r="A345" s="100"/>
      <c r="B345" s="96"/>
      <c r="C345" s="96"/>
      <c r="D345" s="96"/>
      <c r="E345" s="96"/>
      <c r="F345" s="96"/>
      <c r="G345" s="96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</row>
    <row r="346" spans="1:24" ht="15.75" customHeight="1" x14ac:dyDescent="0.15">
      <c r="A346" s="100"/>
      <c r="B346" s="96"/>
      <c r="C346" s="96"/>
      <c r="D346" s="96"/>
      <c r="E346" s="96"/>
      <c r="F346" s="96"/>
      <c r="G346" s="96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</row>
    <row r="347" spans="1:24" ht="15.75" customHeight="1" x14ac:dyDescent="0.15">
      <c r="A347" s="100"/>
      <c r="B347" s="96"/>
      <c r="C347" s="96"/>
      <c r="D347" s="96"/>
      <c r="E347" s="96"/>
      <c r="F347" s="96"/>
      <c r="G347" s="96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</row>
    <row r="348" spans="1:24" ht="15.75" customHeight="1" x14ac:dyDescent="0.15">
      <c r="A348" s="100"/>
      <c r="B348" s="96"/>
      <c r="C348" s="96"/>
      <c r="D348" s="96"/>
      <c r="E348" s="96"/>
      <c r="F348" s="96"/>
      <c r="G348" s="96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</row>
    <row r="349" spans="1:24" ht="15.75" customHeight="1" x14ac:dyDescent="0.15">
      <c r="A349" s="100"/>
      <c r="B349" s="96"/>
      <c r="C349" s="96"/>
      <c r="D349" s="96"/>
      <c r="E349" s="96"/>
      <c r="F349" s="96"/>
      <c r="G349" s="96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</row>
    <row r="350" spans="1:24" ht="15.75" customHeight="1" x14ac:dyDescent="0.15">
      <c r="A350" s="100"/>
      <c r="B350" s="96"/>
      <c r="C350" s="96"/>
      <c r="D350" s="96"/>
      <c r="E350" s="96"/>
      <c r="F350" s="96"/>
      <c r="G350" s="96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</row>
    <row r="351" spans="1:24" ht="15.75" customHeight="1" x14ac:dyDescent="0.15">
      <c r="A351" s="100"/>
      <c r="B351" s="96"/>
      <c r="C351" s="96"/>
      <c r="D351" s="96"/>
      <c r="E351" s="96"/>
      <c r="F351" s="96"/>
      <c r="G351" s="96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</row>
    <row r="352" spans="1:24" ht="15.75" customHeight="1" x14ac:dyDescent="0.15">
      <c r="A352" s="100"/>
      <c r="B352" s="96"/>
      <c r="C352" s="96"/>
      <c r="D352" s="96"/>
      <c r="E352" s="96"/>
      <c r="F352" s="96"/>
      <c r="G352" s="96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</row>
    <row r="353" spans="1:24" ht="15.75" customHeight="1" x14ac:dyDescent="0.15">
      <c r="A353" s="100"/>
      <c r="B353" s="96"/>
      <c r="C353" s="96"/>
      <c r="D353" s="96"/>
      <c r="E353" s="96"/>
      <c r="F353" s="96"/>
      <c r="G353" s="96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</row>
    <row r="354" spans="1:24" ht="15.75" customHeight="1" x14ac:dyDescent="0.15">
      <c r="A354" s="100"/>
      <c r="B354" s="96"/>
      <c r="C354" s="96"/>
      <c r="D354" s="96"/>
      <c r="E354" s="96"/>
      <c r="F354" s="96"/>
      <c r="G354" s="96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</row>
    <row r="355" spans="1:24" ht="15.75" customHeight="1" x14ac:dyDescent="0.15">
      <c r="A355" s="100"/>
      <c r="B355" s="96"/>
      <c r="C355" s="96"/>
      <c r="D355" s="96"/>
      <c r="E355" s="96"/>
      <c r="F355" s="96"/>
      <c r="G355" s="96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</row>
    <row r="356" spans="1:24" ht="15.75" customHeight="1" x14ac:dyDescent="0.15">
      <c r="A356" s="100"/>
      <c r="B356" s="96"/>
      <c r="C356" s="96"/>
      <c r="D356" s="96"/>
      <c r="E356" s="96"/>
      <c r="F356" s="96"/>
      <c r="G356" s="96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</row>
    <row r="357" spans="1:24" ht="15.75" customHeight="1" x14ac:dyDescent="0.15">
      <c r="A357" s="100"/>
      <c r="B357" s="96"/>
      <c r="C357" s="96"/>
      <c r="D357" s="96"/>
      <c r="E357" s="96"/>
      <c r="F357" s="96"/>
      <c r="G357" s="96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</row>
    <row r="358" spans="1:24" ht="15.75" customHeight="1" x14ac:dyDescent="0.15">
      <c r="A358" s="100"/>
      <c r="B358" s="96"/>
      <c r="C358" s="96"/>
      <c r="D358" s="96"/>
      <c r="E358" s="96"/>
      <c r="F358" s="96"/>
      <c r="G358" s="96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</row>
    <row r="359" spans="1:24" ht="15.75" customHeight="1" x14ac:dyDescent="0.15">
      <c r="A359" s="100"/>
      <c r="B359" s="96"/>
      <c r="C359" s="96"/>
      <c r="D359" s="96"/>
      <c r="E359" s="96"/>
      <c r="F359" s="96"/>
      <c r="G359" s="96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</row>
    <row r="360" spans="1:24" ht="15.75" customHeight="1" x14ac:dyDescent="0.15">
      <c r="A360" s="100"/>
      <c r="B360" s="96"/>
      <c r="C360" s="96"/>
      <c r="D360" s="96"/>
      <c r="E360" s="96"/>
      <c r="F360" s="96"/>
      <c r="G360" s="96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</row>
    <row r="361" spans="1:24" ht="15.75" customHeight="1" x14ac:dyDescent="0.15">
      <c r="A361" s="100"/>
      <c r="B361" s="96"/>
      <c r="C361" s="96"/>
      <c r="D361" s="96"/>
      <c r="E361" s="96"/>
      <c r="F361" s="96"/>
      <c r="G361" s="96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</row>
    <row r="362" spans="1:24" ht="15.75" customHeight="1" x14ac:dyDescent="0.15">
      <c r="A362" s="100"/>
      <c r="B362" s="96"/>
      <c r="C362" s="96"/>
      <c r="D362" s="96"/>
      <c r="E362" s="96"/>
      <c r="F362" s="96"/>
      <c r="G362" s="96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</row>
    <row r="363" spans="1:24" ht="15.75" customHeight="1" x14ac:dyDescent="0.15">
      <c r="A363" s="100"/>
      <c r="B363" s="96"/>
      <c r="C363" s="96"/>
      <c r="D363" s="96"/>
      <c r="E363" s="96"/>
      <c r="F363" s="96"/>
      <c r="G363" s="96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</row>
    <row r="364" spans="1:24" ht="15.75" customHeight="1" x14ac:dyDescent="0.15">
      <c r="A364" s="100"/>
      <c r="B364" s="96"/>
      <c r="C364" s="96"/>
      <c r="D364" s="96"/>
      <c r="E364" s="96"/>
      <c r="F364" s="96"/>
      <c r="G364" s="96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</row>
    <row r="365" spans="1:24" ht="15.75" customHeight="1" x14ac:dyDescent="0.15">
      <c r="A365" s="100"/>
      <c r="B365" s="96"/>
      <c r="C365" s="96"/>
      <c r="D365" s="96"/>
      <c r="E365" s="96"/>
      <c r="F365" s="96"/>
      <c r="G365" s="96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</row>
    <row r="366" spans="1:24" ht="15.75" customHeight="1" x14ac:dyDescent="0.15">
      <c r="A366" s="100"/>
      <c r="B366" s="96"/>
      <c r="C366" s="96"/>
      <c r="D366" s="96"/>
      <c r="E366" s="96"/>
      <c r="F366" s="96"/>
      <c r="G366" s="96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</row>
    <row r="367" spans="1:24" ht="15.75" customHeight="1" x14ac:dyDescent="0.15">
      <c r="A367" s="100"/>
      <c r="B367" s="96"/>
      <c r="C367" s="96"/>
      <c r="D367" s="96"/>
      <c r="E367" s="96"/>
      <c r="F367" s="96"/>
      <c r="G367" s="96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</row>
    <row r="368" spans="1:24" ht="15.75" customHeight="1" x14ac:dyDescent="0.15">
      <c r="A368" s="100"/>
      <c r="B368" s="96"/>
      <c r="C368" s="96"/>
      <c r="D368" s="96"/>
      <c r="E368" s="96"/>
      <c r="F368" s="96"/>
      <c r="G368" s="96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</row>
    <row r="369" spans="1:24" ht="15.75" customHeight="1" x14ac:dyDescent="0.15">
      <c r="A369" s="100"/>
      <c r="B369" s="96"/>
      <c r="C369" s="96"/>
      <c r="D369" s="96"/>
      <c r="E369" s="96"/>
      <c r="F369" s="96"/>
      <c r="G369" s="96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</row>
    <row r="370" spans="1:24" ht="15.75" customHeight="1" x14ac:dyDescent="0.15">
      <c r="A370" s="100"/>
      <c r="B370" s="96"/>
      <c r="C370" s="96"/>
      <c r="D370" s="96"/>
      <c r="E370" s="96"/>
      <c r="F370" s="96"/>
      <c r="G370" s="96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</row>
    <row r="371" spans="1:24" ht="15.75" customHeight="1" x14ac:dyDescent="0.15">
      <c r="A371" s="100"/>
      <c r="B371" s="96"/>
      <c r="C371" s="96"/>
      <c r="D371" s="96"/>
      <c r="E371" s="96"/>
      <c r="F371" s="96"/>
      <c r="G371" s="96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</row>
    <row r="372" spans="1:24" ht="15.75" customHeight="1" x14ac:dyDescent="0.15">
      <c r="A372" s="100"/>
      <c r="B372" s="96"/>
      <c r="C372" s="96"/>
      <c r="D372" s="96"/>
      <c r="E372" s="96"/>
      <c r="F372" s="96"/>
      <c r="G372" s="96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</row>
    <row r="373" spans="1:24" ht="15.75" customHeight="1" x14ac:dyDescent="0.15">
      <c r="A373" s="100"/>
      <c r="B373" s="96"/>
      <c r="C373" s="96"/>
      <c r="D373" s="96"/>
      <c r="E373" s="96"/>
      <c r="F373" s="96"/>
      <c r="G373" s="96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</row>
    <row r="374" spans="1:24" ht="15.75" customHeight="1" x14ac:dyDescent="0.15">
      <c r="A374" s="100"/>
      <c r="B374" s="96"/>
      <c r="C374" s="96"/>
      <c r="D374" s="96"/>
      <c r="E374" s="96"/>
      <c r="F374" s="96"/>
      <c r="G374" s="96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</row>
    <row r="375" spans="1:24" ht="15.75" customHeight="1" x14ac:dyDescent="0.15">
      <c r="A375" s="100"/>
      <c r="B375" s="96"/>
      <c r="C375" s="96"/>
      <c r="D375" s="96"/>
      <c r="E375" s="96"/>
      <c r="F375" s="96"/>
      <c r="G375" s="96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</row>
    <row r="376" spans="1:24" ht="15.75" customHeight="1" x14ac:dyDescent="0.15">
      <c r="A376" s="100"/>
      <c r="B376" s="96"/>
      <c r="C376" s="96"/>
      <c r="D376" s="96"/>
      <c r="E376" s="96"/>
      <c r="F376" s="96"/>
      <c r="G376" s="96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</row>
    <row r="377" spans="1:24" ht="15.75" customHeight="1" x14ac:dyDescent="0.15">
      <c r="A377" s="100"/>
      <c r="B377" s="96"/>
      <c r="C377" s="96"/>
      <c r="D377" s="96"/>
      <c r="E377" s="96"/>
      <c r="F377" s="96"/>
      <c r="G377" s="96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</row>
    <row r="378" spans="1:24" ht="15.75" customHeight="1" x14ac:dyDescent="0.15">
      <c r="A378" s="100"/>
      <c r="B378" s="96"/>
      <c r="C378" s="96"/>
      <c r="D378" s="96"/>
      <c r="E378" s="96"/>
      <c r="F378" s="96"/>
      <c r="G378" s="96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</row>
    <row r="379" spans="1:24" ht="15.75" customHeight="1" x14ac:dyDescent="0.15">
      <c r="A379" s="100"/>
      <c r="B379" s="96"/>
      <c r="C379" s="96"/>
      <c r="D379" s="96"/>
      <c r="E379" s="96"/>
      <c r="F379" s="96"/>
      <c r="G379" s="96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</row>
    <row r="380" spans="1:24" ht="15.75" customHeight="1" x14ac:dyDescent="0.15">
      <c r="A380" s="100"/>
      <c r="B380" s="96"/>
      <c r="C380" s="96"/>
      <c r="D380" s="96"/>
      <c r="E380" s="96"/>
      <c r="F380" s="96"/>
      <c r="G380" s="96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</row>
    <row r="381" spans="1:24" ht="15.75" customHeight="1" x14ac:dyDescent="0.15">
      <c r="A381" s="100"/>
      <c r="B381" s="96"/>
      <c r="C381" s="96"/>
      <c r="D381" s="96"/>
      <c r="E381" s="96"/>
      <c r="F381" s="96"/>
      <c r="G381" s="96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</row>
    <row r="382" spans="1:24" ht="15.75" customHeight="1" x14ac:dyDescent="0.15">
      <c r="A382" s="100"/>
      <c r="B382" s="96"/>
      <c r="C382" s="96"/>
      <c r="D382" s="96"/>
      <c r="E382" s="96"/>
      <c r="F382" s="96"/>
      <c r="G382" s="96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</row>
    <row r="383" spans="1:24" ht="15.75" customHeight="1" x14ac:dyDescent="0.15">
      <c r="A383" s="100"/>
      <c r="B383" s="96"/>
      <c r="C383" s="96"/>
      <c r="D383" s="96"/>
      <c r="E383" s="96"/>
      <c r="F383" s="96"/>
      <c r="G383" s="96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</row>
    <row r="384" spans="1:24" ht="15.75" customHeight="1" x14ac:dyDescent="0.15">
      <c r="A384" s="100"/>
      <c r="B384" s="96"/>
      <c r="C384" s="96"/>
      <c r="D384" s="96"/>
      <c r="E384" s="96"/>
      <c r="F384" s="96"/>
      <c r="G384" s="96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</row>
    <row r="385" spans="1:24" ht="15.75" customHeight="1" x14ac:dyDescent="0.15">
      <c r="A385" s="100"/>
      <c r="B385" s="96"/>
      <c r="C385" s="96"/>
      <c r="D385" s="96"/>
      <c r="E385" s="96"/>
      <c r="F385" s="96"/>
      <c r="G385" s="96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</row>
    <row r="386" spans="1:24" ht="15.75" customHeight="1" x14ac:dyDescent="0.15">
      <c r="A386" s="100"/>
      <c r="B386" s="96"/>
      <c r="C386" s="96"/>
      <c r="D386" s="96"/>
      <c r="E386" s="96"/>
      <c r="F386" s="96"/>
      <c r="G386" s="96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</row>
    <row r="387" spans="1:24" ht="15.75" customHeight="1" x14ac:dyDescent="0.15">
      <c r="A387" s="100"/>
      <c r="B387" s="96"/>
      <c r="C387" s="96"/>
      <c r="D387" s="96"/>
      <c r="E387" s="96"/>
      <c r="F387" s="96"/>
      <c r="G387" s="96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</row>
    <row r="388" spans="1:24" ht="15.75" customHeight="1" x14ac:dyDescent="0.15">
      <c r="A388" s="100"/>
      <c r="B388" s="96"/>
      <c r="C388" s="96"/>
      <c r="D388" s="96"/>
      <c r="E388" s="96"/>
      <c r="F388" s="96"/>
      <c r="G388" s="96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</row>
    <row r="389" spans="1:24" ht="15.75" customHeight="1" x14ac:dyDescent="0.15">
      <c r="A389" s="100"/>
      <c r="B389" s="96"/>
      <c r="C389" s="96"/>
      <c r="D389" s="96"/>
      <c r="E389" s="96"/>
      <c r="F389" s="96"/>
      <c r="G389" s="96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</row>
    <row r="390" spans="1:24" ht="15.75" customHeight="1" x14ac:dyDescent="0.15">
      <c r="A390" s="100"/>
      <c r="B390" s="96"/>
      <c r="C390" s="96"/>
      <c r="D390" s="96"/>
      <c r="E390" s="96"/>
      <c r="F390" s="96"/>
      <c r="G390" s="96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</row>
    <row r="391" spans="1:24" ht="15.75" customHeight="1" x14ac:dyDescent="0.15">
      <c r="A391" s="100"/>
      <c r="B391" s="96"/>
      <c r="C391" s="96"/>
      <c r="D391" s="96"/>
      <c r="E391" s="96"/>
      <c r="F391" s="96"/>
      <c r="G391" s="96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</row>
    <row r="392" spans="1:24" ht="15.75" customHeight="1" x14ac:dyDescent="0.15">
      <c r="A392" s="100"/>
      <c r="B392" s="96"/>
      <c r="C392" s="96"/>
      <c r="D392" s="96"/>
      <c r="E392" s="96"/>
      <c r="F392" s="96"/>
      <c r="G392" s="96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</row>
    <row r="393" spans="1:24" ht="15.75" customHeight="1" x14ac:dyDescent="0.15">
      <c r="A393" s="100"/>
      <c r="B393" s="96"/>
      <c r="C393" s="96"/>
      <c r="D393" s="96"/>
      <c r="E393" s="96"/>
      <c r="F393" s="96"/>
      <c r="G393" s="96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</row>
    <row r="394" spans="1:24" ht="15.75" customHeight="1" x14ac:dyDescent="0.15">
      <c r="A394" s="100"/>
      <c r="B394" s="96"/>
      <c r="C394" s="96"/>
      <c r="D394" s="96"/>
      <c r="E394" s="96"/>
      <c r="F394" s="96"/>
      <c r="G394" s="96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</row>
    <row r="395" spans="1:24" ht="15.75" customHeight="1" x14ac:dyDescent="0.15">
      <c r="A395" s="100"/>
      <c r="B395" s="96"/>
      <c r="C395" s="96"/>
      <c r="D395" s="96"/>
      <c r="E395" s="96"/>
      <c r="F395" s="96"/>
      <c r="G395" s="96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</row>
    <row r="396" spans="1:24" ht="15.75" customHeight="1" x14ac:dyDescent="0.15">
      <c r="A396" s="100"/>
      <c r="B396" s="96"/>
      <c r="C396" s="96"/>
      <c r="D396" s="96"/>
      <c r="E396" s="96"/>
      <c r="F396" s="96"/>
      <c r="G396" s="96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</row>
    <row r="397" spans="1:24" ht="15.75" customHeight="1" x14ac:dyDescent="0.15">
      <c r="A397" s="100"/>
      <c r="B397" s="96"/>
      <c r="C397" s="96"/>
      <c r="D397" s="96"/>
      <c r="E397" s="96"/>
      <c r="F397" s="96"/>
      <c r="G397" s="96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</row>
    <row r="398" spans="1:24" ht="15.75" customHeight="1" x14ac:dyDescent="0.15">
      <c r="A398" s="100"/>
      <c r="B398" s="96"/>
      <c r="C398" s="96"/>
      <c r="D398" s="96"/>
      <c r="E398" s="96"/>
      <c r="F398" s="96"/>
      <c r="G398" s="96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</row>
    <row r="399" spans="1:24" ht="15.75" customHeight="1" x14ac:dyDescent="0.15">
      <c r="A399" s="100"/>
      <c r="B399" s="96"/>
      <c r="C399" s="96"/>
      <c r="D399" s="96"/>
      <c r="E399" s="96"/>
      <c r="F399" s="96"/>
      <c r="G399" s="96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</row>
    <row r="400" spans="1:24" ht="15.75" customHeight="1" x14ac:dyDescent="0.15">
      <c r="A400" s="100"/>
      <c r="B400" s="96"/>
      <c r="C400" s="96"/>
      <c r="D400" s="96"/>
      <c r="E400" s="96"/>
      <c r="F400" s="96"/>
      <c r="G400" s="96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</row>
    <row r="401" spans="1:24" ht="15.75" customHeight="1" x14ac:dyDescent="0.15">
      <c r="A401" s="100"/>
      <c r="B401" s="96"/>
      <c r="C401" s="96"/>
      <c r="D401" s="96"/>
      <c r="E401" s="96"/>
      <c r="F401" s="96"/>
      <c r="G401" s="96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</row>
    <row r="402" spans="1:24" ht="15.75" customHeight="1" x14ac:dyDescent="0.15">
      <c r="A402" s="100"/>
      <c r="B402" s="96"/>
      <c r="C402" s="96"/>
      <c r="D402" s="96"/>
      <c r="E402" s="96"/>
      <c r="F402" s="96"/>
      <c r="G402" s="96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</row>
    <row r="403" spans="1:24" ht="15.75" customHeight="1" x14ac:dyDescent="0.15">
      <c r="A403" s="100"/>
      <c r="B403" s="96"/>
      <c r="C403" s="96"/>
      <c r="D403" s="96"/>
      <c r="E403" s="96"/>
      <c r="F403" s="96"/>
      <c r="G403" s="96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</row>
    <row r="404" spans="1:24" ht="15.75" customHeight="1" x14ac:dyDescent="0.15">
      <c r="A404" s="100"/>
      <c r="B404" s="96"/>
      <c r="C404" s="96"/>
      <c r="D404" s="96"/>
      <c r="E404" s="96"/>
      <c r="F404" s="96"/>
      <c r="G404" s="96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</row>
    <row r="405" spans="1:24" ht="15.75" customHeight="1" x14ac:dyDescent="0.15">
      <c r="A405" s="100"/>
      <c r="B405" s="96"/>
      <c r="C405" s="96"/>
      <c r="D405" s="96"/>
      <c r="E405" s="96"/>
      <c r="F405" s="96"/>
      <c r="G405" s="96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</row>
    <row r="406" spans="1:24" ht="15.75" customHeight="1" x14ac:dyDescent="0.15">
      <c r="A406" s="100"/>
      <c r="B406" s="96"/>
      <c r="C406" s="96"/>
      <c r="D406" s="96"/>
      <c r="E406" s="96"/>
      <c r="F406" s="96"/>
      <c r="G406" s="96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</row>
    <row r="407" spans="1:24" ht="15.75" customHeight="1" x14ac:dyDescent="0.15">
      <c r="A407" s="100"/>
      <c r="B407" s="96"/>
      <c r="C407" s="96"/>
      <c r="D407" s="96"/>
      <c r="E407" s="96"/>
      <c r="F407" s="96"/>
      <c r="G407" s="96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</row>
    <row r="408" spans="1:24" ht="15.75" customHeight="1" x14ac:dyDescent="0.15">
      <c r="A408" s="100"/>
      <c r="B408" s="96"/>
      <c r="C408" s="96"/>
      <c r="D408" s="96"/>
      <c r="E408" s="96"/>
      <c r="F408" s="96"/>
      <c r="G408" s="96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</row>
    <row r="409" spans="1:24" ht="15.75" customHeight="1" x14ac:dyDescent="0.15">
      <c r="A409" s="100"/>
      <c r="B409" s="96"/>
      <c r="C409" s="96"/>
      <c r="D409" s="96"/>
      <c r="E409" s="96"/>
      <c r="F409" s="96"/>
      <c r="G409" s="96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</row>
    <row r="410" spans="1:24" ht="15.75" customHeight="1" x14ac:dyDescent="0.15">
      <c r="A410" s="100"/>
      <c r="B410" s="96"/>
      <c r="C410" s="96"/>
      <c r="D410" s="96"/>
      <c r="E410" s="96"/>
      <c r="F410" s="96"/>
      <c r="G410" s="96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</row>
    <row r="411" spans="1:24" ht="15.75" customHeight="1" x14ac:dyDescent="0.15">
      <c r="A411" s="100"/>
      <c r="B411" s="96"/>
      <c r="C411" s="96"/>
      <c r="D411" s="96"/>
      <c r="E411" s="96"/>
      <c r="F411" s="96"/>
      <c r="G411" s="96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</row>
    <row r="412" spans="1:24" ht="15.75" customHeight="1" x14ac:dyDescent="0.15">
      <c r="A412" s="100"/>
      <c r="B412" s="96"/>
      <c r="C412" s="96"/>
      <c r="D412" s="96"/>
      <c r="E412" s="96"/>
      <c r="F412" s="96"/>
      <c r="G412" s="96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</row>
    <row r="413" spans="1:24" ht="15.75" customHeight="1" x14ac:dyDescent="0.15">
      <c r="A413" s="100"/>
      <c r="B413" s="96"/>
      <c r="C413" s="96"/>
      <c r="D413" s="96"/>
      <c r="E413" s="96"/>
      <c r="F413" s="96"/>
      <c r="G413" s="96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</row>
    <row r="414" spans="1:24" ht="15.75" customHeight="1" x14ac:dyDescent="0.15">
      <c r="A414" s="100"/>
      <c r="B414" s="96"/>
      <c r="C414" s="96"/>
      <c r="D414" s="96"/>
      <c r="E414" s="96"/>
      <c r="F414" s="96"/>
      <c r="G414" s="96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</row>
    <row r="415" spans="1:24" ht="15.75" customHeight="1" x14ac:dyDescent="0.15">
      <c r="A415" s="100"/>
      <c r="B415" s="96"/>
      <c r="C415" s="96"/>
      <c r="D415" s="96"/>
      <c r="E415" s="96"/>
      <c r="F415" s="96"/>
      <c r="G415" s="96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</row>
    <row r="416" spans="1:24" ht="15.75" customHeight="1" x14ac:dyDescent="0.15">
      <c r="A416" s="100"/>
      <c r="B416" s="96"/>
      <c r="C416" s="96"/>
      <c r="D416" s="96"/>
      <c r="E416" s="96"/>
      <c r="F416" s="96"/>
      <c r="G416" s="96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</row>
    <row r="417" spans="1:24" ht="15.75" customHeight="1" x14ac:dyDescent="0.15">
      <c r="A417" s="100"/>
      <c r="B417" s="96"/>
      <c r="C417" s="96"/>
      <c r="D417" s="96"/>
      <c r="E417" s="96"/>
      <c r="F417" s="96"/>
      <c r="G417" s="96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</row>
    <row r="418" spans="1:24" ht="15.75" customHeight="1" x14ac:dyDescent="0.15">
      <c r="A418" s="100"/>
      <c r="B418" s="96"/>
      <c r="C418" s="96"/>
      <c r="D418" s="96"/>
      <c r="E418" s="96"/>
      <c r="F418" s="96"/>
      <c r="G418" s="96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</row>
    <row r="419" spans="1:24" ht="15.75" customHeight="1" x14ac:dyDescent="0.15">
      <c r="A419" s="100"/>
      <c r="B419" s="96"/>
      <c r="C419" s="96"/>
      <c r="D419" s="96"/>
      <c r="E419" s="96"/>
      <c r="F419" s="96"/>
      <c r="G419" s="96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</row>
    <row r="420" spans="1:24" ht="15.75" customHeight="1" x14ac:dyDescent="0.15">
      <c r="A420" s="100"/>
      <c r="B420" s="96"/>
      <c r="C420" s="96"/>
      <c r="D420" s="96"/>
      <c r="E420" s="96"/>
      <c r="F420" s="96"/>
      <c r="G420" s="96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</row>
    <row r="421" spans="1:24" ht="15.75" customHeight="1" x14ac:dyDescent="0.15">
      <c r="A421" s="100"/>
      <c r="B421" s="96"/>
      <c r="C421" s="96"/>
      <c r="D421" s="96"/>
      <c r="E421" s="96"/>
      <c r="F421" s="96"/>
      <c r="G421" s="96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</row>
    <row r="422" spans="1:24" ht="15.75" customHeight="1" x14ac:dyDescent="0.15">
      <c r="A422" s="100"/>
      <c r="B422" s="96"/>
      <c r="C422" s="96"/>
      <c r="D422" s="96"/>
      <c r="E422" s="96"/>
      <c r="F422" s="96"/>
      <c r="G422" s="96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</row>
    <row r="423" spans="1:24" ht="15.75" customHeight="1" x14ac:dyDescent="0.15">
      <c r="A423" s="100"/>
      <c r="B423" s="96"/>
      <c r="C423" s="96"/>
      <c r="D423" s="96"/>
      <c r="E423" s="96"/>
      <c r="F423" s="96"/>
      <c r="G423" s="96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</row>
    <row r="424" spans="1:24" ht="15.75" customHeight="1" x14ac:dyDescent="0.15">
      <c r="A424" s="100"/>
      <c r="B424" s="96"/>
      <c r="C424" s="96"/>
      <c r="D424" s="96"/>
      <c r="E424" s="96"/>
      <c r="F424" s="96"/>
      <c r="G424" s="96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</row>
    <row r="425" spans="1:24" ht="15.75" customHeight="1" x14ac:dyDescent="0.15">
      <c r="A425" s="100"/>
      <c r="B425" s="96"/>
      <c r="C425" s="96"/>
      <c r="D425" s="96"/>
      <c r="E425" s="96"/>
      <c r="F425" s="96"/>
      <c r="G425" s="96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</row>
    <row r="426" spans="1:24" ht="15.75" customHeight="1" x14ac:dyDescent="0.15">
      <c r="A426" s="100"/>
      <c r="B426" s="96"/>
      <c r="C426" s="96"/>
      <c r="D426" s="96"/>
      <c r="E426" s="96"/>
      <c r="F426" s="96"/>
      <c r="G426" s="96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</row>
    <row r="427" spans="1:24" ht="15.75" customHeight="1" x14ac:dyDescent="0.15">
      <c r="A427" s="100"/>
      <c r="B427" s="96"/>
      <c r="C427" s="96"/>
      <c r="D427" s="96"/>
      <c r="E427" s="96"/>
      <c r="F427" s="96"/>
      <c r="G427" s="96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</row>
    <row r="428" spans="1:24" ht="15.75" customHeight="1" x14ac:dyDescent="0.15">
      <c r="A428" s="100"/>
      <c r="B428" s="96"/>
      <c r="C428" s="96"/>
      <c r="D428" s="96"/>
      <c r="E428" s="96"/>
      <c r="F428" s="96"/>
      <c r="G428" s="96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</row>
    <row r="429" spans="1:24" ht="15.75" customHeight="1" x14ac:dyDescent="0.15">
      <c r="A429" s="100"/>
      <c r="B429" s="96"/>
      <c r="C429" s="96"/>
      <c r="D429" s="96"/>
      <c r="E429" s="96"/>
      <c r="F429" s="96"/>
      <c r="G429" s="96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</row>
    <row r="430" spans="1:24" ht="15.75" customHeight="1" x14ac:dyDescent="0.15">
      <c r="A430" s="100"/>
      <c r="B430" s="96"/>
      <c r="C430" s="96"/>
      <c r="D430" s="96"/>
      <c r="E430" s="96"/>
      <c r="F430" s="96"/>
      <c r="G430" s="96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</row>
    <row r="431" spans="1:24" ht="15.75" customHeight="1" x14ac:dyDescent="0.15">
      <c r="A431" s="100"/>
      <c r="B431" s="96"/>
      <c r="C431" s="96"/>
      <c r="D431" s="96"/>
      <c r="E431" s="96"/>
      <c r="F431" s="96"/>
      <c r="G431" s="96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</row>
    <row r="432" spans="1:24" ht="15.75" customHeight="1" x14ac:dyDescent="0.15">
      <c r="A432" s="100"/>
      <c r="B432" s="96"/>
      <c r="C432" s="96"/>
      <c r="D432" s="96"/>
      <c r="E432" s="96"/>
      <c r="F432" s="96"/>
      <c r="G432" s="96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</row>
    <row r="433" spans="1:24" ht="15.75" customHeight="1" x14ac:dyDescent="0.15">
      <c r="A433" s="100"/>
      <c r="B433" s="96"/>
      <c r="C433" s="96"/>
      <c r="D433" s="96"/>
      <c r="E433" s="96"/>
      <c r="F433" s="96"/>
      <c r="G433" s="96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</row>
    <row r="434" spans="1:24" ht="15.75" customHeight="1" x14ac:dyDescent="0.15">
      <c r="A434" s="100"/>
      <c r="B434" s="96"/>
      <c r="C434" s="96"/>
      <c r="D434" s="96"/>
      <c r="E434" s="96"/>
      <c r="F434" s="96"/>
      <c r="G434" s="96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</row>
    <row r="435" spans="1:24" ht="15.75" customHeight="1" x14ac:dyDescent="0.15">
      <c r="A435" s="100"/>
      <c r="B435" s="96"/>
      <c r="C435" s="96"/>
      <c r="D435" s="96"/>
      <c r="E435" s="96"/>
      <c r="F435" s="96"/>
      <c r="G435" s="96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</row>
    <row r="436" spans="1:24" ht="15.75" customHeight="1" x14ac:dyDescent="0.15">
      <c r="A436" s="100"/>
      <c r="B436" s="96"/>
      <c r="C436" s="96"/>
      <c r="D436" s="96"/>
      <c r="E436" s="96"/>
      <c r="F436" s="96"/>
      <c r="G436" s="96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</row>
    <row r="437" spans="1:24" ht="15.75" customHeight="1" x14ac:dyDescent="0.15">
      <c r="A437" s="100"/>
      <c r="B437" s="96"/>
      <c r="C437" s="96"/>
      <c r="D437" s="96"/>
      <c r="E437" s="96"/>
      <c r="F437" s="96"/>
      <c r="G437" s="96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</row>
    <row r="438" spans="1:24" ht="15.75" customHeight="1" x14ac:dyDescent="0.15">
      <c r="A438" s="100"/>
      <c r="B438" s="96"/>
      <c r="C438" s="96"/>
      <c r="D438" s="96"/>
      <c r="E438" s="96"/>
      <c r="F438" s="96"/>
      <c r="G438" s="96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</row>
    <row r="439" spans="1:24" ht="15.75" customHeight="1" x14ac:dyDescent="0.15">
      <c r="A439" s="100"/>
      <c r="B439" s="96"/>
      <c r="C439" s="96"/>
      <c r="D439" s="96"/>
      <c r="E439" s="96"/>
      <c r="F439" s="96"/>
      <c r="G439" s="96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</row>
    <row r="440" spans="1:24" ht="15.75" customHeight="1" x14ac:dyDescent="0.15">
      <c r="A440" s="100"/>
      <c r="B440" s="96"/>
      <c r="C440" s="96"/>
      <c r="D440" s="96"/>
      <c r="E440" s="96"/>
      <c r="F440" s="96"/>
      <c r="G440" s="96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</row>
    <row r="441" spans="1:24" ht="15.75" customHeight="1" x14ac:dyDescent="0.15">
      <c r="A441" s="100"/>
      <c r="B441" s="96"/>
      <c r="C441" s="96"/>
      <c r="D441" s="96"/>
      <c r="E441" s="96"/>
      <c r="F441" s="96"/>
      <c r="G441" s="96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</row>
    <row r="442" spans="1:24" ht="15.75" customHeight="1" x14ac:dyDescent="0.15">
      <c r="A442" s="100"/>
      <c r="B442" s="96"/>
      <c r="C442" s="96"/>
      <c r="D442" s="96"/>
      <c r="E442" s="96"/>
      <c r="F442" s="96"/>
      <c r="G442" s="96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</row>
    <row r="443" spans="1:24" ht="15.75" customHeight="1" x14ac:dyDescent="0.15">
      <c r="A443" s="100"/>
      <c r="B443" s="96"/>
      <c r="C443" s="96"/>
      <c r="D443" s="96"/>
      <c r="E443" s="96"/>
      <c r="F443" s="96"/>
      <c r="G443" s="96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</row>
    <row r="444" spans="1:24" ht="15.75" customHeight="1" x14ac:dyDescent="0.15">
      <c r="A444" s="100"/>
      <c r="B444" s="96"/>
      <c r="C444" s="96"/>
      <c r="D444" s="96"/>
      <c r="E444" s="96"/>
      <c r="F444" s="96"/>
      <c r="G444" s="96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</row>
    <row r="445" spans="1:24" ht="15.75" customHeight="1" x14ac:dyDescent="0.15">
      <c r="A445" s="100"/>
      <c r="B445" s="96"/>
      <c r="C445" s="96"/>
      <c r="D445" s="96"/>
      <c r="E445" s="96"/>
      <c r="F445" s="96"/>
      <c r="G445" s="96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</row>
    <row r="446" spans="1:24" ht="15.75" customHeight="1" x14ac:dyDescent="0.15">
      <c r="A446" s="100"/>
      <c r="B446" s="96"/>
      <c r="C446" s="96"/>
      <c r="D446" s="96"/>
      <c r="E446" s="96"/>
      <c r="F446" s="96"/>
      <c r="G446" s="96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</row>
    <row r="447" spans="1:24" ht="15.75" customHeight="1" x14ac:dyDescent="0.15">
      <c r="A447" s="100"/>
      <c r="B447" s="96"/>
      <c r="C447" s="96"/>
      <c r="D447" s="96"/>
      <c r="E447" s="96"/>
      <c r="F447" s="96"/>
      <c r="G447" s="96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</row>
    <row r="448" spans="1:24" ht="15.75" customHeight="1" x14ac:dyDescent="0.15">
      <c r="A448" s="100"/>
      <c r="B448" s="96"/>
      <c r="C448" s="96"/>
      <c r="D448" s="96"/>
      <c r="E448" s="96"/>
      <c r="F448" s="96"/>
      <c r="G448" s="96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</row>
    <row r="449" spans="1:24" ht="15.75" customHeight="1" x14ac:dyDescent="0.15">
      <c r="A449" s="100"/>
      <c r="B449" s="96"/>
      <c r="C449" s="96"/>
      <c r="D449" s="96"/>
      <c r="E449" s="96"/>
      <c r="F449" s="96"/>
      <c r="G449" s="96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</row>
    <row r="450" spans="1:24" ht="15.75" customHeight="1" x14ac:dyDescent="0.15">
      <c r="A450" s="100"/>
      <c r="B450" s="96"/>
      <c r="C450" s="96"/>
      <c r="D450" s="96"/>
      <c r="E450" s="96"/>
      <c r="F450" s="96"/>
      <c r="G450" s="96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</row>
    <row r="451" spans="1:24" ht="15.75" customHeight="1" x14ac:dyDescent="0.15">
      <c r="A451" s="100"/>
      <c r="B451" s="96"/>
      <c r="C451" s="96"/>
      <c r="D451" s="96"/>
      <c r="E451" s="96"/>
      <c r="F451" s="96"/>
      <c r="G451" s="96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</row>
    <row r="452" spans="1:24" ht="15.75" customHeight="1" x14ac:dyDescent="0.15">
      <c r="A452" s="100"/>
      <c r="B452" s="96"/>
      <c r="C452" s="96"/>
      <c r="D452" s="96"/>
      <c r="E452" s="96"/>
      <c r="F452" s="96"/>
      <c r="G452" s="96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</row>
    <row r="453" spans="1:24" ht="15.75" customHeight="1" x14ac:dyDescent="0.15">
      <c r="A453" s="100"/>
      <c r="B453" s="96"/>
      <c r="C453" s="96"/>
      <c r="D453" s="96"/>
      <c r="E453" s="96"/>
      <c r="F453" s="96"/>
      <c r="G453" s="96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</row>
    <row r="454" spans="1:24" ht="15.75" customHeight="1" x14ac:dyDescent="0.15">
      <c r="A454" s="100"/>
      <c r="B454" s="96"/>
      <c r="C454" s="96"/>
      <c r="D454" s="96"/>
      <c r="E454" s="96"/>
      <c r="F454" s="96"/>
      <c r="G454" s="96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</row>
    <row r="455" spans="1:24" ht="15.75" customHeight="1" x14ac:dyDescent="0.15">
      <c r="A455" s="100"/>
      <c r="B455" s="96"/>
      <c r="C455" s="96"/>
      <c r="D455" s="96"/>
      <c r="E455" s="96"/>
      <c r="F455" s="96"/>
      <c r="G455" s="96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</row>
    <row r="456" spans="1:24" ht="15.75" customHeight="1" x14ac:dyDescent="0.15">
      <c r="A456" s="100"/>
      <c r="B456" s="96"/>
      <c r="C456" s="96"/>
      <c r="D456" s="96"/>
      <c r="E456" s="96"/>
      <c r="F456" s="96"/>
      <c r="G456" s="96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</row>
    <row r="457" spans="1:24" ht="15.75" customHeight="1" x14ac:dyDescent="0.15">
      <c r="A457" s="100"/>
      <c r="B457" s="96"/>
      <c r="C457" s="96"/>
      <c r="D457" s="96"/>
      <c r="E457" s="96"/>
      <c r="F457" s="96"/>
      <c r="G457" s="96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</row>
    <row r="458" spans="1:24" ht="15.75" customHeight="1" x14ac:dyDescent="0.15">
      <c r="A458" s="100"/>
      <c r="B458" s="96"/>
      <c r="C458" s="96"/>
      <c r="D458" s="96"/>
      <c r="E458" s="96"/>
      <c r="F458" s="96"/>
      <c r="G458" s="96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</row>
    <row r="459" spans="1:24" ht="15.75" customHeight="1" x14ac:dyDescent="0.15">
      <c r="A459" s="100"/>
      <c r="B459" s="96"/>
      <c r="C459" s="96"/>
      <c r="D459" s="96"/>
      <c r="E459" s="96"/>
      <c r="F459" s="96"/>
      <c r="G459" s="96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</row>
    <row r="460" spans="1:24" ht="15.75" customHeight="1" x14ac:dyDescent="0.15">
      <c r="A460" s="100"/>
      <c r="B460" s="96"/>
      <c r="C460" s="96"/>
      <c r="D460" s="96"/>
      <c r="E460" s="96"/>
      <c r="F460" s="96"/>
      <c r="G460" s="96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</row>
    <row r="461" spans="1:24" ht="15.75" customHeight="1" x14ac:dyDescent="0.15">
      <c r="A461" s="100"/>
      <c r="B461" s="96"/>
      <c r="C461" s="96"/>
      <c r="D461" s="96"/>
      <c r="E461" s="96"/>
      <c r="F461" s="96"/>
      <c r="G461" s="96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</row>
    <row r="462" spans="1:24" ht="15.75" customHeight="1" x14ac:dyDescent="0.15">
      <c r="A462" s="100"/>
      <c r="B462" s="96"/>
      <c r="C462" s="96"/>
      <c r="D462" s="96"/>
      <c r="E462" s="96"/>
      <c r="F462" s="96"/>
      <c r="G462" s="96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</row>
    <row r="463" spans="1:24" ht="15.75" customHeight="1" x14ac:dyDescent="0.15">
      <c r="A463" s="100"/>
      <c r="B463" s="96"/>
      <c r="C463" s="96"/>
      <c r="D463" s="96"/>
      <c r="E463" s="96"/>
      <c r="F463" s="96"/>
      <c r="G463" s="96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</row>
    <row r="464" spans="1:24" ht="15.75" customHeight="1" x14ac:dyDescent="0.15">
      <c r="A464" s="100"/>
      <c r="B464" s="96"/>
      <c r="C464" s="96"/>
      <c r="D464" s="96"/>
      <c r="E464" s="96"/>
      <c r="F464" s="96"/>
      <c r="G464" s="96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</row>
    <row r="465" spans="1:24" ht="15.75" customHeight="1" x14ac:dyDescent="0.15">
      <c r="A465" s="100"/>
      <c r="B465" s="96"/>
      <c r="C465" s="96"/>
      <c r="D465" s="96"/>
      <c r="E465" s="96"/>
      <c r="F465" s="96"/>
      <c r="G465" s="96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</row>
    <row r="466" spans="1:24" ht="15.75" customHeight="1" x14ac:dyDescent="0.15">
      <c r="A466" s="100"/>
      <c r="B466" s="96"/>
      <c r="C466" s="96"/>
      <c r="D466" s="96"/>
      <c r="E466" s="96"/>
      <c r="F466" s="96"/>
      <c r="G466" s="96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</row>
    <row r="467" spans="1:24" ht="15.75" customHeight="1" x14ac:dyDescent="0.15">
      <c r="A467" s="100"/>
      <c r="B467" s="96"/>
      <c r="C467" s="96"/>
      <c r="D467" s="96"/>
      <c r="E467" s="96"/>
      <c r="F467" s="96"/>
      <c r="G467" s="96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</row>
    <row r="468" spans="1:24" ht="15.75" customHeight="1" x14ac:dyDescent="0.15">
      <c r="A468" s="100"/>
      <c r="B468" s="96"/>
      <c r="C468" s="96"/>
      <c r="D468" s="96"/>
      <c r="E468" s="96"/>
      <c r="F468" s="96"/>
      <c r="G468" s="96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</row>
    <row r="469" spans="1:24" ht="15.75" customHeight="1" x14ac:dyDescent="0.15">
      <c r="A469" s="100"/>
      <c r="B469" s="96"/>
      <c r="C469" s="96"/>
      <c r="D469" s="96"/>
      <c r="E469" s="96"/>
      <c r="F469" s="96"/>
      <c r="G469" s="96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</row>
    <row r="470" spans="1:24" ht="15.75" customHeight="1" x14ac:dyDescent="0.15">
      <c r="A470" s="100"/>
      <c r="B470" s="96"/>
      <c r="C470" s="96"/>
      <c r="D470" s="96"/>
      <c r="E470" s="96"/>
      <c r="F470" s="96"/>
      <c r="G470" s="96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</row>
    <row r="471" spans="1:24" ht="15.75" customHeight="1" x14ac:dyDescent="0.15">
      <c r="A471" s="100"/>
      <c r="B471" s="96"/>
      <c r="C471" s="96"/>
      <c r="D471" s="96"/>
      <c r="E471" s="96"/>
      <c r="F471" s="96"/>
      <c r="G471" s="96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</row>
    <row r="472" spans="1:24" ht="15.75" customHeight="1" x14ac:dyDescent="0.15">
      <c r="A472" s="100"/>
      <c r="B472" s="96"/>
      <c r="C472" s="96"/>
      <c r="D472" s="96"/>
      <c r="E472" s="96"/>
      <c r="F472" s="96"/>
      <c r="G472" s="96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</row>
    <row r="473" spans="1:24" ht="15.75" customHeight="1" x14ac:dyDescent="0.15">
      <c r="A473" s="100"/>
      <c r="B473" s="96"/>
      <c r="C473" s="96"/>
      <c r="D473" s="96"/>
      <c r="E473" s="96"/>
      <c r="F473" s="96"/>
      <c r="G473" s="96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</row>
    <row r="474" spans="1:24" ht="15.75" customHeight="1" x14ac:dyDescent="0.15">
      <c r="A474" s="100"/>
      <c r="B474" s="96"/>
      <c r="C474" s="96"/>
      <c r="D474" s="96"/>
      <c r="E474" s="96"/>
      <c r="F474" s="96"/>
      <c r="G474" s="96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</row>
    <row r="475" spans="1:24" ht="15.75" customHeight="1" x14ac:dyDescent="0.15">
      <c r="A475" s="100"/>
      <c r="B475" s="96"/>
      <c r="C475" s="96"/>
      <c r="D475" s="96"/>
      <c r="E475" s="96"/>
      <c r="F475" s="96"/>
      <c r="G475" s="96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</row>
    <row r="476" spans="1:24" ht="15.75" customHeight="1" x14ac:dyDescent="0.15">
      <c r="A476" s="100"/>
      <c r="B476" s="96"/>
      <c r="C476" s="96"/>
      <c r="D476" s="96"/>
      <c r="E476" s="96"/>
      <c r="F476" s="96"/>
      <c r="G476" s="96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</row>
    <row r="477" spans="1:24" ht="15.75" customHeight="1" x14ac:dyDescent="0.15">
      <c r="A477" s="100"/>
      <c r="B477" s="96"/>
      <c r="C477" s="96"/>
      <c r="D477" s="96"/>
      <c r="E477" s="96"/>
      <c r="F477" s="96"/>
      <c r="G477" s="96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</row>
    <row r="478" spans="1:24" ht="15.75" customHeight="1" x14ac:dyDescent="0.15">
      <c r="A478" s="100"/>
      <c r="B478" s="96"/>
      <c r="C478" s="96"/>
      <c r="D478" s="96"/>
      <c r="E478" s="96"/>
      <c r="F478" s="96"/>
      <c r="G478" s="96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</row>
    <row r="479" spans="1:24" ht="15.75" customHeight="1" x14ac:dyDescent="0.15">
      <c r="A479" s="100"/>
      <c r="B479" s="96"/>
      <c r="C479" s="96"/>
      <c r="D479" s="96"/>
      <c r="E479" s="96"/>
      <c r="F479" s="96"/>
      <c r="G479" s="96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</row>
    <row r="480" spans="1:24" ht="15.75" customHeight="1" x14ac:dyDescent="0.15">
      <c r="A480" s="100"/>
      <c r="B480" s="96"/>
      <c r="C480" s="96"/>
      <c r="D480" s="96"/>
      <c r="E480" s="96"/>
      <c r="F480" s="96"/>
      <c r="G480" s="96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</row>
    <row r="481" spans="1:24" ht="15.75" customHeight="1" x14ac:dyDescent="0.15">
      <c r="A481" s="100"/>
      <c r="B481" s="96"/>
      <c r="C481" s="96"/>
      <c r="D481" s="96"/>
      <c r="E481" s="96"/>
      <c r="F481" s="96"/>
      <c r="G481" s="96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</row>
    <row r="482" spans="1:24" ht="15.75" customHeight="1" x14ac:dyDescent="0.15">
      <c r="A482" s="100"/>
      <c r="B482" s="96"/>
      <c r="C482" s="96"/>
      <c r="D482" s="96"/>
      <c r="E482" s="96"/>
      <c r="F482" s="96"/>
      <c r="G482" s="96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</row>
    <row r="483" spans="1:24" ht="15.75" customHeight="1" x14ac:dyDescent="0.15">
      <c r="A483" s="100"/>
      <c r="B483" s="96"/>
      <c r="C483" s="96"/>
      <c r="D483" s="96"/>
      <c r="E483" s="96"/>
      <c r="F483" s="96"/>
      <c r="G483" s="96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</row>
    <row r="484" spans="1:24" ht="15.75" customHeight="1" x14ac:dyDescent="0.15">
      <c r="A484" s="100"/>
      <c r="B484" s="96"/>
      <c r="C484" s="96"/>
      <c r="D484" s="96"/>
      <c r="E484" s="96"/>
      <c r="F484" s="96"/>
      <c r="G484" s="96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</row>
    <row r="485" spans="1:24" ht="15.75" customHeight="1" x14ac:dyDescent="0.15">
      <c r="A485" s="100"/>
      <c r="B485" s="96"/>
      <c r="C485" s="96"/>
      <c r="D485" s="96"/>
      <c r="E485" s="96"/>
      <c r="F485" s="96"/>
      <c r="G485" s="96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</row>
    <row r="486" spans="1:24" ht="15.75" customHeight="1" x14ac:dyDescent="0.15">
      <c r="A486" s="100"/>
      <c r="B486" s="96"/>
      <c r="C486" s="96"/>
      <c r="D486" s="96"/>
      <c r="E486" s="96"/>
      <c r="F486" s="96"/>
      <c r="G486" s="96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</row>
    <row r="487" spans="1:24" ht="15.75" customHeight="1" x14ac:dyDescent="0.15">
      <c r="A487" s="100"/>
      <c r="B487" s="96"/>
      <c r="C487" s="96"/>
      <c r="D487" s="96"/>
      <c r="E487" s="96"/>
      <c r="F487" s="96"/>
      <c r="G487" s="96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</row>
    <row r="488" spans="1:24" ht="15.75" customHeight="1" x14ac:dyDescent="0.15">
      <c r="A488" s="100"/>
      <c r="B488" s="96"/>
      <c r="C488" s="96"/>
      <c r="D488" s="96"/>
      <c r="E488" s="96"/>
      <c r="F488" s="96"/>
      <c r="G488" s="96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</row>
    <row r="489" spans="1:24" ht="15.75" customHeight="1" x14ac:dyDescent="0.15">
      <c r="A489" s="100"/>
      <c r="B489" s="96"/>
      <c r="C489" s="96"/>
      <c r="D489" s="96"/>
      <c r="E489" s="96"/>
      <c r="F489" s="96"/>
      <c r="G489" s="96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</row>
    <row r="490" spans="1:24" ht="15.75" customHeight="1" x14ac:dyDescent="0.15">
      <c r="A490" s="100"/>
      <c r="B490" s="96"/>
      <c r="C490" s="96"/>
      <c r="D490" s="96"/>
      <c r="E490" s="96"/>
      <c r="F490" s="96"/>
      <c r="G490" s="96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</row>
    <row r="491" spans="1:24" ht="15.75" customHeight="1" x14ac:dyDescent="0.15">
      <c r="A491" s="100"/>
      <c r="B491" s="96"/>
      <c r="C491" s="96"/>
      <c r="D491" s="96"/>
      <c r="E491" s="96"/>
      <c r="F491" s="96"/>
      <c r="G491" s="96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</row>
    <row r="492" spans="1:24" ht="15.75" customHeight="1" x14ac:dyDescent="0.15">
      <c r="A492" s="100"/>
      <c r="B492" s="96"/>
      <c r="C492" s="96"/>
      <c r="D492" s="96"/>
      <c r="E492" s="96"/>
      <c r="F492" s="96"/>
      <c r="G492" s="96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</row>
    <row r="493" spans="1:24" ht="15.75" customHeight="1" x14ac:dyDescent="0.15">
      <c r="A493" s="100"/>
      <c r="B493" s="96"/>
      <c r="C493" s="96"/>
      <c r="D493" s="96"/>
      <c r="E493" s="96"/>
      <c r="F493" s="96"/>
      <c r="G493" s="96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</row>
    <row r="494" spans="1:24" ht="15.75" customHeight="1" x14ac:dyDescent="0.15">
      <c r="A494" s="100"/>
      <c r="B494" s="96"/>
      <c r="C494" s="96"/>
      <c r="D494" s="96"/>
      <c r="E494" s="96"/>
      <c r="F494" s="96"/>
      <c r="G494" s="96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</row>
    <row r="495" spans="1:24" ht="15.75" customHeight="1" x14ac:dyDescent="0.15">
      <c r="A495" s="100"/>
      <c r="B495" s="96"/>
      <c r="C495" s="96"/>
      <c r="D495" s="96"/>
      <c r="E495" s="96"/>
      <c r="F495" s="96"/>
      <c r="G495" s="96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</row>
    <row r="496" spans="1:24" ht="15.75" customHeight="1" x14ac:dyDescent="0.15">
      <c r="A496" s="100"/>
      <c r="B496" s="96"/>
      <c r="C496" s="96"/>
      <c r="D496" s="96"/>
      <c r="E496" s="96"/>
      <c r="F496" s="96"/>
      <c r="G496" s="96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</row>
    <row r="497" spans="1:24" ht="15.75" customHeight="1" x14ac:dyDescent="0.15">
      <c r="A497" s="100"/>
      <c r="B497" s="96"/>
      <c r="C497" s="96"/>
      <c r="D497" s="96"/>
      <c r="E497" s="96"/>
      <c r="F497" s="96"/>
      <c r="G497" s="96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</row>
    <row r="498" spans="1:24" ht="15.75" customHeight="1" x14ac:dyDescent="0.15">
      <c r="A498" s="100"/>
      <c r="B498" s="96"/>
      <c r="C498" s="96"/>
      <c r="D498" s="96"/>
      <c r="E498" s="96"/>
      <c r="F498" s="96"/>
      <c r="G498" s="96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</row>
    <row r="499" spans="1:24" ht="15.75" customHeight="1" x14ac:dyDescent="0.15">
      <c r="A499" s="100"/>
      <c r="B499" s="96"/>
      <c r="C499" s="96"/>
      <c r="D499" s="96"/>
      <c r="E499" s="96"/>
      <c r="F499" s="96"/>
      <c r="G499" s="96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</row>
    <row r="500" spans="1:24" ht="15.75" customHeight="1" x14ac:dyDescent="0.15">
      <c r="A500" s="100"/>
      <c r="B500" s="96"/>
      <c r="C500" s="96"/>
      <c r="D500" s="96"/>
      <c r="E500" s="96"/>
      <c r="F500" s="96"/>
      <c r="G500" s="96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</row>
    <row r="501" spans="1:24" ht="15.75" customHeight="1" x14ac:dyDescent="0.15">
      <c r="A501" s="100"/>
      <c r="B501" s="96"/>
      <c r="C501" s="96"/>
      <c r="D501" s="96"/>
      <c r="E501" s="96"/>
      <c r="F501" s="96"/>
      <c r="G501" s="96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</row>
    <row r="502" spans="1:24" ht="15.75" customHeight="1" x14ac:dyDescent="0.15">
      <c r="A502" s="100"/>
      <c r="B502" s="96"/>
      <c r="C502" s="96"/>
      <c r="D502" s="96"/>
      <c r="E502" s="96"/>
      <c r="F502" s="96"/>
      <c r="G502" s="96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</row>
    <row r="503" spans="1:24" ht="15.75" customHeight="1" x14ac:dyDescent="0.15">
      <c r="A503" s="100"/>
      <c r="B503" s="96"/>
      <c r="C503" s="96"/>
      <c r="D503" s="96"/>
      <c r="E503" s="96"/>
      <c r="F503" s="96"/>
      <c r="G503" s="96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</row>
    <row r="504" spans="1:24" ht="15.75" customHeight="1" x14ac:dyDescent="0.15">
      <c r="A504" s="100"/>
      <c r="B504" s="96"/>
      <c r="C504" s="96"/>
      <c r="D504" s="96"/>
      <c r="E504" s="96"/>
      <c r="F504" s="96"/>
      <c r="G504" s="96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</row>
    <row r="505" spans="1:24" ht="15.75" customHeight="1" x14ac:dyDescent="0.15">
      <c r="A505" s="100"/>
      <c r="B505" s="96"/>
      <c r="C505" s="96"/>
      <c r="D505" s="96"/>
      <c r="E505" s="96"/>
      <c r="F505" s="96"/>
      <c r="G505" s="96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</row>
    <row r="506" spans="1:24" ht="15.75" customHeight="1" x14ac:dyDescent="0.15">
      <c r="A506" s="100"/>
      <c r="B506" s="96"/>
      <c r="C506" s="96"/>
      <c r="D506" s="96"/>
      <c r="E506" s="96"/>
      <c r="F506" s="96"/>
      <c r="G506" s="96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</row>
    <row r="507" spans="1:24" ht="15.75" customHeight="1" x14ac:dyDescent="0.15">
      <c r="A507" s="100"/>
      <c r="B507" s="96"/>
      <c r="C507" s="96"/>
      <c r="D507" s="96"/>
      <c r="E507" s="96"/>
      <c r="F507" s="96"/>
      <c r="G507" s="96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</row>
    <row r="508" spans="1:24" ht="15.75" customHeight="1" x14ac:dyDescent="0.15">
      <c r="A508" s="100"/>
      <c r="B508" s="96"/>
      <c r="C508" s="96"/>
      <c r="D508" s="96"/>
      <c r="E508" s="96"/>
      <c r="F508" s="96"/>
      <c r="G508" s="96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</row>
    <row r="509" spans="1:24" ht="15.75" customHeight="1" x14ac:dyDescent="0.15">
      <c r="A509" s="100"/>
      <c r="B509" s="96"/>
      <c r="C509" s="96"/>
      <c r="D509" s="96"/>
      <c r="E509" s="96"/>
      <c r="F509" s="96"/>
      <c r="G509" s="96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</row>
    <row r="510" spans="1:24" ht="15.75" customHeight="1" x14ac:dyDescent="0.15">
      <c r="A510" s="100"/>
      <c r="B510" s="96"/>
      <c r="C510" s="96"/>
      <c r="D510" s="96"/>
      <c r="E510" s="96"/>
      <c r="F510" s="96"/>
      <c r="G510" s="96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</row>
    <row r="511" spans="1:24" ht="15.75" customHeight="1" x14ac:dyDescent="0.15">
      <c r="A511" s="100"/>
      <c r="B511" s="96"/>
      <c r="C511" s="96"/>
      <c r="D511" s="96"/>
      <c r="E511" s="96"/>
      <c r="F511" s="96"/>
      <c r="G511" s="96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</row>
    <row r="512" spans="1:24" ht="15.75" customHeight="1" x14ac:dyDescent="0.15">
      <c r="A512" s="100"/>
      <c r="B512" s="96"/>
      <c r="C512" s="96"/>
      <c r="D512" s="96"/>
      <c r="E512" s="96"/>
      <c r="F512" s="96"/>
      <c r="G512" s="96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</row>
    <row r="513" spans="1:24" ht="15.75" customHeight="1" x14ac:dyDescent="0.15">
      <c r="A513" s="100"/>
      <c r="B513" s="96"/>
      <c r="C513" s="96"/>
      <c r="D513" s="96"/>
      <c r="E513" s="96"/>
      <c r="F513" s="96"/>
      <c r="G513" s="96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</row>
    <row r="514" spans="1:24" ht="15.75" customHeight="1" x14ac:dyDescent="0.15">
      <c r="A514" s="100"/>
      <c r="B514" s="96"/>
      <c r="C514" s="96"/>
      <c r="D514" s="96"/>
      <c r="E514" s="96"/>
      <c r="F514" s="96"/>
      <c r="G514" s="96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</row>
    <row r="515" spans="1:24" ht="15.75" customHeight="1" x14ac:dyDescent="0.15">
      <c r="A515" s="100"/>
      <c r="B515" s="96"/>
      <c r="C515" s="96"/>
      <c r="D515" s="96"/>
      <c r="E515" s="96"/>
      <c r="F515" s="96"/>
      <c r="G515" s="96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</row>
    <row r="516" spans="1:24" ht="15.75" customHeight="1" x14ac:dyDescent="0.15">
      <c r="A516" s="100"/>
      <c r="B516" s="96"/>
      <c r="C516" s="96"/>
      <c r="D516" s="96"/>
      <c r="E516" s="96"/>
      <c r="F516" s="96"/>
      <c r="G516" s="96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</row>
    <row r="517" spans="1:24" ht="15.75" customHeight="1" x14ac:dyDescent="0.15">
      <c r="A517" s="100"/>
      <c r="B517" s="96"/>
      <c r="C517" s="96"/>
      <c r="D517" s="96"/>
      <c r="E517" s="96"/>
      <c r="F517" s="96"/>
      <c r="G517" s="96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</row>
    <row r="518" spans="1:24" ht="15.75" customHeight="1" x14ac:dyDescent="0.15">
      <c r="A518" s="100"/>
      <c r="B518" s="96"/>
      <c r="C518" s="96"/>
      <c r="D518" s="96"/>
      <c r="E518" s="96"/>
      <c r="F518" s="96"/>
      <c r="G518" s="96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</row>
    <row r="519" spans="1:24" ht="15.75" customHeight="1" x14ac:dyDescent="0.15">
      <c r="A519" s="100"/>
      <c r="B519" s="96"/>
      <c r="C519" s="96"/>
      <c r="D519" s="96"/>
      <c r="E519" s="96"/>
      <c r="F519" s="96"/>
      <c r="G519" s="96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</row>
    <row r="520" spans="1:24" ht="15.75" customHeight="1" x14ac:dyDescent="0.15">
      <c r="A520" s="100"/>
      <c r="B520" s="96"/>
      <c r="C520" s="96"/>
      <c r="D520" s="96"/>
      <c r="E520" s="96"/>
      <c r="F520" s="96"/>
      <c r="G520" s="96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</row>
    <row r="521" spans="1:24" ht="15.75" customHeight="1" x14ac:dyDescent="0.15">
      <c r="A521" s="100"/>
      <c r="B521" s="96"/>
      <c r="C521" s="96"/>
      <c r="D521" s="96"/>
      <c r="E521" s="96"/>
      <c r="F521" s="96"/>
      <c r="G521" s="96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</row>
    <row r="522" spans="1:24" ht="15.75" customHeight="1" x14ac:dyDescent="0.15">
      <c r="A522" s="100"/>
      <c r="B522" s="96"/>
      <c r="C522" s="96"/>
      <c r="D522" s="96"/>
      <c r="E522" s="96"/>
      <c r="F522" s="96"/>
      <c r="G522" s="96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</row>
    <row r="523" spans="1:24" ht="15.75" customHeight="1" x14ac:dyDescent="0.15">
      <c r="A523" s="100"/>
      <c r="B523" s="96"/>
      <c r="C523" s="96"/>
      <c r="D523" s="96"/>
      <c r="E523" s="96"/>
      <c r="F523" s="96"/>
      <c r="G523" s="96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</row>
    <row r="524" spans="1:24" ht="15.75" customHeight="1" x14ac:dyDescent="0.15">
      <c r="A524" s="100"/>
      <c r="B524" s="96"/>
      <c r="C524" s="96"/>
      <c r="D524" s="96"/>
      <c r="E524" s="96"/>
      <c r="F524" s="96"/>
      <c r="G524" s="96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</row>
    <row r="525" spans="1:24" ht="15.75" customHeight="1" x14ac:dyDescent="0.15">
      <c r="A525" s="100"/>
      <c r="B525" s="96"/>
      <c r="C525" s="96"/>
      <c r="D525" s="96"/>
      <c r="E525" s="96"/>
      <c r="F525" s="96"/>
      <c r="G525" s="96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</row>
    <row r="526" spans="1:24" ht="15.75" customHeight="1" x14ac:dyDescent="0.15">
      <c r="A526" s="100"/>
      <c r="B526" s="96"/>
      <c r="C526" s="96"/>
      <c r="D526" s="96"/>
      <c r="E526" s="96"/>
      <c r="F526" s="96"/>
      <c r="G526" s="96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</row>
    <row r="527" spans="1:24" ht="15.75" customHeight="1" x14ac:dyDescent="0.15">
      <c r="A527" s="100"/>
      <c r="B527" s="96"/>
      <c r="C527" s="96"/>
      <c r="D527" s="96"/>
      <c r="E527" s="96"/>
      <c r="F527" s="96"/>
      <c r="G527" s="96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</row>
    <row r="528" spans="1:24" ht="15.75" customHeight="1" x14ac:dyDescent="0.15">
      <c r="A528" s="100"/>
      <c r="B528" s="96"/>
      <c r="C528" s="96"/>
      <c r="D528" s="96"/>
      <c r="E528" s="96"/>
      <c r="F528" s="96"/>
      <c r="G528" s="96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</row>
    <row r="529" spans="1:24" ht="15.75" customHeight="1" x14ac:dyDescent="0.15">
      <c r="A529" s="100"/>
      <c r="B529" s="96"/>
      <c r="C529" s="96"/>
      <c r="D529" s="96"/>
      <c r="E529" s="96"/>
      <c r="F529" s="96"/>
      <c r="G529" s="96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</row>
    <row r="530" spans="1:24" ht="15.75" customHeight="1" x14ac:dyDescent="0.15">
      <c r="A530" s="100"/>
      <c r="B530" s="96"/>
      <c r="C530" s="96"/>
      <c r="D530" s="96"/>
      <c r="E530" s="96"/>
      <c r="F530" s="96"/>
      <c r="G530" s="96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</row>
    <row r="531" spans="1:24" ht="15.75" customHeight="1" x14ac:dyDescent="0.15">
      <c r="A531" s="100"/>
      <c r="B531" s="96"/>
      <c r="C531" s="96"/>
      <c r="D531" s="96"/>
      <c r="E531" s="96"/>
      <c r="F531" s="96"/>
      <c r="G531" s="96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</row>
    <row r="532" spans="1:24" ht="15.75" customHeight="1" x14ac:dyDescent="0.15">
      <c r="A532" s="100"/>
      <c r="B532" s="96"/>
      <c r="C532" s="96"/>
      <c r="D532" s="96"/>
      <c r="E532" s="96"/>
      <c r="F532" s="96"/>
      <c r="G532" s="96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</row>
    <row r="533" spans="1:24" ht="15.75" customHeight="1" x14ac:dyDescent="0.15">
      <c r="A533" s="100"/>
      <c r="B533" s="96"/>
      <c r="C533" s="96"/>
      <c r="D533" s="96"/>
      <c r="E533" s="96"/>
      <c r="F533" s="96"/>
      <c r="G533" s="96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</row>
    <row r="534" spans="1:24" ht="15.75" customHeight="1" x14ac:dyDescent="0.15">
      <c r="A534" s="100"/>
      <c r="B534" s="96"/>
      <c r="C534" s="96"/>
      <c r="D534" s="96"/>
      <c r="E534" s="96"/>
      <c r="F534" s="96"/>
      <c r="G534" s="96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</row>
    <row r="535" spans="1:24" ht="15.75" customHeight="1" x14ac:dyDescent="0.15">
      <c r="A535" s="100"/>
      <c r="B535" s="96"/>
      <c r="C535" s="96"/>
      <c r="D535" s="96"/>
      <c r="E535" s="96"/>
      <c r="F535" s="96"/>
      <c r="G535" s="96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</row>
    <row r="536" spans="1:24" ht="15.75" customHeight="1" x14ac:dyDescent="0.15">
      <c r="A536" s="100"/>
      <c r="B536" s="96"/>
      <c r="C536" s="96"/>
      <c r="D536" s="96"/>
      <c r="E536" s="96"/>
      <c r="F536" s="96"/>
      <c r="G536" s="96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</row>
    <row r="537" spans="1:24" ht="15.75" customHeight="1" x14ac:dyDescent="0.15">
      <c r="A537" s="100"/>
      <c r="B537" s="96"/>
      <c r="C537" s="96"/>
      <c r="D537" s="96"/>
      <c r="E537" s="96"/>
      <c r="F537" s="96"/>
      <c r="G537" s="96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</row>
    <row r="538" spans="1:24" ht="15.75" customHeight="1" x14ac:dyDescent="0.15">
      <c r="A538" s="100"/>
      <c r="B538" s="96"/>
      <c r="C538" s="96"/>
      <c r="D538" s="96"/>
      <c r="E538" s="96"/>
      <c r="F538" s="96"/>
      <c r="G538" s="96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</row>
    <row r="539" spans="1:24" ht="15.75" customHeight="1" x14ac:dyDescent="0.15">
      <c r="A539" s="100"/>
      <c r="B539" s="96"/>
      <c r="C539" s="96"/>
      <c r="D539" s="96"/>
      <c r="E539" s="96"/>
      <c r="F539" s="96"/>
      <c r="G539" s="96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</row>
    <row r="540" spans="1:24" ht="15.75" customHeight="1" x14ac:dyDescent="0.15">
      <c r="A540" s="100"/>
      <c r="B540" s="96"/>
      <c r="C540" s="96"/>
      <c r="D540" s="96"/>
      <c r="E540" s="96"/>
      <c r="F540" s="96"/>
      <c r="G540" s="96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</row>
    <row r="541" spans="1:24" ht="15.75" customHeight="1" x14ac:dyDescent="0.15">
      <c r="A541" s="100"/>
      <c r="B541" s="96"/>
      <c r="C541" s="96"/>
      <c r="D541" s="96"/>
      <c r="E541" s="96"/>
      <c r="F541" s="96"/>
      <c r="G541" s="96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</row>
    <row r="542" spans="1:24" ht="15.75" customHeight="1" x14ac:dyDescent="0.15">
      <c r="A542" s="100"/>
      <c r="B542" s="96"/>
      <c r="C542" s="96"/>
      <c r="D542" s="96"/>
      <c r="E542" s="96"/>
      <c r="F542" s="96"/>
      <c r="G542" s="96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</row>
    <row r="543" spans="1:24" ht="15.75" customHeight="1" x14ac:dyDescent="0.15">
      <c r="A543" s="100"/>
      <c r="B543" s="96"/>
      <c r="C543" s="96"/>
      <c r="D543" s="96"/>
      <c r="E543" s="96"/>
      <c r="F543" s="96"/>
      <c r="G543" s="96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</row>
    <row r="544" spans="1:24" ht="15.75" customHeight="1" x14ac:dyDescent="0.15">
      <c r="A544" s="100"/>
      <c r="B544" s="96"/>
      <c r="C544" s="96"/>
      <c r="D544" s="96"/>
      <c r="E544" s="96"/>
      <c r="F544" s="96"/>
      <c r="G544" s="96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</row>
    <row r="545" spans="1:24" ht="15.75" customHeight="1" x14ac:dyDescent="0.15">
      <c r="A545" s="100"/>
      <c r="B545" s="96"/>
      <c r="C545" s="96"/>
      <c r="D545" s="96"/>
      <c r="E545" s="96"/>
      <c r="F545" s="96"/>
      <c r="G545" s="96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</row>
    <row r="546" spans="1:24" ht="15.75" customHeight="1" x14ac:dyDescent="0.15">
      <c r="A546" s="100"/>
      <c r="B546" s="96"/>
      <c r="C546" s="96"/>
      <c r="D546" s="96"/>
      <c r="E546" s="96"/>
      <c r="F546" s="96"/>
      <c r="G546" s="96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</row>
    <row r="547" spans="1:24" ht="15.75" customHeight="1" x14ac:dyDescent="0.15">
      <c r="A547" s="100"/>
      <c r="B547" s="96"/>
      <c r="C547" s="96"/>
      <c r="D547" s="96"/>
      <c r="E547" s="96"/>
      <c r="F547" s="96"/>
      <c r="G547" s="96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</row>
    <row r="548" spans="1:24" ht="15.75" customHeight="1" x14ac:dyDescent="0.15">
      <c r="A548" s="100"/>
      <c r="B548" s="96"/>
      <c r="C548" s="96"/>
      <c r="D548" s="96"/>
      <c r="E548" s="96"/>
      <c r="F548" s="96"/>
      <c r="G548" s="96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</row>
    <row r="549" spans="1:24" ht="15.75" customHeight="1" x14ac:dyDescent="0.15">
      <c r="A549" s="100"/>
      <c r="B549" s="96"/>
      <c r="C549" s="96"/>
      <c r="D549" s="96"/>
      <c r="E549" s="96"/>
      <c r="F549" s="96"/>
      <c r="G549" s="96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</row>
    <row r="550" spans="1:24" ht="15.75" customHeight="1" x14ac:dyDescent="0.15">
      <c r="A550" s="100"/>
      <c r="B550" s="96"/>
      <c r="C550" s="96"/>
      <c r="D550" s="96"/>
      <c r="E550" s="96"/>
      <c r="F550" s="96"/>
      <c r="G550" s="96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</row>
    <row r="551" spans="1:24" ht="15.75" customHeight="1" x14ac:dyDescent="0.15">
      <c r="A551" s="100"/>
      <c r="B551" s="96"/>
      <c r="C551" s="96"/>
      <c r="D551" s="96"/>
      <c r="E551" s="96"/>
      <c r="F551" s="96"/>
      <c r="G551" s="96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</row>
    <row r="552" spans="1:24" ht="15.75" customHeight="1" x14ac:dyDescent="0.15">
      <c r="A552" s="100"/>
      <c r="B552" s="96"/>
      <c r="C552" s="96"/>
      <c r="D552" s="96"/>
      <c r="E552" s="96"/>
      <c r="F552" s="96"/>
      <c r="G552" s="96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</row>
    <row r="553" spans="1:24" ht="15.75" customHeight="1" x14ac:dyDescent="0.15">
      <c r="A553" s="100"/>
      <c r="B553" s="96"/>
      <c r="C553" s="96"/>
      <c r="D553" s="96"/>
      <c r="E553" s="96"/>
      <c r="F553" s="96"/>
      <c r="G553" s="96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</row>
    <row r="554" spans="1:24" ht="15.75" customHeight="1" x14ac:dyDescent="0.15">
      <c r="A554" s="100"/>
      <c r="B554" s="96"/>
      <c r="C554" s="96"/>
      <c r="D554" s="96"/>
      <c r="E554" s="96"/>
      <c r="F554" s="96"/>
      <c r="G554" s="96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</row>
    <row r="555" spans="1:24" ht="15.75" customHeight="1" x14ac:dyDescent="0.15">
      <c r="A555" s="100"/>
      <c r="B555" s="96"/>
      <c r="C555" s="96"/>
      <c r="D555" s="96"/>
      <c r="E555" s="96"/>
      <c r="F555" s="96"/>
      <c r="G555" s="96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</row>
    <row r="556" spans="1:24" ht="15.75" customHeight="1" x14ac:dyDescent="0.15">
      <c r="A556" s="100"/>
      <c r="B556" s="96"/>
      <c r="C556" s="96"/>
      <c r="D556" s="96"/>
      <c r="E556" s="96"/>
      <c r="F556" s="96"/>
      <c r="G556" s="96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</row>
    <row r="557" spans="1:24" ht="15.75" customHeight="1" x14ac:dyDescent="0.15">
      <c r="A557" s="100"/>
      <c r="B557" s="96"/>
      <c r="C557" s="96"/>
      <c r="D557" s="96"/>
      <c r="E557" s="96"/>
      <c r="F557" s="96"/>
      <c r="G557" s="96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</row>
    <row r="558" spans="1:24" ht="15.75" customHeight="1" x14ac:dyDescent="0.15">
      <c r="A558" s="100"/>
      <c r="B558" s="96"/>
      <c r="C558" s="96"/>
      <c r="D558" s="96"/>
      <c r="E558" s="96"/>
      <c r="F558" s="96"/>
      <c r="G558" s="96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</row>
    <row r="559" spans="1:24" ht="15.75" customHeight="1" x14ac:dyDescent="0.15">
      <c r="A559" s="100"/>
      <c r="B559" s="96"/>
      <c r="C559" s="96"/>
      <c r="D559" s="96"/>
      <c r="E559" s="96"/>
      <c r="F559" s="96"/>
      <c r="G559" s="96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</row>
    <row r="560" spans="1:24" ht="15.75" customHeight="1" x14ac:dyDescent="0.15">
      <c r="A560" s="100"/>
      <c r="B560" s="96"/>
      <c r="C560" s="96"/>
      <c r="D560" s="96"/>
      <c r="E560" s="96"/>
      <c r="F560" s="96"/>
      <c r="G560" s="96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</row>
    <row r="561" spans="1:24" ht="15.75" customHeight="1" x14ac:dyDescent="0.15">
      <c r="A561" s="100"/>
      <c r="B561" s="96"/>
      <c r="C561" s="96"/>
      <c r="D561" s="96"/>
      <c r="E561" s="96"/>
      <c r="F561" s="96"/>
      <c r="G561" s="96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</row>
    <row r="562" spans="1:24" ht="15.75" customHeight="1" x14ac:dyDescent="0.15">
      <c r="A562" s="100"/>
      <c r="B562" s="96"/>
      <c r="C562" s="96"/>
      <c r="D562" s="96"/>
      <c r="E562" s="96"/>
      <c r="F562" s="96"/>
      <c r="G562" s="96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</row>
    <row r="563" spans="1:24" ht="15.75" customHeight="1" x14ac:dyDescent="0.15">
      <c r="A563" s="100"/>
      <c r="B563" s="96"/>
      <c r="C563" s="96"/>
      <c r="D563" s="96"/>
      <c r="E563" s="96"/>
      <c r="F563" s="96"/>
      <c r="G563" s="96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</row>
    <row r="564" spans="1:24" ht="15.75" customHeight="1" x14ac:dyDescent="0.15">
      <c r="A564" s="100"/>
      <c r="B564" s="96"/>
      <c r="C564" s="96"/>
      <c r="D564" s="96"/>
      <c r="E564" s="96"/>
      <c r="F564" s="96"/>
      <c r="G564" s="96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</row>
    <row r="565" spans="1:24" ht="15.75" customHeight="1" x14ac:dyDescent="0.15">
      <c r="A565" s="100"/>
      <c r="B565" s="96"/>
      <c r="C565" s="96"/>
      <c r="D565" s="96"/>
      <c r="E565" s="96"/>
      <c r="F565" s="96"/>
      <c r="G565" s="96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</row>
    <row r="566" spans="1:24" ht="15.75" customHeight="1" x14ac:dyDescent="0.15">
      <c r="A566" s="100"/>
      <c r="B566" s="96"/>
      <c r="C566" s="96"/>
      <c r="D566" s="96"/>
      <c r="E566" s="96"/>
      <c r="F566" s="96"/>
      <c r="G566" s="96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</row>
    <row r="567" spans="1:24" ht="15.75" customHeight="1" x14ac:dyDescent="0.15">
      <c r="A567" s="100"/>
      <c r="B567" s="96"/>
      <c r="C567" s="96"/>
      <c r="D567" s="96"/>
      <c r="E567" s="96"/>
      <c r="F567" s="96"/>
      <c r="G567" s="96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</row>
    <row r="568" spans="1:24" ht="15.75" customHeight="1" x14ac:dyDescent="0.15">
      <c r="A568" s="100"/>
      <c r="B568" s="96"/>
      <c r="C568" s="96"/>
      <c r="D568" s="96"/>
      <c r="E568" s="96"/>
      <c r="F568" s="96"/>
      <c r="G568" s="96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</row>
    <row r="569" spans="1:24" ht="15.75" customHeight="1" x14ac:dyDescent="0.15">
      <c r="A569" s="100"/>
      <c r="B569" s="96"/>
      <c r="C569" s="96"/>
      <c r="D569" s="96"/>
      <c r="E569" s="96"/>
      <c r="F569" s="96"/>
      <c r="G569" s="96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</row>
    <row r="570" spans="1:24" ht="15.75" customHeight="1" x14ac:dyDescent="0.15">
      <c r="A570" s="100"/>
      <c r="B570" s="96"/>
      <c r="C570" s="96"/>
      <c r="D570" s="96"/>
      <c r="E570" s="96"/>
      <c r="F570" s="96"/>
      <c r="G570" s="96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</row>
    <row r="571" spans="1:24" ht="15.75" customHeight="1" x14ac:dyDescent="0.15">
      <c r="A571" s="100"/>
      <c r="B571" s="96"/>
      <c r="C571" s="96"/>
      <c r="D571" s="96"/>
      <c r="E571" s="96"/>
      <c r="F571" s="96"/>
      <c r="G571" s="96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</row>
    <row r="572" spans="1:24" ht="15.75" customHeight="1" x14ac:dyDescent="0.15">
      <c r="A572" s="100"/>
      <c r="B572" s="96"/>
      <c r="C572" s="96"/>
      <c r="D572" s="96"/>
      <c r="E572" s="96"/>
      <c r="F572" s="96"/>
      <c r="G572" s="96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</row>
    <row r="573" spans="1:24" ht="15.75" customHeight="1" x14ac:dyDescent="0.15">
      <c r="A573" s="100"/>
      <c r="B573" s="96"/>
      <c r="C573" s="96"/>
      <c r="D573" s="96"/>
      <c r="E573" s="96"/>
      <c r="F573" s="96"/>
      <c r="G573" s="96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</row>
    <row r="574" spans="1:24" ht="15.75" customHeight="1" x14ac:dyDescent="0.15">
      <c r="A574" s="100"/>
      <c r="B574" s="96"/>
      <c r="C574" s="96"/>
      <c r="D574" s="96"/>
      <c r="E574" s="96"/>
      <c r="F574" s="96"/>
      <c r="G574" s="96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</row>
    <row r="575" spans="1:24" ht="15.75" customHeight="1" x14ac:dyDescent="0.15">
      <c r="A575" s="100"/>
      <c r="B575" s="96"/>
      <c r="C575" s="96"/>
      <c r="D575" s="96"/>
      <c r="E575" s="96"/>
      <c r="F575" s="96"/>
      <c r="G575" s="96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</row>
    <row r="576" spans="1:24" ht="15.75" customHeight="1" x14ac:dyDescent="0.15">
      <c r="A576" s="100"/>
      <c r="B576" s="96"/>
      <c r="C576" s="96"/>
      <c r="D576" s="96"/>
      <c r="E576" s="96"/>
      <c r="F576" s="96"/>
      <c r="G576" s="96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</row>
    <row r="577" spans="1:24" ht="15.75" customHeight="1" x14ac:dyDescent="0.15">
      <c r="A577" s="100"/>
      <c r="B577" s="96"/>
      <c r="C577" s="96"/>
      <c r="D577" s="96"/>
      <c r="E577" s="96"/>
      <c r="F577" s="96"/>
      <c r="G577" s="96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</row>
    <row r="578" spans="1:24" ht="15.75" customHeight="1" x14ac:dyDescent="0.15">
      <c r="A578" s="100"/>
      <c r="B578" s="96"/>
      <c r="C578" s="96"/>
      <c r="D578" s="96"/>
      <c r="E578" s="96"/>
      <c r="F578" s="96"/>
      <c r="G578" s="96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</row>
    <row r="579" spans="1:24" ht="15.75" customHeight="1" x14ac:dyDescent="0.15">
      <c r="A579" s="100"/>
      <c r="B579" s="96"/>
      <c r="C579" s="96"/>
      <c r="D579" s="96"/>
      <c r="E579" s="96"/>
      <c r="F579" s="96"/>
      <c r="G579" s="96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</row>
    <row r="580" spans="1:24" ht="15.75" customHeight="1" x14ac:dyDescent="0.15">
      <c r="A580" s="100"/>
      <c r="B580" s="96"/>
      <c r="C580" s="96"/>
      <c r="D580" s="96"/>
      <c r="E580" s="96"/>
      <c r="F580" s="96"/>
      <c r="G580" s="96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</row>
    <row r="581" spans="1:24" ht="15.75" customHeight="1" x14ac:dyDescent="0.15">
      <c r="A581" s="100"/>
      <c r="B581" s="96"/>
      <c r="C581" s="96"/>
      <c r="D581" s="96"/>
      <c r="E581" s="96"/>
      <c r="F581" s="96"/>
      <c r="G581" s="96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</row>
    <row r="582" spans="1:24" ht="15.75" customHeight="1" x14ac:dyDescent="0.15">
      <c r="A582" s="100"/>
      <c r="B582" s="96"/>
      <c r="C582" s="96"/>
      <c r="D582" s="96"/>
      <c r="E582" s="96"/>
      <c r="F582" s="96"/>
      <c r="G582" s="96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</row>
    <row r="583" spans="1:24" ht="15.75" customHeight="1" x14ac:dyDescent="0.15">
      <c r="A583" s="100"/>
      <c r="B583" s="96"/>
      <c r="C583" s="96"/>
      <c r="D583" s="96"/>
      <c r="E583" s="96"/>
      <c r="F583" s="96"/>
      <c r="G583" s="96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</row>
    <row r="584" spans="1:24" ht="15.75" customHeight="1" x14ac:dyDescent="0.15">
      <c r="A584" s="100"/>
      <c r="B584" s="96"/>
      <c r="C584" s="96"/>
      <c r="D584" s="96"/>
      <c r="E584" s="96"/>
      <c r="F584" s="96"/>
      <c r="G584" s="96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</row>
    <row r="585" spans="1:24" ht="15.75" customHeight="1" x14ac:dyDescent="0.15">
      <c r="A585" s="100"/>
      <c r="B585" s="96"/>
      <c r="C585" s="96"/>
      <c r="D585" s="96"/>
      <c r="E585" s="96"/>
      <c r="F585" s="96"/>
      <c r="G585" s="96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</row>
    <row r="586" spans="1:24" ht="15.75" customHeight="1" x14ac:dyDescent="0.15">
      <c r="A586" s="100"/>
      <c r="B586" s="96"/>
      <c r="C586" s="96"/>
      <c r="D586" s="96"/>
      <c r="E586" s="96"/>
      <c r="F586" s="96"/>
      <c r="G586" s="96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</row>
    <row r="587" spans="1:24" ht="15.75" customHeight="1" x14ac:dyDescent="0.15">
      <c r="A587" s="100"/>
      <c r="B587" s="96"/>
      <c r="C587" s="96"/>
      <c r="D587" s="96"/>
      <c r="E587" s="96"/>
      <c r="F587" s="96"/>
      <c r="G587" s="96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</row>
    <row r="588" spans="1:24" ht="15.75" customHeight="1" x14ac:dyDescent="0.15">
      <c r="A588" s="100"/>
      <c r="B588" s="96"/>
      <c r="C588" s="96"/>
      <c r="D588" s="96"/>
      <c r="E588" s="96"/>
      <c r="F588" s="96"/>
      <c r="G588" s="96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</row>
    <row r="589" spans="1:24" ht="15.75" customHeight="1" x14ac:dyDescent="0.15">
      <c r="A589" s="100"/>
      <c r="B589" s="96"/>
      <c r="C589" s="96"/>
      <c r="D589" s="96"/>
      <c r="E589" s="96"/>
      <c r="F589" s="96"/>
      <c r="G589" s="96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</row>
    <row r="590" spans="1:24" ht="15.75" customHeight="1" x14ac:dyDescent="0.15">
      <c r="A590" s="100"/>
      <c r="B590" s="96"/>
      <c r="C590" s="96"/>
      <c r="D590" s="96"/>
      <c r="E590" s="96"/>
      <c r="F590" s="96"/>
      <c r="G590" s="96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</row>
    <row r="591" spans="1:24" ht="15.75" customHeight="1" x14ac:dyDescent="0.15">
      <c r="A591" s="100"/>
      <c r="B591" s="96"/>
      <c r="C591" s="96"/>
      <c r="D591" s="96"/>
      <c r="E591" s="96"/>
      <c r="F591" s="96"/>
      <c r="G591" s="96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</row>
    <row r="592" spans="1:24" ht="15.75" customHeight="1" x14ac:dyDescent="0.15">
      <c r="A592" s="100"/>
      <c r="B592" s="96"/>
      <c r="C592" s="96"/>
      <c r="D592" s="96"/>
      <c r="E592" s="96"/>
      <c r="F592" s="96"/>
      <c r="G592" s="96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</row>
    <row r="593" spans="1:24" ht="15.75" customHeight="1" x14ac:dyDescent="0.15">
      <c r="A593" s="100"/>
      <c r="B593" s="96"/>
      <c r="C593" s="96"/>
      <c r="D593" s="96"/>
      <c r="E593" s="96"/>
      <c r="F593" s="96"/>
      <c r="G593" s="96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</row>
    <row r="594" spans="1:24" ht="15.75" customHeight="1" x14ac:dyDescent="0.15">
      <c r="A594" s="100"/>
      <c r="B594" s="96"/>
      <c r="C594" s="96"/>
      <c r="D594" s="96"/>
      <c r="E594" s="96"/>
      <c r="F594" s="96"/>
      <c r="G594" s="96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</row>
    <row r="595" spans="1:24" ht="15.75" customHeight="1" x14ac:dyDescent="0.15">
      <c r="A595" s="100"/>
      <c r="B595" s="96"/>
      <c r="C595" s="96"/>
      <c r="D595" s="96"/>
      <c r="E595" s="96"/>
      <c r="F595" s="96"/>
      <c r="G595" s="96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</row>
    <row r="596" spans="1:24" ht="15.75" customHeight="1" x14ac:dyDescent="0.15">
      <c r="A596" s="100"/>
      <c r="B596" s="96"/>
      <c r="C596" s="96"/>
      <c r="D596" s="96"/>
      <c r="E596" s="96"/>
      <c r="F596" s="96"/>
      <c r="G596" s="96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</row>
    <row r="597" spans="1:24" ht="15.75" customHeight="1" x14ac:dyDescent="0.15">
      <c r="A597" s="100"/>
      <c r="B597" s="96"/>
      <c r="C597" s="96"/>
      <c r="D597" s="96"/>
      <c r="E597" s="96"/>
      <c r="F597" s="96"/>
      <c r="G597" s="96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</row>
    <row r="598" spans="1:24" ht="15.75" customHeight="1" x14ac:dyDescent="0.15">
      <c r="A598" s="100"/>
      <c r="B598" s="96"/>
      <c r="C598" s="96"/>
      <c r="D598" s="96"/>
      <c r="E598" s="96"/>
      <c r="F598" s="96"/>
      <c r="G598" s="96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</row>
    <row r="599" spans="1:24" ht="15.75" customHeight="1" x14ac:dyDescent="0.15">
      <c r="A599" s="100"/>
      <c r="B599" s="96"/>
      <c r="C599" s="96"/>
      <c r="D599" s="96"/>
      <c r="E599" s="96"/>
      <c r="F599" s="96"/>
      <c r="G599" s="96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</row>
    <row r="600" spans="1:24" ht="15.75" customHeight="1" x14ac:dyDescent="0.15">
      <c r="A600" s="100"/>
      <c r="B600" s="96"/>
      <c r="C600" s="96"/>
      <c r="D600" s="96"/>
      <c r="E600" s="96"/>
      <c r="F600" s="96"/>
      <c r="G600" s="96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</row>
    <row r="601" spans="1:24" ht="15.75" customHeight="1" x14ac:dyDescent="0.15">
      <c r="A601" s="100"/>
      <c r="B601" s="96"/>
      <c r="C601" s="96"/>
      <c r="D601" s="96"/>
      <c r="E601" s="96"/>
      <c r="F601" s="96"/>
      <c r="G601" s="96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</row>
    <row r="602" spans="1:24" ht="15.75" customHeight="1" x14ac:dyDescent="0.15">
      <c r="A602" s="100"/>
      <c r="B602" s="96"/>
      <c r="C602" s="96"/>
      <c r="D602" s="96"/>
      <c r="E602" s="96"/>
      <c r="F602" s="96"/>
      <c r="G602" s="96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</row>
    <row r="603" spans="1:24" ht="15.75" customHeight="1" x14ac:dyDescent="0.15">
      <c r="A603" s="100"/>
      <c r="B603" s="96"/>
      <c r="C603" s="96"/>
      <c r="D603" s="96"/>
      <c r="E603" s="96"/>
      <c r="F603" s="96"/>
      <c r="G603" s="96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</row>
    <row r="604" spans="1:24" ht="15.75" customHeight="1" x14ac:dyDescent="0.15">
      <c r="A604" s="100"/>
      <c r="B604" s="96"/>
      <c r="C604" s="96"/>
      <c r="D604" s="96"/>
      <c r="E604" s="96"/>
      <c r="F604" s="96"/>
      <c r="G604" s="96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</row>
    <row r="605" spans="1:24" ht="15.75" customHeight="1" x14ac:dyDescent="0.15">
      <c r="A605" s="100"/>
      <c r="B605" s="96"/>
      <c r="C605" s="96"/>
      <c r="D605" s="96"/>
      <c r="E605" s="96"/>
      <c r="F605" s="96"/>
      <c r="G605" s="96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</row>
    <row r="606" spans="1:24" ht="15.75" customHeight="1" x14ac:dyDescent="0.15">
      <c r="A606" s="100"/>
      <c r="B606" s="96"/>
      <c r="C606" s="96"/>
      <c r="D606" s="96"/>
      <c r="E606" s="96"/>
      <c r="F606" s="96"/>
      <c r="G606" s="96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</row>
    <row r="607" spans="1:24" ht="15.75" customHeight="1" x14ac:dyDescent="0.15">
      <c r="A607" s="100"/>
      <c r="B607" s="96"/>
      <c r="C607" s="96"/>
      <c r="D607" s="96"/>
      <c r="E607" s="96"/>
      <c r="F607" s="96"/>
      <c r="G607" s="96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</row>
    <row r="608" spans="1:24" ht="15.75" customHeight="1" x14ac:dyDescent="0.15">
      <c r="A608" s="100"/>
      <c r="B608" s="96"/>
      <c r="C608" s="96"/>
      <c r="D608" s="96"/>
      <c r="E608" s="96"/>
      <c r="F608" s="96"/>
      <c r="G608" s="96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</row>
    <row r="609" spans="1:24" ht="15.75" customHeight="1" x14ac:dyDescent="0.15">
      <c r="A609" s="100"/>
      <c r="B609" s="96"/>
      <c r="C609" s="96"/>
      <c r="D609" s="96"/>
      <c r="E609" s="96"/>
      <c r="F609" s="96"/>
      <c r="G609" s="96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</row>
    <row r="610" spans="1:24" ht="15.75" customHeight="1" x14ac:dyDescent="0.15">
      <c r="A610" s="100"/>
      <c r="B610" s="96"/>
      <c r="C610" s="96"/>
      <c r="D610" s="96"/>
      <c r="E610" s="96"/>
      <c r="F610" s="96"/>
      <c r="G610" s="96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</row>
    <row r="611" spans="1:24" ht="15.75" customHeight="1" x14ac:dyDescent="0.15">
      <c r="A611" s="100"/>
      <c r="B611" s="96"/>
      <c r="C611" s="96"/>
      <c r="D611" s="96"/>
      <c r="E611" s="96"/>
      <c r="F611" s="96"/>
      <c r="G611" s="96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</row>
    <row r="612" spans="1:24" ht="15.75" customHeight="1" x14ac:dyDescent="0.15">
      <c r="A612" s="100"/>
      <c r="B612" s="96"/>
      <c r="C612" s="96"/>
      <c r="D612" s="96"/>
      <c r="E612" s="96"/>
      <c r="F612" s="96"/>
      <c r="G612" s="96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</row>
    <row r="613" spans="1:24" ht="15.75" customHeight="1" x14ac:dyDescent="0.15">
      <c r="A613" s="100"/>
      <c r="B613" s="96"/>
      <c r="C613" s="96"/>
      <c r="D613" s="96"/>
      <c r="E613" s="96"/>
      <c r="F613" s="96"/>
      <c r="G613" s="96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</row>
    <row r="614" spans="1:24" ht="15.75" customHeight="1" x14ac:dyDescent="0.15">
      <c r="A614" s="100"/>
      <c r="B614" s="96"/>
      <c r="C614" s="96"/>
      <c r="D614" s="96"/>
      <c r="E614" s="96"/>
      <c r="F614" s="96"/>
      <c r="G614" s="96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</row>
    <row r="615" spans="1:24" ht="15.75" customHeight="1" x14ac:dyDescent="0.15">
      <c r="A615" s="100"/>
      <c r="B615" s="96"/>
      <c r="C615" s="96"/>
      <c r="D615" s="96"/>
      <c r="E615" s="96"/>
      <c r="F615" s="96"/>
      <c r="G615" s="96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</row>
    <row r="616" spans="1:24" ht="15.75" customHeight="1" x14ac:dyDescent="0.15">
      <c r="A616" s="100"/>
      <c r="B616" s="96"/>
      <c r="C616" s="96"/>
      <c r="D616" s="96"/>
      <c r="E616" s="96"/>
      <c r="F616" s="96"/>
      <c r="G616" s="96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</row>
    <row r="617" spans="1:24" ht="15.75" customHeight="1" x14ac:dyDescent="0.15">
      <c r="A617" s="100"/>
      <c r="B617" s="96"/>
      <c r="C617" s="96"/>
      <c r="D617" s="96"/>
      <c r="E617" s="96"/>
      <c r="F617" s="96"/>
      <c r="G617" s="96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</row>
    <row r="618" spans="1:24" ht="15.75" customHeight="1" x14ac:dyDescent="0.15">
      <c r="A618" s="100"/>
      <c r="B618" s="96"/>
      <c r="C618" s="96"/>
      <c r="D618" s="96"/>
      <c r="E618" s="96"/>
      <c r="F618" s="96"/>
      <c r="G618" s="96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</row>
    <row r="619" spans="1:24" ht="15.75" customHeight="1" x14ac:dyDescent="0.15">
      <c r="A619" s="100"/>
      <c r="B619" s="96"/>
      <c r="C619" s="96"/>
      <c r="D619" s="96"/>
      <c r="E619" s="96"/>
      <c r="F619" s="96"/>
      <c r="G619" s="96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</row>
    <row r="620" spans="1:24" ht="15.75" customHeight="1" x14ac:dyDescent="0.15">
      <c r="A620" s="100"/>
      <c r="B620" s="96"/>
      <c r="C620" s="96"/>
      <c r="D620" s="96"/>
      <c r="E620" s="96"/>
      <c r="F620" s="96"/>
      <c r="G620" s="96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</row>
    <row r="621" spans="1:24" ht="15.75" customHeight="1" x14ac:dyDescent="0.15">
      <c r="A621" s="100"/>
      <c r="B621" s="96"/>
      <c r="C621" s="96"/>
      <c r="D621" s="96"/>
      <c r="E621" s="96"/>
      <c r="F621" s="96"/>
      <c r="G621" s="96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</row>
    <row r="622" spans="1:24" ht="15.75" customHeight="1" x14ac:dyDescent="0.15">
      <c r="A622" s="100"/>
      <c r="B622" s="96"/>
      <c r="C622" s="96"/>
      <c r="D622" s="96"/>
      <c r="E622" s="96"/>
      <c r="F622" s="96"/>
      <c r="G622" s="96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</row>
    <row r="623" spans="1:24" ht="15.75" customHeight="1" x14ac:dyDescent="0.15">
      <c r="A623" s="100"/>
      <c r="B623" s="96"/>
      <c r="C623" s="96"/>
      <c r="D623" s="96"/>
      <c r="E623" s="96"/>
      <c r="F623" s="96"/>
      <c r="G623" s="96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</row>
    <row r="624" spans="1:24" ht="15.75" customHeight="1" x14ac:dyDescent="0.15">
      <c r="A624" s="100"/>
      <c r="B624" s="96"/>
      <c r="C624" s="96"/>
      <c r="D624" s="96"/>
      <c r="E624" s="96"/>
      <c r="F624" s="96"/>
      <c r="G624" s="96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</row>
    <row r="625" spans="1:24" ht="15.75" customHeight="1" x14ac:dyDescent="0.15">
      <c r="A625" s="100"/>
      <c r="B625" s="96"/>
      <c r="C625" s="96"/>
      <c r="D625" s="96"/>
      <c r="E625" s="96"/>
      <c r="F625" s="96"/>
      <c r="G625" s="96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</row>
    <row r="626" spans="1:24" ht="15.75" customHeight="1" x14ac:dyDescent="0.15">
      <c r="A626" s="100"/>
      <c r="B626" s="96"/>
      <c r="C626" s="96"/>
      <c r="D626" s="96"/>
      <c r="E626" s="96"/>
      <c r="F626" s="96"/>
      <c r="G626" s="96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</row>
    <row r="627" spans="1:24" ht="15.75" customHeight="1" x14ac:dyDescent="0.15">
      <c r="A627" s="100"/>
      <c r="B627" s="96"/>
      <c r="C627" s="96"/>
      <c r="D627" s="96"/>
      <c r="E627" s="96"/>
      <c r="F627" s="96"/>
      <c r="G627" s="96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</row>
    <row r="628" spans="1:24" ht="15.75" customHeight="1" x14ac:dyDescent="0.15">
      <c r="A628" s="100"/>
      <c r="B628" s="96"/>
      <c r="C628" s="96"/>
      <c r="D628" s="96"/>
      <c r="E628" s="96"/>
      <c r="F628" s="96"/>
      <c r="G628" s="96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</row>
    <row r="629" spans="1:24" ht="15.75" customHeight="1" x14ac:dyDescent="0.15">
      <c r="A629" s="100"/>
      <c r="B629" s="96"/>
      <c r="C629" s="96"/>
      <c r="D629" s="96"/>
      <c r="E629" s="96"/>
      <c r="F629" s="96"/>
      <c r="G629" s="96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</row>
    <row r="630" spans="1:24" ht="15.75" customHeight="1" x14ac:dyDescent="0.15">
      <c r="A630" s="100"/>
      <c r="B630" s="96"/>
      <c r="C630" s="96"/>
      <c r="D630" s="96"/>
      <c r="E630" s="96"/>
      <c r="F630" s="96"/>
      <c r="G630" s="96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</row>
    <row r="631" spans="1:24" ht="15.75" customHeight="1" x14ac:dyDescent="0.15">
      <c r="A631" s="100"/>
      <c r="B631" s="96"/>
      <c r="C631" s="96"/>
      <c r="D631" s="96"/>
      <c r="E631" s="96"/>
      <c r="F631" s="96"/>
      <c r="G631" s="96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</row>
    <row r="632" spans="1:24" ht="15.75" customHeight="1" x14ac:dyDescent="0.15">
      <c r="A632" s="100"/>
      <c r="B632" s="96"/>
      <c r="C632" s="96"/>
      <c r="D632" s="96"/>
      <c r="E632" s="96"/>
      <c r="F632" s="96"/>
      <c r="G632" s="96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</row>
    <row r="633" spans="1:24" ht="15.75" customHeight="1" x14ac:dyDescent="0.15">
      <c r="A633" s="100"/>
      <c r="B633" s="96"/>
      <c r="C633" s="96"/>
      <c r="D633" s="96"/>
      <c r="E633" s="96"/>
      <c r="F633" s="96"/>
      <c r="G633" s="96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</row>
    <row r="634" spans="1:24" ht="15.75" customHeight="1" x14ac:dyDescent="0.15">
      <c r="A634" s="100"/>
      <c r="B634" s="96"/>
      <c r="C634" s="96"/>
      <c r="D634" s="96"/>
      <c r="E634" s="96"/>
      <c r="F634" s="96"/>
      <c r="G634" s="96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</row>
    <row r="635" spans="1:24" ht="15.75" customHeight="1" x14ac:dyDescent="0.15">
      <c r="A635" s="100"/>
      <c r="B635" s="96"/>
      <c r="C635" s="96"/>
      <c r="D635" s="96"/>
      <c r="E635" s="96"/>
      <c r="F635" s="96"/>
      <c r="G635" s="96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</row>
    <row r="636" spans="1:24" ht="15.75" customHeight="1" x14ac:dyDescent="0.15">
      <c r="A636" s="100"/>
      <c r="B636" s="96"/>
      <c r="C636" s="96"/>
      <c r="D636" s="96"/>
      <c r="E636" s="96"/>
      <c r="F636" s="96"/>
      <c r="G636" s="96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</row>
    <row r="637" spans="1:24" ht="15.75" customHeight="1" x14ac:dyDescent="0.15">
      <c r="A637" s="100"/>
      <c r="B637" s="96"/>
      <c r="C637" s="96"/>
      <c r="D637" s="96"/>
      <c r="E637" s="96"/>
      <c r="F637" s="96"/>
      <c r="G637" s="96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</row>
    <row r="638" spans="1:24" ht="15.75" customHeight="1" x14ac:dyDescent="0.15">
      <c r="A638" s="100"/>
      <c r="B638" s="96"/>
      <c r="C638" s="96"/>
      <c r="D638" s="96"/>
      <c r="E638" s="96"/>
      <c r="F638" s="96"/>
      <c r="G638" s="96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</row>
    <row r="639" spans="1:24" ht="15.75" customHeight="1" x14ac:dyDescent="0.15">
      <c r="A639" s="100"/>
      <c r="B639" s="96"/>
      <c r="C639" s="96"/>
      <c r="D639" s="96"/>
      <c r="E639" s="96"/>
      <c r="F639" s="96"/>
      <c r="G639" s="96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</row>
    <row r="640" spans="1:24" ht="15.75" customHeight="1" x14ac:dyDescent="0.15">
      <c r="A640" s="100"/>
      <c r="B640" s="96"/>
      <c r="C640" s="96"/>
      <c r="D640" s="96"/>
      <c r="E640" s="96"/>
      <c r="F640" s="96"/>
      <c r="G640" s="96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</row>
    <row r="641" spans="1:24" ht="15.75" customHeight="1" x14ac:dyDescent="0.15">
      <c r="A641" s="100"/>
      <c r="B641" s="96"/>
      <c r="C641" s="96"/>
      <c r="D641" s="96"/>
      <c r="E641" s="96"/>
      <c r="F641" s="96"/>
      <c r="G641" s="96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</row>
    <row r="642" spans="1:24" ht="15.75" customHeight="1" x14ac:dyDescent="0.15">
      <c r="A642" s="100"/>
      <c r="B642" s="96"/>
      <c r="C642" s="96"/>
      <c r="D642" s="96"/>
      <c r="E642" s="96"/>
      <c r="F642" s="96"/>
      <c r="G642" s="96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</row>
    <row r="643" spans="1:24" ht="15.75" customHeight="1" x14ac:dyDescent="0.15">
      <c r="A643" s="100"/>
      <c r="B643" s="96"/>
      <c r="C643" s="96"/>
      <c r="D643" s="96"/>
      <c r="E643" s="96"/>
      <c r="F643" s="96"/>
      <c r="G643" s="96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</row>
    <row r="644" spans="1:24" ht="15.75" customHeight="1" x14ac:dyDescent="0.15">
      <c r="A644" s="100"/>
      <c r="B644" s="96"/>
      <c r="C644" s="96"/>
      <c r="D644" s="96"/>
      <c r="E644" s="96"/>
      <c r="F644" s="96"/>
      <c r="G644" s="96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</row>
    <row r="645" spans="1:24" ht="15.75" customHeight="1" x14ac:dyDescent="0.15">
      <c r="A645" s="100"/>
      <c r="B645" s="96"/>
      <c r="C645" s="96"/>
      <c r="D645" s="96"/>
      <c r="E645" s="96"/>
      <c r="F645" s="96"/>
      <c r="G645" s="96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</row>
    <row r="646" spans="1:24" ht="15.75" customHeight="1" x14ac:dyDescent="0.15">
      <c r="A646" s="100"/>
      <c r="B646" s="96"/>
      <c r="C646" s="96"/>
      <c r="D646" s="96"/>
      <c r="E646" s="96"/>
      <c r="F646" s="96"/>
      <c r="G646" s="96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</row>
    <row r="647" spans="1:24" ht="15.75" customHeight="1" x14ac:dyDescent="0.15">
      <c r="A647" s="100"/>
      <c r="B647" s="96"/>
      <c r="C647" s="96"/>
      <c r="D647" s="96"/>
      <c r="E647" s="96"/>
      <c r="F647" s="96"/>
      <c r="G647" s="96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</row>
    <row r="648" spans="1:24" ht="15.75" customHeight="1" x14ac:dyDescent="0.15">
      <c r="A648" s="100"/>
      <c r="B648" s="96"/>
      <c r="C648" s="96"/>
      <c r="D648" s="96"/>
      <c r="E648" s="96"/>
      <c r="F648" s="96"/>
      <c r="G648" s="96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</row>
    <row r="649" spans="1:24" ht="15.75" customHeight="1" x14ac:dyDescent="0.15">
      <c r="A649" s="100"/>
      <c r="B649" s="96"/>
      <c r="C649" s="96"/>
      <c r="D649" s="96"/>
      <c r="E649" s="96"/>
      <c r="F649" s="96"/>
      <c r="G649" s="96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</row>
    <row r="650" spans="1:24" ht="15.75" customHeight="1" x14ac:dyDescent="0.15">
      <c r="A650" s="100"/>
      <c r="B650" s="96"/>
      <c r="C650" s="96"/>
      <c r="D650" s="96"/>
      <c r="E650" s="96"/>
      <c r="F650" s="96"/>
      <c r="G650" s="96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</row>
    <row r="651" spans="1:24" ht="15.75" customHeight="1" x14ac:dyDescent="0.15">
      <c r="A651" s="100"/>
      <c r="B651" s="96"/>
      <c r="C651" s="96"/>
      <c r="D651" s="96"/>
      <c r="E651" s="96"/>
      <c r="F651" s="96"/>
      <c r="G651" s="96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</row>
    <row r="652" spans="1:24" ht="15.75" customHeight="1" x14ac:dyDescent="0.15">
      <c r="A652" s="100"/>
      <c r="B652" s="96"/>
      <c r="C652" s="96"/>
      <c r="D652" s="96"/>
      <c r="E652" s="96"/>
      <c r="F652" s="96"/>
      <c r="G652" s="96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</row>
    <row r="653" spans="1:24" ht="15.75" customHeight="1" x14ac:dyDescent="0.15">
      <c r="A653" s="100"/>
      <c r="B653" s="96"/>
      <c r="C653" s="96"/>
      <c r="D653" s="96"/>
      <c r="E653" s="96"/>
      <c r="F653" s="96"/>
      <c r="G653" s="96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</row>
    <row r="654" spans="1:24" ht="15.75" customHeight="1" x14ac:dyDescent="0.15">
      <c r="A654" s="100"/>
      <c r="B654" s="96"/>
      <c r="C654" s="96"/>
      <c r="D654" s="96"/>
      <c r="E654" s="96"/>
      <c r="F654" s="96"/>
      <c r="G654" s="96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</row>
    <row r="655" spans="1:24" ht="15.75" customHeight="1" x14ac:dyDescent="0.15">
      <c r="A655" s="100"/>
      <c r="B655" s="96"/>
      <c r="C655" s="96"/>
      <c r="D655" s="96"/>
      <c r="E655" s="96"/>
      <c r="F655" s="96"/>
      <c r="G655" s="96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</row>
    <row r="656" spans="1:24" ht="15.75" customHeight="1" x14ac:dyDescent="0.15">
      <c r="A656" s="100"/>
      <c r="B656" s="96"/>
      <c r="C656" s="96"/>
      <c r="D656" s="96"/>
      <c r="E656" s="96"/>
      <c r="F656" s="96"/>
      <c r="G656" s="96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</row>
    <row r="657" spans="1:24" ht="15.75" customHeight="1" x14ac:dyDescent="0.15">
      <c r="A657" s="100"/>
      <c r="B657" s="96"/>
      <c r="C657" s="96"/>
      <c r="D657" s="96"/>
      <c r="E657" s="96"/>
      <c r="F657" s="96"/>
      <c r="G657" s="96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</row>
    <row r="658" spans="1:24" ht="15.75" customHeight="1" x14ac:dyDescent="0.15">
      <c r="A658" s="100"/>
      <c r="B658" s="96"/>
      <c r="C658" s="96"/>
      <c r="D658" s="96"/>
      <c r="E658" s="96"/>
      <c r="F658" s="96"/>
      <c r="G658" s="96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</row>
    <row r="659" spans="1:24" ht="15.75" customHeight="1" x14ac:dyDescent="0.15">
      <c r="A659" s="100"/>
      <c r="B659" s="96"/>
      <c r="C659" s="96"/>
      <c r="D659" s="96"/>
      <c r="E659" s="96"/>
      <c r="F659" s="96"/>
      <c r="G659" s="96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</row>
    <row r="660" spans="1:24" ht="15.75" customHeight="1" x14ac:dyDescent="0.15">
      <c r="A660" s="100"/>
      <c r="B660" s="96"/>
      <c r="C660" s="96"/>
      <c r="D660" s="96"/>
      <c r="E660" s="96"/>
      <c r="F660" s="96"/>
      <c r="G660" s="96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</row>
    <row r="661" spans="1:24" ht="15.75" customHeight="1" x14ac:dyDescent="0.15">
      <c r="A661" s="100"/>
      <c r="B661" s="96"/>
      <c r="C661" s="96"/>
      <c r="D661" s="96"/>
      <c r="E661" s="96"/>
      <c r="F661" s="96"/>
      <c r="G661" s="96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</row>
    <row r="662" spans="1:24" ht="15.75" customHeight="1" x14ac:dyDescent="0.15">
      <c r="A662" s="100"/>
      <c r="B662" s="96"/>
      <c r="C662" s="96"/>
      <c r="D662" s="96"/>
      <c r="E662" s="96"/>
      <c r="F662" s="96"/>
      <c r="G662" s="96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</row>
    <row r="663" spans="1:24" ht="15.75" customHeight="1" x14ac:dyDescent="0.15">
      <c r="A663" s="100"/>
      <c r="B663" s="96"/>
      <c r="C663" s="96"/>
      <c r="D663" s="96"/>
      <c r="E663" s="96"/>
      <c r="F663" s="96"/>
      <c r="G663" s="96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</row>
    <row r="664" spans="1:24" ht="15.75" customHeight="1" x14ac:dyDescent="0.15">
      <c r="A664" s="100"/>
      <c r="B664" s="96"/>
      <c r="C664" s="96"/>
      <c r="D664" s="96"/>
      <c r="E664" s="96"/>
      <c r="F664" s="96"/>
      <c r="G664" s="96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</row>
    <row r="665" spans="1:24" ht="15.75" customHeight="1" x14ac:dyDescent="0.15">
      <c r="A665" s="100"/>
      <c r="B665" s="96"/>
      <c r="C665" s="96"/>
      <c r="D665" s="96"/>
      <c r="E665" s="96"/>
      <c r="F665" s="96"/>
      <c r="G665" s="96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</row>
    <row r="666" spans="1:24" ht="15.75" customHeight="1" x14ac:dyDescent="0.15">
      <c r="A666" s="100"/>
      <c r="B666" s="96"/>
      <c r="C666" s="96"/>
      <c r="D666" s="96"/>
      <c r="E666" s="96"/>
      <c r="F666" s="96"/>
      <c r="G666" s="96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</row>
    <row r="667" spans="1:24" ht="15.75" customHeight="1" x14ac:dyDescent="0.15">
      <c r="A667" s="100"/>
      <c r="B667" s="96"/>
      <c r="C667" s="96"/>
      <c r="D667" s="96"/>
      <c r="E667" s="96"/>
      <c r="F667" s="96"/>
      <c r="G667" s="96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</row>
    <row r="668" spans="1:24" ht="15.75" customHeight="1" x14ac:dyDescent="0.15">
      <c r="A668" s="100"/>
      <c r="B668" s="96"/>
      <c r="C668" s="96"/>
      <c r="D668" s="96"/>
      <c r="E668" s="96"/>
      <c r="F668" s="96"/>
      <c r="G668" s="96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</row>
    <row r="669" spans="1:24" ht="15.75" customHeight="1" x14ac:dyDescent="0.15">
      <c r="A669" s="100"/>
      <c r="B669" s="96"/>
      <c r="C669" s="96"/>
      <c r="D669" s="96"/>
      <c r="E669" s="96"/>
      <c r="F669" s="96"/>
      <c r="G669" s="96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</row>
    <row r="670" spans="1:24" ht="15.75" customHeight="1" x14ac:dyDescent="0.15">
      <c r="A670" s="100"/>
      <c r="B670" s="96"/>
      <c r="C670" s="96"/>
      <c r="D670" s="96"/>
      <c r="E670" s="96"/>
      <c r="F670" s="96"/>
      <c r="G670" s="96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</row>
    <row r="671" spans="1:24" ht="15.75" customHeight="1" x14ac:dyDescent="0.15">
      <c r="A671" s="100"/>
      <c r="B671" s="96"/>
      <c r="C671" s="96"/>
      <c r="D671" s="96"/>
      <c r="E671" s="96"/>
      <c r="F671" s="96"/>
      <c r="G671" s="96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</row>
    <row r="672" spans="1:24" ht="15.75" customHeight="1" x14ac:dyDescent="0.15">
      <c r="A672" s="100"/>
      <c r="B672" s="96"/>
      <c r="C672" s="96"/>
      <c r="D672" s="96"/>
      <c r="E672" s="96"/>
      <c r="F672" s="96"/>
      <c r="G672" s="96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</row>
    <row r="673" spans="1:24" ht="15.75" customHeight="1" x14ac:dyDescent="0.15">
      <c r="A673" s="100"/>
      <c r="B673" s="96"/>
      <c r="C673" s="96"/>
      <c r="D673" s="96"/>
      <c r="E673" s="96"/>
      <c r="F673" s="96"/>
      <c r="G673" s="96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</row>
    <row r="674" spans="1:24" ht="15.75" customHeight="1" x14ac:dyDescent="0.15">
      <c r="A674" s="100"/>
      <c r="B674" s="96"/>
      <c r="C674" s="96"/>
      <c r="D674" s="96"/>
      <c r="E674" s="96"/>
      <c r="F674" s="96"/>
      <c r="G674" s="96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</row>
    <row r="675" spans="1:24" ht="15.75" customHeight="1" x14ac:dyDescent="0.15">
      <c r="A675" s="100"/>
      <c r="B675" s="96"/>
      <c r="C675" s="96"/>
      <c r="D675" s="96"/>
      <c r="E675" s="96"/>
      <c r="F675" s="96"/>
      <c r="G675" s="96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</row>
    <row r="676" spans="1:24" ht="15.75" customHeight="1" x14ac:dyDescent="0.15">
      <c r="A676" s="100"/>
      <c r="B676" s="96"/>
      <c r="C676" s="96"/>
      <c r="D676" s="96"/>
      <c r="E676" s="96"/>
      <c r="F676" s="96"/>
      <c r="G676" s="96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</row>
    <row r="677" spans="1:24" ht="15.75" customHeight="1" x14ac:dyDescent="0.15">
      <c r="A677" s="100"/>
      <c r="B677" s="96"/>
      <c r="C677" s="96"/>
      <c r="D677" s="96"/>
      <c r="E677" s="96"/>
      <c r="F677" s="96"/>
      <c r="G677" s="96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</row>
    <row r="678" spans="1:24" ht="15.75" customHeight="1" x14ac:dyDescent="0.15">
      <c r="A678" s="100"/>
      <c r="B678" s="96"/>
      <c r="C678" s="96"/>
      <c r="D678" s="96"/>
      <c r="E678" s="96"/>
      <c r="F678" s="96"/>
      <c r="G678" s="96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</row>
    <row r="679" spans="1:24" ht="15.75" customHeight="1" x14ac:dyDescent="0.15">
      <c r="A679" s="100"/>
      <c r="B679" s="96"/>
      <c r="C679" s="96"/>
      <c r="D679" s="96"/>
      <c r="E679" s="96"/>
      <c r="F679" s="96"/>
      <c r="G679" s="96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</row>
    <row r="680" spans="1:24" ht="15.75" customHeight="1" x14ac:dyDescent="0.15">
      <c r="A680" s="100"/>
      <c r="B680" s="96"/>
      <c r="C680" s="96"/>
      <c r="D680" s="96"/>
      <c r="E680" s="96"/>
      <c r="F680" s="96"/>
      <c r="G680" s="96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</row>
    <row r="681" spans="1:24" ht="15.75" customHeight="1" x14ac:dyDescent="0.15">
      <c r="A681" s="100"/>
      <c r="B681" s="96"/>
      <c r="C681" s="96"/>
      <c r="D681" s="96"/>
      <c r="E681" s="96"/>
      <c r="F681" s="96"/>
      <c r="G681" s="96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</row>
    <row r="682" spans="1:24" ht="15.75" customHeight="1" x14ac:dyDescent="0.15">
      <c r="A682" s="100"/>
      <c r="B682" s="96"/>
      <c r="C682" s="96"/>
      <c r="D682" s="96"/>
      <c r="E682" s="96"/>
      <c r="F682" s="96"/>
      <c r="G682" s="96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</row>
    <row r="683" spans="1:24" ht="15.75" customHeight="1" x14ac:dyDescent="0.15">
      <c r="A683" s="100"/>
      <c r="B683" s="96"/>
      <c r="C683" s="96"/>
      <c r="D683" s="96"/>
      <c r="E683" s="96"/>
      <c r="F683" s="96"/>
      <c r="G683" s="96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</row>
    <row r="684" spans="1:24" ht="15.75" customHeight="1" x14ac:dyDescent="0.15">
      <c r="A684" s="100"/>
      <c r="B684" s="96"/>
      <c r="C684" s="96"/>
      <c r="D684" s="96"/>
      <c r="E684" s="96"/>
      <c r="F684" s="96"/>
      <c r="G684" s="96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</row>
    <row r="685" spans="1:24" ht="15.75" customHeight="1" x14ac:dyDescent="0.15">
      <c r="A685" s="100"/>
      <c r="B685" s="96"/>
      <c r="C685" s="96"/>
      <c r="D685" s="96"/>
      <c r="E685" s="96"/>
      <c r="F685" s="96"/>
      <c r="G685" s="96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</row>
    <row r="686" spans="1:24" ht="15.75" customHeight="1" x14ac:dyDescent="0.15">
      <c r="A686" s="100"/>
      <c r="B686" s="96"/>
      <c r="C686" s="96"/>
      <c r="D686" s="96"/>
      <c r="E686" s="96"/>
      <c r="F686" s="96"/>
      <c r="G686" s="96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</row>
    <row r="687" spans="1:24" ht="15.75" customHeight="1" x14ac:dyDescent="0.15">
      <c r="A687" s="100"/>
      <c r="B687" s="96"/>
      <c r="C687" s="96"/>
      <c r="D687" s="96"/>
      <c r="E687" s="96"/>
      <c r="F687" s="96"/>
      <c r="G687" s="96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</row>
    <row r="688" spans="1:24" ht="15.75" customHeight="1" x14ac:dyDescent="0.15">
      <c r="A688" s="100"/>
      <c r="B688" s="96"/>
      <c r="C688" s="96"/>
      <c r="D688" s="96"/>
      <c r="E688" s="96"/>
      <c r="F688" s="96"/>
      <c r="G688" s="96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</row>
    <row r="689" spans="1:24" ht="15.75" customHeight="1" x14ac:dyDescent="0.15">
      <c r="A689" s="100"/>
      <c r="B689" s="96"/>
      <c r="C689" s="96"/>
      <c r="D689" s="96"/>
      <c r="E689" s="96"/>
      <c r="F689" s="96"/>
      <c r="G689" s="96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</row>
    <row r="690" spans="1:24" ht="15.75" customHeight="1" x14ac:dyDescent="0.15">
      <c r="A690" s="100"/>
      <c r="B690" s="96"/>
      <c r="C690" s="96"/>
      <c r="D690" s="96"/>
      <c r="E690" s="96"/>
      <c r="F690" s="96"/>
      <c r="G690" s="96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</row>
    <row r="691" spans="1:24" ht="15.75" customHeight="1" x14ac:dyDescent="0.15">
      <c r="A691" s="100"/>
      <c r="B691" s="96"/>
      <c r="C691" s="96"/>
      <c r="D691" s="96"/>
      <c r="E691" s="96"/>
      <c r="F691" s="96"/>
      <c r="G691" s="96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</row>
    <row r="692" spans="1:24" ht="15.75" customHeight="1" x14ac:dyDescent="0.15">
      <c r="A692" s="100"/>
      <c r="B692" s="96"/>
      <c r="C692" s="96"/>
      <c r="D692" s="96"/>
      <c r="E692" s="96"/>
      <c r="F692" s="96"/>
      <c r="G692" s="96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</row>
    <row r="693" spans="1:24" ht="15.75" customHeight="1" x14ac:dyDescent="0.15">
      <c r="A693" s="100"/>
      <c r="B693" s="96"/>
      <c r="C693" s="96"/>
      <c r="D693" s="96"/>
      <c r="E693" s="96"/>
      <c r="F693" s="96"/>
      <c r="G693" s="96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</row>
    <row r="694" spans="1:24" ht="15.75" customHeight="1" x14ac:dyDescent="0.15">
      <c r="A694" s="100"/>
      <c r="B694" s="96"/>
      <c r="C694" s="96"/>
      <c r="D694" s="96"/>
      <c r="E694" s="96"/>
      <c r="F694" s="96"/>
      <c r="G694" s="96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</row>
    <row r="695" spans="1:24" ht="15.75" customHeight="1" x14ac:dyDescent="0.15">
      <c r="A695" s="100"/>
      <c r="B695" s="96"/>
      <c r="C695" s="96"/>
      <c r="D695" s="96"/>
      <c r="E695" s="96"/>
      <c r="F695" s="96"/>
      <c r="G695" s="96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</row>
    <row r="696" spans="1:24" ht="15.75" customHeight="1" x14ac:dyDescent="0.15">
      <c r="A696" s="100"/>
      <c r="B696" s="96"/>
      <c r="C696" s="96"/>
      <c r="D696" s="96"/>
      <c r="E696" s="96"/>
      <c r="F696" s="96"/>
      <c r="G696" s="96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</row>
    <row r="697" spans="1:24" ht="15.75" customHeight="1" x14ac:dyDescent="0.15">
      <c r="A697" s="100"/>
      <c r="B697" s="96"/>
      <c r="C697" s="96"/>
      <c r="D697" s="96"/>
      <c r="E697" s="96"/>
      <c r="F697" s="96"/>
      <c r="G697" s="96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</row>
    <row r="698" spans="1:24" ht="15.75" customHeight="1" x14ac:dyDescent="0.15">
      <c r="A698" s="100"/>
      <c r="B698" s="96"/>
      <c r="C698" s="96"/>
      <c r="D698" s="96"/>
      <c r="E698" s="96"/>
      <c r="F698" s="96"/>
      <c r="G698" s="96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</row>
    <row r="699" spans="1:24" ht="15.75" customHeight="1" x14ac:dyDescent="0.15">
      <c r="A699" s="100"/>
      <c r="B699" s="96"/>
      <c r="C699" s="96"/>
      <c r="D699" s="96"/>
      <c r="E699" s="96"/>
      <c r="F699" s="96"/>
      <c r="G699" s="96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</row>
    <row r="700" spans="1:24" ht="15.75" customHeight="1" x14ac:dyDescent="0.15">
      <c r="A700" s="100"/>
      <c r="B700" s="96"/>
      <c r="C700" s="96"/>
      <c r="D700" s="96"/>
      <c r="E700" s="96"/>
      <c r="F700" s="96"/>
      <c r="G700" s="96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</row>
    <row r="701" spans="1:24" ht="15.75" customHeight="1" x14ac:dyDescent="0.15">
      <c r="A701" s="100"/>
      <c r="B701" s="96"/>
      <c r="C701" s="96"/>
      <c r="D701" s="96"/>
      <c r="E701" s="96"/>
      <c r="F701" s="96"/>
      <c r="G701" s="96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</row>
    <row r="702" spans="1:24" ht="15.75" customHeight="1" x14ac:dyDescent="0.15">
      <c r="A702" s="100"/>
      <c r="B702" s="96"/>
      <c r="C702" s="96"/>
      <c r="D702" s="96"/>
      <c r="E702" s="96"/>
      <c r="F702" s="96"/>
      <c r="G702" s="96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</row>
    <row r="703" spans="1:24" ht="15.75" customHeight="1" x14ac:dyDescent="0.15">
      <c r="A703" s="100"/>
      <c r="B703" s="96"/>
      <c r="C703" s="96"/>
      <c r="D703" s="96"/>
      <c r="E703" s="96"/>
      <c r="F703" s="96"/>
      <c r="G703" s="96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</row>
    <row r="704" spans="1:24" ht="15.75" customHeight="1" x14ac:dyDescent="0.15">
      <c r="A704" s="100"/>
      <c r="B704" s="96"/>
      <c r="C704" s="96"/>
      <c r="D704" s="96"/>
      <c r="E704" s="96"/>
      <c r="F704" s="96"/>
      <c r="G704" s="96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</row>
    <row r="705" spans="1:24" ht="15.75" customHeight="1" x14ac:dyDescent="0.15">
      <c r="A705" s="100"/>
      <c r="B705" s="96"/>
      <c r="C705" s="96"/>
      <c r="D705" s="96"/>
      <c r="E705" s="96"/>
      <c r="F705" s="96"/>
      <c r="G705" s="96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</row>
    <row r="706" spans="1:24" ht="15.75" customHeight="1" x14ac:dyDescent="0.15">
      <c r="A706" s="100"/>
      <c r="B706" s="96"/>
      <c r="C706" s="96"/>
      <c r="D706" s="96"/>
      <c r="E706" s="96"/>
      <c r="F706" s="96"/>
      <c r="G706" s="96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</row>
    <row r="707" spans="1:24" ht="15.75" customHeight="1" x14ac:dyDescent="0.15">
      <c r="A707" s="100"/>
      <c r="B707" s="96"/>
      <c r="C707" s="96"/>
      <c r="D707" s="96"/>
      <c r="E707" s="96"/>
      <c r="F707" s="96"/>
      <c r="G707" s="96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</row>
    <row r="708" spans="1:24" ht="15.75" customHeight="1" x14ac:dyDescent="0.15">
      <c r="A708" s="100"/>
      <c r="B708" s="96"/>
      <c r="C708" s="96"/>
      <c r="D708" s="96"/>
      <c r="E708" s="96"/>
      <c r="F708" s="96"/>
      <c r="G708" s="96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</row>
    <row r="709" spans="1:24" ht="15.75" customHeight="1" x14ac:dyDescent="0.15">
      <c r="A709" s="100"/>
      <c r="B709" s="96"/>
      <c r="C709" s="96"/>
      <c r="D709" s="96"/>
      <c r="E709" s="96"/>
      <c r="F709" s="96"/>
      <c r="G709" s="96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</row>
    <row r="710" spans="1:24" ht="15.75" customHeight="1" x14ac:dyDescent="0.15">
      <c r="A710" s="100"/>
      <c r="B710" s="96"/>
      <c r="C710" s="96"/>
      <c r="D710" s="96"/>
      <c r="E710" s="96"/>
      <c r="F710" s="96"/>
      <c r="G710" s="96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</row>
    <row r="711" spans="1:24" ht="15.75" customHeight="1" x14ac:dyDescent="0.15">
      <c r="A711" s="100"/>
      <c r="B711" s="96"/>
      <c r="C711" s="96"/>
      <c r="D711" s="96"/>
      <c r="E711" s="96"/>
      <c r="F711" s="96"/>
      <c r="G711" s="96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</row>
    <row r="712" spans="1:24" ht="15.75" customHeight="1" x14ac:dyDescent="0.15">
      <c r="A712" s="100"/>
      <c r="B712" s="96"/>
      <c r="C712" s="96"/>
      <c r="D712" s="96"/>
      <c r="E712" s="96"/>
      <c r="F712" s="96"/>
      <c r="G712" s="96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</row>
    <row r="713" spans="1:24" ht="15.75" customHeight="1" x14ac:dyDescent="0.15">
      <c r="A713" s="100"/>
      <c r="B713" s="96"/>
      <c r="C713" s="96"/>
      <c r="D713" s="96"/>
      <c r="E713" s="96"/>
      <c r="F713" s="96"/>
      <c r="G713" s="96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</row>
    <row r="714" spans="1:24" ht="15.75" customHeight="1" x14ac:dyDescent="0.15">
      <c r="A714" s="100"/>
      <c r="B714" s="96"/>
      <c r="C714" s="96"/>
      <c r="D714" s="96"/>
      <c r="E714" s="96"/>
      <c r="F714" s="96"/>
      <c r="G714" s="96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</row>
    <row r="715" spans="1:24" ht="15.75" customHeight="1" x14ac:dyDescent="0.15">
      <c r="A715" s="100"/>
      <c r="B715" s="96"/>
      <c r="C715" s="96"/>
      <c r="D715" s="96"/>
      <c r="E715" s="96"/>
      <c r="F715" s="96"/>
      <c r="G715" s="96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</row>
    <row r="716" spans="1:24" ht="15.75" customHeight="1" x14ac:dyDescent="0.15">
      <c r="A716" s="100"/>
      <c r="B716" s="96"/>
      <c r="C716" s="96"/>
      <c r="D716" s="96"/>
      <c r="E716" s="96"/>
      <c r="F716" s="96"/>
      <c r="G716" s="96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</row>
    <row r="717" spans="1:24" ht="15.75" customHeight="1" x14ac:dyDescent="0.15">
      <c r="A717" s="100"/>
      <c r="B717" s="96"/>
      <c r="C717" s="96"/>
      <c r="D717" s="96"/>
      <c r="E717" s="96"/>
      <c r="F717" s="96"/>
      <c r="G717" s="96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</row>
    <row r="718" spans="1:24" ht="15.75" customHeight="1" x14ac:dyDescent="0.15">
      <c r="A718" s="100"/>
      <c r="B718" s="96"/>
      <c r="C718" s="96"/>
      <c r="D718" s="96"/>
      <c r="E718" s="96"/>
      <c r="F718" s="96"/>
      <c r="G718" s="96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</row>
    <row r="719" spans="1:24" ht="15.75" customHeight="1" x14ac:dyDescent="0.15">
      <c r="A719" s="100"/>
      <c r="B719" s="96"/>
      <c r="C719" s="96"/>
      <c r="D719" s="96"/>
      <c r="E719" s="96"/>
      <c r="F719" s="96"/>
      <c r="G719" s="96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</row>
    <row r="720" spans="1:24" ht="15.75" customHeight="1" x14ac:dyDescent="0.15">
      <c r="A720" s="100"/>
      <c r="B720" s="96"/>
      <c r="C720" s="96"/>
      <c r="D720" s="96"/>
      <c r="E720" s="96"/>
      <c r="F720" s="96"/>
      <c r="G720" s="96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</row>
    <row r="721" spans="1:24" ht="15.75" customHeight="1" x14ac:dyDescent="0.15">
      <c r="A721" s="100"/>
      <c r="B721" s="96"/>
      <c r="C721" s="96"/>
      <c r="D721" s="96"/>
      <c r="E721" s="96"/>
      <c r="F721" s="96"/>
      <c r="G721" s="96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</row>
    <row r="722" spans="1:24" ht="15.75" customHeight="1" x14ac:dyDescent="0.15">
      <c r="A722" s="100"/>
      <c r="B722" s="96"/>
      <c r="C722" s="96"/>
      <c r="D722" s="96"/>
      <c r="E722" s="96"/>
      <c r="F722" s="96"/>
      <c r="G722" s="96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</row>
    <row r="723" spans="1:24" ht="15.75" customHeight="1" x14ac:dyDescent="0.15">
      <c r="A723" s="100"/>
      <c r="B723" s="96"/>
      <c r="C723" s="96"/>
      <c r="D723" s="96"/>
      <c r="E723" s="96"/>
      <c r="F723" s="96"/>
      <c r="G723" s="96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</row>
    <row r="724" spans="1:24" ht="15.75" customHeight="1" x14ac:dyDescent="0.15">
      <c r="A724" s="100"/>
      <c r="B724" s="96"/>
      <c r="C724" s="96"/>
      <c r="D724" s="96"/>
      <c r="E724" s="96"/>
      <c r="F724" s="96"/>
      <c r="G724" s="96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</row>
    <row r="725" spans="1:24" ht="15.75" customHeight="1" x14ac:dyDescent="0.15">
      <c r="A725" s="100"/>
      <c r="B725" s="96"/>
      <c r="C725" s="96"/>
      <c r="D725" s="96"/>
      <c r="E725" s="96"/>
      <c r="F725" s="96"/>
      <c r="G725" s="96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</row>
    <row r="726" spans="1:24" ht="15.75" customHeight="1" x14ac:dyDescent="0.15">
      <c r="A726" s="100"/>
      <c r="B726" s="96"/>
      <c r="C726" s="96"/>
      <c r="D726" s="96"/>
      <c r="E726" s="96"/>
      <c r="F726" s="96"/>
      <c r="G726" s="96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</row>
    <row r="727" spans="1:24" ht="15.75" customHeight="1" x14ac:dyDescent="0.15">
      <c r="A727" s="100"/>
      <c r="B727" s="96"/>
      <c r="C727" s="96"/>
      <c r="D727" s="96"/>
      <c r="E727" s="96"/>
      <c r="F727" s="96"/>
      <c r="G727" s="96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</row>
    <row r="728" spans="1:24" ht="15.75" customHeight="1" x14ac:dyDescent="0.15">
      <c r="A728" s="100"/>
      <c r="B728" s="96"/>
      <c r="C728" s="96"/>
      <c r="D728" s="96"/>
      <c r="E728" s="96"/>
      <c r="F728" s="96"/>
      <c r="G728" s="96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</row>
    <row r="729" spans="1:24" ht="15.75" customHeight="1" x14ac:dyDescent="0.15">
      <c r="A729" s="100"/>
      <c r="B729" s="96"/>
      <c r="C729" s="96"/>
      <c r="D729" s="96"/>
      <c r="E729" s="96"/>
      <c r="F729" s="96"/>
      <c r="G729" s="96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</row>
    <row r="730" spans="1:24" ht="15.75" customHeight="1" x14ac:dyDescent="0.15">
      <c r="A730" s="100"/>
      <c r="B730" s="96"/>
      <c r="C730" s="96"/>
      <c r="D730" s="96"/>
      <c r="E730" s="96"/>
      <c r="F730" s="96"/>
      <c r="G730" s="96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</row>
    <row r="731" spans="1:24" ht="15.75" customHeight="1" x14ac:dyDescent="0.15">
      <c r="A731" s="100"/>
      <c r="B731" s="96"/>
      <c r="C731" s="96"/>
      <c r="D731" s="96"/>
      <c r="E731" s="96"/>
      <c r="F731" s="96"/>
      <c r="G731" s="96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</row>
    <row r="732" spans="1:24" ht="15.75" customHeight="1" x14ac:dyDescent="0.15">
      <c r="A732" s="100"/>
      <c r="B732" s="96"/>
      <c r="C732" s="96"/>
      <c r="D732" s="96"/>
      <c r="E732" s="96"/>
      <c r="F732" s="96"/>
      <c r="G732" s="96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</row>
    <row r="733" spans="1:24" ht="15.75" customHeight="1" x14ac:dyDescent="0.15">
      <c r="A733" s="100"/>
      <c r="B733" s="96"/>
      <c r="C733" s="96"/>
      <c r="D733" s="96"/>
      <c r="E733" s="96"/>
      <c r="F733" s="96"/>
      <c r="G733" s="96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</row>
    <row r="734" spans="1:24" ht="15.75" customHeight="1" x14ac:dyDescent="0.15">
      <c r="A734" s="100"/>
      <c r="B734" s="96"/>
      <c r="C734" s="96"/>
      <c r="D734" s="96"/>
      <c r="E734" s="96"/>
      <c r="F734" s="96"/>
      <c r="G734" s="96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</row>
    <row r="735" spans="1:24" ht="15.75" customHeight="1" x14ac:dyDescent="0.15">
      <c r="A735" s="100"/>
      <c r="B735" s="96"/>
      <c r="C735" s="96"/>
      <c r="D735" s="96"/>
      <c r="E735" s="96"/>
      <c r="F735" s="96"/>
      <c r="G735" s="96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</row>
    <row r="736" spans="1:24" ht="15.75" customHeight="1" x14ac:dyDescent="0.15">
      <c r="A736" s="100"/>
      <c r="B736" s="96"/>
      <c r="C736" s="96"/>
      <c r="D736" s="96"/>
      <c r="E736" s="96"/>
      <c r="F736" s="96"/>
      <c r="G736" s="96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</row>
    <row r="737" spans="1:24" ht="15.75" customHeight="1" x14ac:dyDescent="0.15">
      <c r="A737" s="100"/>
      <c r="B737" s="96"/>
      <c r="C737" s="96"/>
      <c r="D737" s="96"/>
      <c r="E737" s="96"/>
      <c r="F737" s="96"/>
      <c r="G737" s="96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</row>
    <row r="738" spans="1:24" ht="15.75" customHeight="1" x14ac:dyDescent="0.15">
      <c r="A738" s="100"/>
      <c r="B738" s="96"/>
      <c r="C738" s="96"/>
      <c r="D738" s="96"/>
      <c r="E738" s="96"/>
      <c r="F738" s="96"/>
      <c r="G738" s="96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</row>
    <row r="739" spans="1:24" ht="15.75" customHeight="1" x14ac:dyDescent="0.15">
      <c r="A739" s="100"/>
      <c r="B739" s="96"/>
      <c r="C739" s="96"/>
      <c r="D739" s="96"/>
      <c r="E739" s="96"/>
      <c r="F739" s="96"/>
      <c r="G739" s="96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</row>
    <row r="740" spans="1:24" ht="15.75" customHeight="1" x14ac:dyDescent="0.15">
      <c r="A740" s="100"/>
      <c r="B740" s="96"/>
      <c r="C740" s="96"/>
      <c r="D740" s="96"/>
      <c r="E740" s="96"/>
      <c r="F740" s="96"/>
      <c r="G740" s="96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</row>
    <row r="741" spans="1:24" ht="15.75" customHeight="1" x14ac:dyDescent="0.15">
      <c r="A741" s="100"/>
      <c r="B741" s="96"/>
      <c r="C741" s="96"/>
      <c r="D741" s="96"/>
      <c r="E741" s="96"/>
      <c r="F741" s="96"/>
      <c r="G741" s="96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</row>
    <row r="742" spans="1:24" ht="15.75" customHeight="1" x14ac:dyDescent="0.15">
      <c r="A742" s="100"/>
      <c r="B742" s="96"/>
      <c r="C742" s="96"/>
      <c r="D742" s="96"/>
      <c r="E742" s="96"/>
      <c r="F742" s="96"/>
      <c r="G742" s="96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</row>
    <row r="743" spans="1:24" ht="15.75" customHeight="1" x14ac:dyDescent="0.15">
      <c r="A743" s="100"/>
      <c r="B743" s="96"/>
      <c r="C743" s="96"/>
      <c r="D743" s="96"/>
      <c r="E743" s="96"/>
      <c r="F743" s="96"/>
      <c r="G743" s="96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</row>
    <row r="744" spans="1:24" ht="15.75" customHeight="1" x14ac:dyDescent="0.15">
      <c r="A744" s="100"/>
      <c r="B744" s="96"/>
      <c r="C744" s="96"/>
      <c r="D744" s="96"/>
      <c r="E744" s="96"/>
      <c r="F744" s="96"/>
      <c r="G744" s="96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</row>
    <row r="745" spans="1:24" ht="15.75" customHeight="1" x14ac:dyDescent="0.15">
      <c r="A745" s="100"/>
      <c r="B745" s="96"/>
      <c r="C745" s="96"/>
      <c r="D745" s="96"/>
      <c r="E745" s="96"/>
      <c r="F745" s="96"/>
      <c r="G745" s="96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</row>
    <row r="746" spans="1:24" ht="15.75" customHeight="1" x14ac:dyDescent="0.15">
      <c r="A746" s="100"/>
      <c r="B746" s="96"/>
      <c r="C746" s="96"/>
      <c r="D746" s="96"/>
      <c r="E746" s="96"/>
      <c r="F746" s="96"/>
      <c r="G746" s="96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</row>
    <row r="747" spans="1:24" ht="15.75" customHeight="1" x14ac:dyDescent="0.15">
      <c r="A747" s="100"/>
      <c r="B747" s="96"/>
      <c r="C747" s="96"/>
      <c r="D747" s="96"/>
      <c r="E747" s="96"/>
      <c r="F747" s="96"/>
      <c r="G747" s="96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</row>
    <row r="748" spans="1:24" ht="15.75" customHeight="1" x14ac:dyDescent="0.15">
      <c r="A748" s="100"/>
      <c r="B748" s="96"/>
      <c r="C748" s="96"/>
      <c r="D748" s="96"/>
      <c r="E748" s="96"/>
      <c r="F748" s="96"/>
      <c r="G748" s="96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</row>
    <row r="749" spans="1:24" ht="15.75" customHeight="1" x14ac:dyDescent="0.15">
      <c r="A749" s="100"/>
      <c r="B749" s="96"/>
      <c r="C749" s="96"/>
      <c r="D749" s="96"/>
      <c r="E749" s="96"/>
      <c r="F749" s="96"/>
      <c r="G749" s="96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</row>
    <row r="750" spans="1:24" ht="15.75" customHeight="1" x14ac:dyDescent="0.15">
      <c r="A750" s="100"/>
      <c r="B750" s="96"/>
      <c r="C750" s="96"/>
      <c r="D750" s="96"/>
      <c r="E750" s="96"/>
      <c r="F750" s="96"/>
      <c r="G750" s="96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</row>
    <row r="751" spans="1:24" ht="15.75" customHeight="1" x14ac:dyDescent="0.15">
      <c r="A751" s="100"/>
      <c r="B751" s="96"/>
      <c r="C751" s="96"/>
      <c r="D751" s="96"/>
      <c r="E751" s="96"/>
      <c r="F751" s="96"/>
      <c r="G751" s="96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</row>
    <row r="752" spans="1:24" ht="15.75" customHeight="1" x14ac:dyDescent="0.15">
      <c r="A752" s="100"/>
      <c r="B752" s="96"/>
      <c r="C752" s="96"/>
      <c r="D752" s="96"/>
      <c r="E752" s="96"/>
      <c r="F752" s="96"/>
      <c r="G752" s="96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</row>
    <row r="753" spans="1:24" ht="15.75" customHeight="1" x14ac:dyDescent="0.15">
      <c r="A753" s="100"/>
      <c r="B753" s="96"/>
      <c r="C753" s="96"/>
      <c r="D753" s="96"/>
      <c r="E753" s="96"/>
      <c r="F753" s="96"/>
      <c r="G753" s="96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</row>
    <row r="754" spans="1:24" ht="15.75" customHeight="1" x14ac:dyDescent="0.15">
      <c r="A754" s="100"/>
      <c r="B754" s="96"/>
      <c r="C754" s="96"/>
      <c r="D754" s="96"/>
      <c r="E754" s="96"/>
      <c r="F754" s="96"/>
      <c r="G754" s="96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</row>
    <row r="755" spans="1:24" ht="15.75" customHeight="1" x14ac:dyDescent="0.15">
      <c r="A755" s="100"/>
      <c r="B755" s="96"/>
      <c r="C755" s="96"/>
      <c r="D755" s="96"/>
      <c r="E755" s="96"/>
      <c r="F755" s="96"/>
      <c r="G755" s="96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</row>
    <row r="756" spans="1:24" ht="15.75" customHeight="1" x14ac:dyDescent="0.15">
      <c r="A756" s="100"/>
      <c r="B756" s="96"/>
      <c r="C756" s="96"/>
      <c r="D756" s="96"/>
      <c r="E756" s="96"/>
      <c r="F756" s="96"/>
      <c r="G756" s="96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</row>
    <row r="757" spans="1:24" ht="15.75" customHeight="1" x14ac:dyDescent="0.15">
      <c r="A757" s="100"/>
      <c r="B757" s="96"/>
      <c r="C757" s="96"/>
      <c r="D757" s="96"/>
      <c r="E757" s="96"/>
      <c r="F757" s="96"/>
      <c r="G757" s="96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</row>
    <row r="758" spans="1:24" ht="15.75" customHeight="1" x14ac:dyDescent="0.15">
      <c r="A758" s="100"/>
      <c r="B758" s="96"/>
      <c r="C758" s="96"/>
      <c r="D758" s="96"/>
      <c r="E758" s="96"/>
      <c r="F758" s="96"/>
      <c r="G758" s="96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</row>
    <row r="759" spans="1:24" ht="15.75" customHeight="1" x14ac:dyDescent="0.15">
      <c r="A759" s="100"/>
      <c r="B759" s="96"/>
      <c r="C759" s="96"/>
      <c r="D759" s="96"/>
      <c r="E759" s="96"/>
      <c r="F759" s="96"/>
      <c r="G759" s="96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</row>
    <row r="760" spans="1:24" ht="15.75" customHeight="1" x14ac:dyDescent="0.15">
      <c r="A760" s="100"/>
      <c r="B760" s="96"/>
      <c r="C760" s="96"/>
      <c r="D760" s="96"/>
      <c r="E760" s="96"/>
      <c r="F760" s="96"/>
      <c r="G760" s="96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</row>
    <row r="761" spans="1:24" ht="15.75" customHeight="1" x14ac:dyDescent="0.15">
      <c r="A761" s="100"/>
      <c r="B761" s="96"/>
      <c r="C761" s="96"/>
      <c r="D761" s="96"/>
      <c r="E761" s="96"/>
      <c r="F761" s="96"/>
      <c r="G761" s="96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</row>
    <row r="762" spans="1:24" ht="15.75" customHeight="1" x14ac:dyDescent="0.15">
      <c r="A762" s="100"/>
      <c r="B762" s="96"/>
      <c r="C762" s="96"/>
      <c r="D762" s="96"/>
      <c r="E762" s="96"/>
      <c r="F762" s="96"/>
      <c r="G762" s="96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</row>
    <row r="763" spans="1:24" ht="15.75" customHeight="1" x14ac:dyDescent="0.15">
      <c r="A763" s="100"/>
      <c r="B763" s="96"/>
      <c r="C763" s="96"/>
      <c r="D763" s="96"/>
      <c r="E763" s="96"/>
      <c r="F763" s="96"/>
      <c r="G763" s="96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</row>
    <row r="764" spans="1:24" ht="15.75" customHeight="1" x14ac:dyDescent="0.15">
      <c r="A764" s="100"/>
      <c r="B764" s="96"/>
      <c r="C764" s="96"/>
      <c r="D764" s="96"/>
      <c r="E764" s="96"/>
      <c r="F764" s="96"/>
      <c r="G764" s="96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</row>
    <row r="765" spans="1:24" ht="15.75" customHeight="1" x14ac:dyDescent="0.15">
      <c r="A765" s="100"/>
      <c r="B765" s="96"/>
      <c r="C765" s="96"/>
      <c r="D765" s="96"/>
      <c r="E765" s="96"/>
      <c r="F765" s="96"/>
      <c r="G765" s="96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</row>
    <row r="766" spans="1:24" ht="15.75" customHeight="1" x14ac:dyDescent="0.15">
      <c r="A766" s="100"/>
      <c r="B766" s="96"/>
      <c r="C766" s="96"/>
      <c r="D766" s="96"/>
      <c r="E766" s="96"/>
      <c r="F766" s="96"/>
      <c r="G766" s="96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</row>
    <row r="767" spans="1:24" ht="15.75" customHeight="1" x14ac:dyDescent="0.15">
      <c r="A767" s="100"/>
      <c r="B767" s="96"/>
      <c r="C767" s="96"/>
      <c r="D767" s="96"/>
      <c r="E767" s="96"/>
      <c r="F767" s="96"/>
      <c r="G767" s="96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</row>
    <row r="768" spans="1:24" ht="15.75" customHeight="1" x14ac:dyDescent="0.15">
      <c r="A768" s="100"/>
      <c r="B768" s="96"/>
      <c r="C768" s="96"/>
      <c r="D768" s="96"/>
      <c r="E768" s="96"/>
      <c r="F768" s="96"/>
      <c r="G768" s="96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</row>
    <row r="769" spans="1:24" ht="15.75" customHeight="1" x14ac:dyDescent="0.15">
      <c r="A769" s="100"/>
      <c r="B769" s="96"/>
      <c r="C769" s="96"/>
      <c r="D769" s="96"/>
      <c r="E769" s="96"/>
      <c r="F769" s="96"/>
      <c r="G769" s="96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</row>
    <row r="770" spans="1:24" ht="15.75" customHeight="1" x14ac:dyDescent="0.15">
      <c r="A770" s="100"/>
      <c r="B770" s="96"/>
      <c r="C770" s="96"/>
      <c r="D770" s="96"/>
      <c r="E770" s="96"/>
      <c r="F770" s="96"/>
      <c r="G770" s="96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</row>
    <row r="771" spans="1:24" ht="15.75" customHeight="1" x14ac:dyDescent="0.15">
      <c r="A771" s="100"/>
      <c r="B771" s="96"/>
      <c r="C771" s="96"/>
      <c r="D771" s="96"/>
      <c r="E771" s="96"/>
      <c r="F771" s="96"/>
      <c r="G771" s="96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</row>
    <row r="772" spans="1:24" ht="15.75" customHeight="1" x14ac:dyDescent="0.15">
      <c r="A772" s="100"/>
      <c r="B772" s="96"/>
      <c r="C772" s="96"/>
      <c r="D772" s="96"/>
      <c r="E772" s="96"/>
      <c r="F772" s="96"/>
      <c r="G772" s="96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</row>
    <row r="773" spans="1:24" ht="15.75" customHeight="1" x14ac:dyDescent="0.15">
      <c r="A773" s="100"/>
      <c r="B773" s="96"/>
      <c r="C773" s="96"/>
      <c r="D773" s="96"/>
      <c r="E773" s="96"/>
      <c r="F773" s="96"/>
      <c r="G773" s="96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</row>
    <row r="774" spans="1:24" ht="15.75" customHeight="1" x14ac:dyDescent="0.15">
      <c r="A774" s="100"/>
      <c r="B774" s="96"/>
      <c r="C774" s="96"/>
      <c r="D774" s="96"/>
      <c r="E774" s="96"/>
      <c r="F774" s="96"/>
      <c r="G774" s="96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</row>
    <row r="775" spans="1:24" ht="15.75" customHeight="1" x14ac:dyDescent="0.15">
      <c r="A775" s="100"/>
      <c r="B775" s="96"/>
      <c r="C775" s="96"/>
      <c r="D775" s="96"/>
      <c r="E775" s="96"/>
      <c r="F775" s="96"/>
      <c r="G775" s="96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</row>
    <row r="776" spans="1:24" ht="15.75" customHeight="1" x14ac:dyDescent="0.15">
      <c r="A776" s="100"/>
      <c r="B776" s="96"/>
      <c r="C776" s="96"/>
      <c r="D776" s="96"/>
      <c r="E776" s="96"/>
      <c r="F776" s="96"/>
      <c r="G776" s="96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</row>
    <row r="777" spans="1:24" ht="15.75" customHeight="1" x14ac:dyDescent="0.15">
      <c r="A777" s="100"/>
      <c r="B777" s="96"/>
      <c r="C777" s="96"/>
      <c r="D777" s="96"/>
      <c r="E777" s="96"/>
      <c r="F777" s="96"/>
      <c r="G777" s="96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</row>
    <row r="778" spans="1:24" ht="15.75" customHeight="1" x14ac:dyDescent="0.15">
      <c r="A778" s="100"/>
      <c r="B778" s="96"/>
      <c r="C778" s="96"/>
      <c r="D778" s="96"/>
      <c r="E778" s="96"/>
      <c r="F778" s="96"/>
      <c r="G778" s="96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</row>
    <row r="779" spans="1:24" ht="15.75" customHeight="1" x14ac:dyDescent="0.15">
      <c r="A779" s="100"/>
      <c r="B779" s="96"/>
      <c r="C779" s="96"/>
      <c r="D779" s="96"/>
      <c r="E779" s="96"/>
      <c r="F779" s="96"/>
      <c r="G779" s="96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</row>
    <row r="780" spans="1:24" ht="15.75" customHeight="1" x14ac:dyDescent="0.15">
      <c r="A780" s="100"/>
      <c r="B780" s="96"/>
      <c r="C780" s="96"/>
      <c r="D780" s="96"/>
      <c r="E780" s="96"/>
      <c r="F780" s="96"/>
      <c r="G780" s="96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</row>
    <row r="781" spans="1:24" ht="15.75" customHeight="1" x14ac:dyDescent="0.15">
      <c r="A781" s="100"/>
      <c r="B781" s="96"/>
      <c r="C781" s="96"/>
      <c r="D781" s="96"/>
      <c r="E781" s="96"/>
      <c r="F781" s="96"/>
      <c r="G781" s="96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</row>
    <row r="782" spans="1:24" ht="15.75" customHeight="1" x14ac:dyDescent="0.15">
      <c r="A782" s="100"/>
      <c r="B782" s="96"/>
      <c r="C782" s="96"/>
      <c r="D782" s="96"/>
      <c r="E782" s="96"/>
      <c r="F782" s="96"/>
      <c r="G782" s="96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</row>
    <row r="783" spans="1:24" ht="15.75" customHeight="1" x14ac:dyDescent="0.15">
      <c r="A783" s="100"/>
      <c r="B783" s="96"/>
      <c r="C783" s="96"/>
      <c r="D783" s="96"/>
      <c r="E783" s="96"/>
      <c r="F783" s="96"/>
      <c r="G783" s="96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</row>
    <row r="784" spans="1:24" ht="15.75" customHeight="1" x14ac:dyDescent="0.15">
      <c r="A784" s="100"/>
      <c r="B784" s="96"/>
      <c r="C784" s="96"/>
      <c r="D784" s="96"/>
      <c r="E784" s="96"/>
      <c r="F784" s="96"/>
      <c r="G784" s="96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</row>
    <row r="785" spans="1:24" ht="15.75" customHeight="1" x14ac:dyDescent="0.15">
      <c r="A785" s="100"/>
      <c r="B785" s="96"/>
      <c r="C785" s="96"/>
      <c r="D785" s="96"/>
      <c r="E785" s="96"/>
      <c r="F785" s="96"/>
      <c r="G785" s="96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</row>
    <row r="786" spans="1:24" ht="15.75" customHeight="1" x14ac:dyDescent="0.15">
      <c r="A786" s="100"/>
      <c r="B786" s="96"/>
      <c r="C786" s="96"/>
      <c r="D786" s="96"/>
      <c r="E786" s="96"/>
      <c r="F786" s="96"/>
      <c r="G786" s="96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</row>
    <row r="787" spans="1:24" ht="15.75" customHeight="1" x14ac:dyDescent="0.15">
      <c r="A787" s="100"/>
      <c r="B787" s="96"/>
      <c r="C787" s="96"/>
      <c r="D787" s="96"/>
      <c r="E787" s="96"/>
      <c r="F787" s="96"/>
      <c r="G787" s="96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</row>
    <row r="788" spans="1:24" ht="15.75" customHeight="1" x14ac:dyDescent="0.15">
      <c r="A788" s="100"/>
      <c r="B788" s="96"/>
      <c r="C788" s="96"/>
      <c r="D788" s="96"/>
      <c r="E788" s="96"/>
      <c r="F788" s="96"/>
      <c r="G788" s="96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</row>
    <row r="789" spans="1:24" ht="15.75" customHeight="1" x14ac:dyDescent="0.15">
      <c r="A789" s="100"/>
      <c r="B789" s="96"/>
      <c r="C789" s="96"/>
      <c r="D789" s="96"/>
      <c r="E789" s="96"/>
      <c r="F789" s="96"/>
      <c r="G789" s="96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</row>
    <row r="790" spans="1:24" ht="15.75" customHeight="1" x14ac:dyDescent="0.15">
      <c r="A790" s="100"/>
      <c r="B790" s="96"/>
      <c r="C790" s="96"/>
      <c r="D790" s="96"/>
      <c r="E790" s="96"/>
      <c r="F790" s="96"/>
      <c r="G790" s="96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</row>
    <row r="791" spans="1:24" ht="15.75" customHeight="1" x14ac:dyDescent="0.15">
      <c r="A791" s="100"/>
      <c r="B791" s="96"/>
      <c r="C791" s="96"/>
      <c r="D791" s="96"/>
      <c r="E791" s="96"/>
      <c r="F791" s="96"/>
      <c r="G791" s="96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</row>
    <row r="792" spans="1:24" ht="15.75" customHeight="1" x14ac:dyDescent="0.15">
      <c r="A792" s="100"/>
      <c r="B792" s="96"/>
      <c r="C792" s="96"/>
      <c r="D792" s="96"/>
      <c r="E792" s="96"/>
      <c r="F792" s="96"/>
      <c r="G792" s="96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</row>
    <row r="793" spans="1:24" ht="15.75" customHeight="1" x14ac:dyDescent="0.15">
      <c r="A793" s="100"/>
      <c r="B793" s="96"/>
      <c r="C793" s="96"/>
      <c r="D793" s="96"/>
      <c r="E793" s="96"/>
      <c r="F793" s="96"/>
      <c r="G793" s="96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</row>
    <row r="794" spans="1:24" ht="15.75" customHeight="1" x14ac:dyDescent="0.15">
      <c r="A794" s="100"/>
      <c r="B794" s="96"/>
      <c r="C794" s="96"/>
      <c r="D794" s="96"/>
      <c r="E794" s="96"/>
      <c r="F794" s="96"/>
      <c r="G794" s="96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</row>
    <row r="795" spans="1:24" ht="15.75" customHeight="1" x14ac:dyDescent="0.15">
      <c r="A795" s="100"/>
      <c r="B795" s="96"/>
      <c r="C795" s="96"/>
      <c r="D795" s="96"/>
      <c r="E795" s="96"/>
      <c r="F795" s="96"/>
      <c r="G795" s="96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</row>
    <row r="796" spans="1:24" ht="15.75" customHeight="1" x14ac:dyDescent="0.15">
      <c r="A796" s="100"/>
      <c r="B796" s="96"/>
      <c r="C796" s="96"/>
      <c r="D796" s="96"/>
      <c r="E796" s="96"/>
      <c r="F796" s="96"/>
      <c r="G796" s="96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</row>
    <row r="797" spans="1:24" ht="15.75" customHeight="1" x14ac:dyDescent="0.15">
      <c r="A797" s="100"/>
      <c r="B797" s="96"/>
      <c r="C797" s="96"/>
      <c r="D797" s="96"/>
      <c r="E797" s="96"/>
      <c r="F797" s="96"/>
      <c r="G797" s="96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</row>
    <row r="798" spans="1:24" ht="15.75" customHeight="1" x14ac:dyDescent="0.15">
      <c r="A798" s="100"/>
      <c r="B798" s="96"/>
      <c r="C798" s="96"/>
      <c r="D798" s="96"/>
      <c r="E798" s="96"/>
      <c r="F798" s="96"/>
      <c r="G798" s="96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</row>
    <row r="799" spans="1:24" ht="15.75" customHeight="1" x14ac:dyDescent="0.15">
      <c r="A799" s="100"/>
      <c r="B799" s="96"/>
      <c r="C799" s="96"/>
      <c r="D799" s="96"/>
      <c r="E799" s="96"/>
      <c r="F799" s="96"/>
      <c r="G799" s="96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</row>
    <row r="800" spans="1:24" ht="15.75" customHeight="1" x14ac:dyDescent="0.15">
      <c r="A800" s="100"/>
      <c r="B800" s="96"/>
      <c r="C800" s="96"/>
      <c r="D800" s="96"/>
      <c r="E800" s="96"/>
      <c r="F800" s="96"/>
      <c r="G800" s="96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</row>
    <row r="801" spans="1:24" ht="15.75" customHeight="1" x14ac:dyDescent="0.15">
      <c r="A801" s="100"/>
      <c r="B801" s="96"/>
      <c r="C801" s="96"/>
      <c r="D801" s="96"/>
      <c r="E801" s="96"/>
      <c r="F801" s="96"/>
      <c r="G801" s="96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</row>
    <row r="802" spans="1:24" ht="15.75" customHeight="1" x14ac:dyDescent="0.15">
      <c r="A802" s="100"/>
      <c r="B802" s="96"/>
      <c r="C802" s="96"/>
      <c r="D802" s="96"/>
      <c r="E802" s="96"/>
      <c r="F802" s="96"/>
      <c r="G802" s="96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</row>
    <row r="803" spans="1:24" ht="15.75" customHeight="1" x14ac:dyDescent="0.15">
      <c r="A803" s="100"/>
      <c r="B803" s="96"/>
      <c r="C803" s="96"/>
      <c r="D803" s="96"/>
      <c r="E803" s="96"/>
      <c r="F803" s="96"/>
      <c r="G803" s="96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</row>
    <row r="804" spans="1:24" ht="15.75" customHeight="1" x14ac:dyDescent="0.15">
      <c r="A804" s="100"/>
      <c r="B804" s="96"/>
      <c r="C804" s="96"/>
      <c r="D804" s="96"/>
      <c r="E804" s="96"/>
      <c r="F804" s="96"/>
      <c r="G804" s="96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</row>
    <row r="805" spans="1:24" ht="15.75" customHeight="1" x14ac:dyDescent="0.15">
      <c r="A805" s="100"/>
      <c r="B805" s="96"/>
      <c r="C805" s="96"/>
      <c r="D805" s="96"/>
      <c r="E805" s="96"/>
      <c r="F805" s="96"/>
      <c r="G805" s="96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</row>
    <row r="806" spans="1:24" ht="15.75" customHeight="1" x14ac:dyDescent="0.15">
      <c r="A806" s="100"/>
      <c r="B806" s="96"/>
      <c r="C806" s="96"/>
      <c r="D806" s="96"/>
      <c r="E806" s="96"/>
      <c r="F806" s="96"/>
      <c r="G806" s="96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</row>
    <row r="807" spans="1:24" ht="15.75" customHeight="1" x14ac:dyDescent="0.15">
      <c r="A807" s="100"/>
      <c r="B807" s="96"/>
      <c r="C807" s="96"/>
      <c r="D807" s="96"/>
      <c r="E807" s="96"/>
      <c r="F807" s="96"/>
      <c r="G807" s="96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</row>
    <row r="808" spans="1:24" ht="15.75" customHeight="1" x14ac:dyDescent="0.15">
      <c r="A808" s="100"/>
      <c r="B808" s="96"/>
      <c r="C808" s="96"/>
      <c r="D808" s="96"/>
      <c r="E808" s="96"/>
      <c r="F808" s="96"/>
      <c r="G808" s="96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</row>
    <row r="809" spans="1:24" ht="15.75" customHeight="1" x14ac:dyDescent="0.15">
      <c r="A809" s="100"/>
      <c r="B809" s="96"/>
      <c r="C809" s="96"/>
      <c r="D809" s="96"/>
      <c r="E809" s="96"/>
      <c r="F809" s="96"/>
      <c r="G809" s="96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</row>
    <row r="810" spans="1:24" ht="15.75" customHeight="1" x14ac:dyDescent="0.15">
      <c r="A810" s="100"/>
      <c r="B810" s="96"/>
      <c r="C810" s="96"/>
      <c r="D810" s="96"/>
      <c r="E810" s="96"/>
      <c r="F810" s="96"/>
      <c r="G810" s="96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</row>
    <row r="811" spans="1:24" ht="15.75" customHeight="1" x14ac:dyDescent="0.15">
      <c r="A811" s="100"/>
      <c r="B811" s="96"/>
      <c r="C811" s="96"/>
      <c r="D811" s="96"/>
      <c r="E811" s="96"/>
      <c r="F811" s="96"/>
      <c r="G811" s="96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</row>
    <row r="812" spans="1:24" ht="15.75" customHeight="1" x14ac:dyDescent="0.15">
      <c r="A812" s="100"/>
      <c r="B812" s="96"/>
      <c r="C812" s="96"/>
      <c r="D812" s="96"/>
      <c r="E812" s="96"/>
      <c r="F812" s="96"/>
      <c r="G812" s="96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</row>
    <row r="813" spans="1:24" ht="15.75" customHeight="1" x14ac:dyDescent="0.15">
      <c r="A813" s="100"/>
      <c r="B813" s="96"/>
      <c r="C813" s="96"/>
      <c r="D813" s="96"/>
      <c r="E813" s="96"/>
      <c r="F813" s="96"/>
      <c r="G813" s="96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</row>
    <row r="814" spans="1:24" ht="15.75" customHeight="1" x14ac:dyDescent="0.15">
      <c r="A814" s="100"/>
      <c r="B814" s="96"/>
      <c r="C814" s="96"/>
      <c r="D814" s="96"/>
      <c r="E814" s="96"/>
      <c r="F814" s="96"/>
      <c r="G814" s="96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</row>
    <row r="815" spans="1:24" ht="15.75" customHeight="1" x14ac:dyDescent="0.15">
      <c r="A815" s="100"/>
      <c r="B815" s="96"/>
      <c r="C815" s="96"/>
      <c r="D815" s="96"/>
      <c r="E815" s="96"/>
      <c r="F815" s="96"/>
      <c r="G815" s="96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</row>
    <row r="816" spans="1:24" ht="15.75" customHeight="1" x14ac:dyDescent="0.15">
      <c r="A816" s="100"/>
      <c r="B816" s="96"/>
      <c r="C816" s="96"/>
      <c r="D816" s="96"/>
      <c r="E816" s="96"/>
      <c r="F816" s="96"/>
      <c r="G816" s="96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</row>
    <row r="817" spans="1:24" ht="15.75" customHeight="1" x14ac:dyDescent="0.15">
      <c r="A817" s="100"/>
      <c r="B817" s="96"/>
      <c r="C817" s="96"/>
      <c r="D817" s="96"/>
      <c r="E817" s="96"/>
      <c r="F817" s="96"/>
      <c r="G817" s="96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</row>
    <row r="818" spans="1:24" ht="15.75" customHeight="1" x14ac:dyDescent="0.15">
      <c r="A818" s="100"/>
      <c r="B818" s="96"/>
      <c r="C818" s="96"/>
      <c r="D818" s="96"/>
      <c r="E818" s="96"/>
      <c r="F818" s="96"/>
      <c r="G818" s="96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</row>
    <row r="819" spans="1:24" ht="15.75" customHeight="1" x14ac:dyDescent="0.15">
      <c r="A819" s="100"/>
      <c r="B819" s="96"/>
      <c r="C819" s="96"/>
      <c r="D819" s="96"/>
      <c r="E819" s="96"/>
      <c r="F819" s="96"/>
      <c r="G819" s="96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</row>
    <row r="820" spans="1:24" ht="15.75" customHeight="1" x14ac:dyDescent="0.15">
      <c r="A820" s="100"/>
      <c r="B820" s="96"/>
      <c r="C820" s="96"/>
      <c r="D820" s="96"/>
      <c r="E820" s="96"/>
      <c r="F820" s="96"/>
      <c r="G820" s="96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</row>
    <row r="821" spans="1:24" ht="15.75" customHeight="1" x14ac:dyDescent="0.15">
      <c r="A821" s="100"/>
      <c r="B821" s="96"/>
      <c r="C821" s="96"/>
      <c r="D821" s="96"/>
      <c r="E821" s="96"/>
      <c r="F821" s="96"/>
      <c r="G821" s="96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</row>
    <row r="822" spans="1:24" ht="15.75" customHeight="1" x14ac:dyDescent="0.15">
      <c r="A822" s="100"/>
      <c r="B822" s="96"/>
      <c r="C822" s="96"/>
      <c r="D822" s="96"/>
      <c r="E822" s="96"/>
      <c r="F822" s="96"/>
      <c r="G822" s="96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</row>
    <row r="823" spans="1:24" ht="15.75" customHeight="1" x14ac:dyDescent="0.15">
      <c r="A823" s="100"/>
      <c r="B823" s="96"/>
      <c r="C823" s="96"/>
      <c r="D823" s="96"/>
      <c r="E823" s="96"/>
      <c r="F823" s="96"/>
      <c r="G823" s="96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</row>
    <row r="824" spans="1:24" ht="15.75" customHeight="1" x14ac:dyDescent="0.15">
      <c r="A824" s="100"/>
      <c r="B824" s="96"/>
      <c r="C824" s="96"/>
      <c r="D824" s="96"/>
      <c r="E824" s="96"/>
      <c r="F824" s="96"/>
      <c r="G824" s="96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</row>
    <row r="825" spans="1:24" ht="15.75" customHeight="1" x14ac:dyDescent="0.15">
      <c r="A825" s="100"/>
      <c r="B825" s="96"/>
      <c r="C825" s="96"/>
      <c r="D825" s="96"/>
      <c r="E825" s="96"/>
      <c r="F825" s="96"/>
      <c r="G825" s="96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</row>
    <row r="826" spans="1:24" ht="15.75" customHeight="1" x14ac:dyDescent="0.15">
      <c r="A826" s="100"/>
      <c r="B826" s="96"/>
      <c r="C826" s="96"/>
      <c r="D826" s="96"/>
      <c r="E826" s="96"/>
      <c r="F826" s="96"/>
      <c r="G826" s="96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</row>
    <row r="827" spans="1:24" ht="15.75" customHeight="1" x14ac:dyDescent="0.15">
      <c r="A827" s="100"/>
      <c r="B827" s="96"/>
      <c r="C827" s="96"/>
      <c r="D827" s="96"/>
      <c r="E827" s="96"/>
      <c r="F827" s="96"/>
      <c r="G827" s="96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</row>
    <row r="828" spans="1:24" ht="15.75" customHeight="1" x14ac:dyDescent="0.15">
      <c r="A828" s="100"/>
      <c r="B828" s="96"/>
      <c r="C828" s="96"/>
      <c r="D828" s="96"/>
      <c r="E828" s="96"/>
      <c r="F828" s="96"/>
      <c r="G828" s="96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</row>
    <row r="829" spans="1:24" ht="15.75" customHeight="1" x14ac:dyDescent="0.15">
      <c r="A829" s="100"/>
      <c r="B829" s="96"/>
      <c r="C829" s="96"/>
      <c r="D829" s="96"/>
      <c r="E829" s="96"/>
      <c r="F829" s="96"/>
      <c r="G829" s="96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</row>
    <row r="830" spans="1:24" ht="15.75" customHeight="1" x14ac:dyDescent="0.15">
      <c r="A830" s="100"/>
      <c r="B830" s="96"/>
      <c r="C830" s="96"/>
      <c r="D830" s="96"/>
      <c r="E830" s="96"/>
      <c r="F830" s="96"/>
      <c r="G830" s="96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</row>
    <row r="831" spans="1:24" ht="15.75" customHeight="1" x14ac:dyDescent="0.15">
      <c r="A831" s="100"/>
      <c r="B831" s="96"/>
      <c r="C831" s="96"/>
      <c r="D831" s="96"/>
      <c r="E831" s="96"/>
      <c r="F831" s="96"/>
      <c r="G831" s="96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</row>
    <row r="832" spans="1:24" ht="15.75" customHeight="1" x14ac:dyDescent="0.15">
      <c r="A832" s="100"/>
      <c r="B832" s="96"/>
      <c r="C832" s="96"/>
      <c r="D832" s="96"/>
      <c r="E832" s="96"/>
      <c r="F832" s="96"/>
      <c r="G832" s="96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</row>
    <row r="833" spans="1:24" ht="15.75" customHeight="1" x14ac:dyDescent="0.15">
      <c r="A833" s="100"/>
      <c r="B833" s="96"/>
      <c r="C833" s="96"/>
      <c r="D833" s="96"/>
      <c r="E833" s="96"/>
      <c r="F833" s="96"/>
      <c r="G833" s="96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</row>
    <row r="834" spans="1:24" ht="15.75" customHeight="1" x14ac:dyDescent="0.15">
      <c r="A834" s="100"/>
      <c r="B834" s="96"/>
      <c r="C834" s="96"/>
      <c r="D834" s="96"/>
      <c r="E834" s="96"/>
      <c r="F834" s="96"/>
      <c r="G834" s="96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</row>
    <row r="835" spans="1:24" ht="15.75" customHeight="1" x14ac:dyDescent="0.15">
      <c r="A835" s="100"/>
      <c r="B835" s="96"/>
      <c r="C835" s="96"/>
      <c r="D835" s="96"/>
      <c r="E835" s="96"/>
      <c r="F835" s="96"/>
      <c r="G835" s="96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</row>
    <row r="836" spans="1:24" ht="15.75" customHeight="1" x14ac:dyDescent="0.15">
      <c r="A836" s="100"/>
      <c r="B836" s="96"/>
      <c r="C836" s="96"/>
      <c r="D836" s="96"/>
      <c r="E836" s="96"/>
      <c r="F836" s="96"/>
      <c r="G836" s="96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</row>
    <row r="837" spans="1:24" ht="15.75" customHeight="1" x14ac:dyDescent="0.15">
      <c r="A837" s="100"/>
      <c r="B837" s="96"/>
      <c r="C837" s="96"/>
      <c r="D837" s="96"/>
      <c r="E837" s="96"/>
      <c r="F837" s="96"/>
      <c r="G837" s="96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</row>
    <row r="838" spans="1:24" ht="15.75" customHeight="1" x14ac:dyDescent="0.15">
      <c r="A838" s="100"/>
      <c r="B838" s="96"/>
      <c r="C838" s="96"/>
      <c r="D838" s="96"/>
      <c r="E838" s="96"/>
      <c r="F838" s="96"/>
      <c r="G838" s="96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</row>
    <row r="839" spans="1:24" ht="15.75" customHeight="1" x14ac:dyDescent="0.15">
      <c r="A839" s="100"/>
      <c r="B839" s="96"/>
      <c r="C839" s="96"/>
      <c r="D839" s="96"/>
      <c r="E839" s="96"/>
      <c r="F839" s="96"/>
      <c r="G839" s="96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</row>
    <row r="840" spans="1:24" ht="15.75" customHeight="1" x14ac:dyDescent="0.15">
      <c r="A840" s="100"/>
      <c r="B840" s="96"/>
      <c r="C840" s="96"/>
      <c r="D840" s="96"/>
      <c r="E840" s="96"/>
      <c r="F840" s="96"/>
      <c r="G840" s="96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</row>
    <row r="841" spans="1:24" ht="15.75" customHeight="1" x14ac:dyDescent="0.15">
      <c r="A841" s="100"/>
      <c r="B841" s="96"/>
      <c r="C841" s="96"/>
      <c r="D841" s="96"/>
      <c r="E841" s="96"/>
      <c r="F841" s="96"/>
      <c r="G841" s="96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</row>
    <row r="842" spans="1:24" ht="15.75" customHeight="1" x14ac:dyDescent="0.15">
      <c r="A842" s="100"/>
      <c r="B842" s="96"/>
      <c r="C842" s="96"/>
      <c r="D842" s="96"/>
      <c r="E842" s="96"/>
      <c r="F842" s="96"/>
      <c r="G842" s="96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</row>
    <row r="843" spans="1:24" ht="15.75" customHeight="1" x14ac:dyDescent="0.15">
      <c r="A843" s="100"/>
      <c r="B843" s="96"/>
      <c r="C843" s="96"/>
      <c r="D843" s="96"/>
      <c r="E843" s="96"/>
      <c r="F843" s="96"/>
      <c r="G843" s="96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</row>
    <row r="844" spans="1:24" ht="15.75" customHeight="1" x14ac:dyDescent="0.15">
      <c r="A844" s="100"/>
      <c r="B844" s="96"/>
      <c r="C844" s="96"/>
      <c r="D844" s="96"/>
      <c r="E844" s="96"/>
      <c r="F844" s="96"/>
      <c r="G844" s="96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</row>
    <row r="845" spans="1:24" ht="15.75" customHeight="1" x14ac:dyDescent="0.15">
      <c r="A845" s="100"/>
      <c r="B845" s="96"/>
      <c r="C845" s="96"/>
      <c r="D845" s="96"/>
      <c r="E845" s="96"/>
      <c r="F845" s="96"/>
      <c r="G845" s="96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</row>
    <row r="846" spans="1:24" ht="15.75" customHeight="1" x14ac:dyDescent="0.15">
      <c r="A846" s="100"/>
      <c r="B846" s="96"/>
      <c r="C846" s="96"/>
      <c r="D846" s="96"/>
      <c r="E846" s="96"/>
      <c r="F846" s="96"/>
      <c r="G846" s="96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</row>
    <row r="847" spans="1:24" ht="15.75" customHeight="1" x14ac:dyDescent="0.15">
      <c r="A847" s="100"/>
      <c r="B847" s="96"/>
      <c r="C847" s="96"/>
      <c r="D847" s="96"/>
      <c r="E847" s="96"/>
      <c r="F847" s="96"/>
      <c r="G847" s="96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</row>
    <row r="848" spans="1:24" ht="15.75" customHeight="1" x14ac:dyDescent="0.15">
      <c r="A848" s="100"/>
      <c r="B848" s="96"/>
      <c r="C848" s="96"/>
      <c r="D848" s="96"/>
      <c r="E848" s="96"/>
      <c r="F848" s="96"/>
      <c r="G848" s="96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</row>
    <row r="849" spans="1:24" ht="15.75" customHeight="1" x14ac:dyDescent="0.15">
      <c r="A849" s="100"/>
      <c r="B849" s="96"/>
      <c r="C849" s="96"/>
      <c r="D849" s="96"/>
      <c r="E849" s="96"/>
      <c r="F849" s="96"/>
      <c r="G849" s="96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</row>
    <row r="850" spans="1:24" ht="15.75" customHeight="1" x14ac:dyDescent="0.15">
      <c r="A850" s="100"/>
      <c r="B850" s="96"/>
      <c r="C850" s="96"/>
      <c r="D850" s="96"/>
      <c r="E850" s="96"/>
      <c r="F850" s="96"/>
      <c r="G850" s="96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</row>
    <row r="851" spans="1:24" ht="15.75" customHeight="1" x14ac:dyDescent="0.15">
      <c r="A851" s="100"/>
      <c r="B851" s="96"/>
      <c r="C851" s="96"/>
      <c r="D851" s="96"/>
      <c r="E851" s="96"/>
      <c r="F851" s="96"/>
      <c r="G851" s="96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</row>
    <row r="852" spans="1:24" ht="15.75" customHeight="1" x14ac:dyDescent="0.15">
      <c r="A852" s="100"/>
      <c r="B852" s="96"/>
      <c r="C852" s="96"/>
      <c r="D852" s="96"/>
      <c r="E852" s="96"/>
      <c r="F852" s="96"/>
      <c r="G852" s="96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</row>
    <row r="853" spans="1:24" ht="15.75" customHeight="1" x14ac:dyDescent="0.15">
      <c r="A853" s="100"/>
      <c r="B853" s="96"/>
      <c r="C853" s="96"/>
      <c r="D853" s="96"/>
      <c r="E853" s="96"/>
      <c r="F853" s="96"/>
      <c r="G853" s="96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</row>
    <row r="854" spans="1:24" ht="15.75" customHeight="1" x14ac:dyDescent="0.15">
      <c r="A854" s="100"/>
      <c r="B854" s="96"/>
      <c r="C854" s="96"/>
      <c r="D854" s="96"/>
      <c r="E854" s="96"/>
      <c r="F854" s="96"/>
      <c r="G854" s="96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</row>
    <row r="855" spans="1:24" ht="15.75" customHeight="1" x14ac:dyDescent="0.15">
      <c r="A855" s="100"/>
      <c r="B855" s="96"/>
      <c r="C855" s="96"/>
      <c r="D855" s="96"/>
      <c r="E855" s="96"/>
      <c r="F855" s="96"/>
      <c r="G855" s="96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</row>
    <row r="856" spans="1:24" ht="15.75" customHeight="1" x14ac:dyDescent="0.15">
      <c r="A856" s="100"/>
      <c r="B856" s="96"/>
      <c r="C856" s="96"/>
      <c r="D856" s="96"/>
      <c r="E856" s="96"/>
      <c r="F856" s="96"/>
      <c r="G856" s="96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</row>
    <row r="857" spans="1:24" ht="15.75" customHeight="1" x14ac:dyDescent="0.15">
      <c r="A857" s="100"/>
      <c r="B857" s="96"/>
      <c r="C857" s="96"/>
      <c r="D857" s="96"/>
      <c r="E857" s="96"/>
      <c r="F857" s="96"/>
      <c r="G857" s="96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</row>
    <row r="858" spans="1:24" ht="15.75" customHeight="1" x14ac:dyDescent="0.15">
      <c r="A858" s="100"/>
      <c r="B858" s="96"/>
      <c r="C858" s="96"/>
      <c r="D858" s="96"/>
      <c r="E858" s="96"/>
      <c r="F858" s="96"/>
      <c r="G858" s="96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</row>
    <row r="859" spans="1:24" ht="15.75" customHeight="1" x14ac:dyDescent="0.15">
      <c r="A859" s="100"/>
      <c r="B859" s="96"/>
      <c r="C859" s="96"/>
      <c r="D859" s="96"/>
      <c r="E859" s="96"/>
      <c r="F859" s="96"/>
      <c r="G859" s="96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</row>
    <row r="860" spans="1:24" ht="15.75" customHeight="1" x14ac:dyDescent="0.15">
      <c r="A860" s="100"/>
      <c r="B860" s="96"/>
      <c r="C860" s="96"/>
      <c r="D860" s="96"/>
      <c r="E860" s="96"/>
      <c r="F860" s="96"/>
      <c r="G860" s="96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</row>
    <row r="861" spans="1:24" ht="15.75" customHeight="1" x14ac:dyDescent="0.15">
      <c r="A861" s="100"/>
      <c r="B861" s="96"/>
      <c r="C861" s="96"/>
      <c r="D861" s="96"/>
      <c r="E861" s="96"/>
      <c r="F861" s="96"/>
      <c r="G861" s="96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</row>
    <row r="862" spans="1:24" ht="15.75" customHeight="1" x14ac:dyDescent="0.15">
      <c r="A862" s="100"/>
      <c r="B862" s="96"/>
      <c r="C862" s="96"/>
      <c r="D862" s="96"/>
      <c r="E862" s="96"/>
      <c r="F862" s="96"/>
      <c r="G862" s="96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</row>
    <row r="863" spans="1:24" ht="15.75" customHeight="1" x14ac:dyDescent="0.15">
      <c r="A863" s="100"/>
      <c r="B863" s="96"/>
      <c r="C863" s="96"/>
      <c r="D863" s="96"/>
      <c r="E863" s="96"/>
      <c r="F863" s="96"/>
      <c r="G863" s="96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</row>
    <row r="864" spans="1:24" ht="15.75" customHeight="1" x14ac:dyDescent="0.15">
      <c r="A864" s="100"/>
      <c r="B864" s="96"/>
      <c r="C864" s="96"/>
      <c r="D864" s="96"/>
      <c r="E864" s="96"/>
      <c r="F864" s="96"/>
      <c r="G864" s="96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</row>
    <row r="865" spans="1:24" ht="15.75" customHeight="1" x14ac:dyDescent="0.15">
      <c r="A865" s="100"/>
      <c r="B865" s="96"/>
      <c r="C865" s="96"/>
      <c r="D865" s="96"/>
      <c r="E865" s="96"/>
      <c r="F865" s="96"/>
      <c r="G865" s="96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</row>
    <row r="866" spans="1:24" ht="15.75" customHeight="1" x14ac:dyDescent="0.15">
      <c r="A866" s="100"/>
      <c r="B866" s="96"/>
      <c r="C866" s="96"/>
      <c r="D866" s="96"/>
      <c r="E866" s="96"/>
      <c r="F866" s="96"/>
      <c r="G866" s="96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</row>
    <row r="867" spans="1:24" ht="15.75" customHeight="1" x14ac:dyDescent="0.15">
      <c r="A867" s="100"/>
      <c r="B867" s="96"/>
      <c r="C867" s="96"/>
      <c r="D867" s="96"/>
      <c r="E867" s="96"/>
      <c r="F867" s="96"/>
      <c r="G867" s="96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</row>
    <row r="868" spans="1:24" ht="15.75" customHeight="1" x14ac:dyDescent="0.15">
      <c r="A868" s="100"/>
      <c r="B868" s="96"/>
      <c r="C868" s="96"/>
      <c r="D868" s="96"/>
      <c r="E868" s="96"/>
      <c r="F868" s="96"/>
      <c r="G868" s="96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</row>
    <row r="869" spans="1:24" ht="15.75" customHeight="1" x14ac:dyDescent="0.15">
      <c r="A869" s="100"/>
      <c r="B869" s="96"/>
      <c r="C869" s="96"/>
      <c r="D869" s="96"/>
      <c r="E869" s="96"/>
      <c r="F869" s="96"/>
      <c r="G869" s="96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</row>
    <row r="870" spans="1:24" ht="15.75" customHeight="1" x14ac:dyDescent="0.15">
      <c r="A870" s="100"/>
      <c r="B870" s="96"/>
      <c r="C870" s="96"/>
      <c r="D870" s="96"/>
      <c r="E870" s="96"/>
      <c r="F870" s="96"/>
      <c r="G870" s="96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</row>
    <row r="871" spans="1:24" ht="15.75" customHeight="1" x14ac:dyDescent="0.15">
      <c r="A871" s="100"/>
      <c r="B871" s="96"/>
      <c r="C871" s="96"/>
      <c r="D871" s="96"/>
      <c r="E871" s="96"/>
      <c r="F871" s="96"/>
      <c r="G871" s="96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</row>
    <row r="872" spans="1:24" ht="15.75" customHeight="1" x14ac:dyDescent="0.15">
      <c r="A872" s="100"/>
      <c r="B872" s="96"/>
      <c r="C872" s="96"/>
      <c r="D872" s="96"/>
      <c r="E872" s="96"/>
      <c r="F872" s="96"/>
      <c r="G872" s="96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</row>
    <row r="873" spans="1:24" ht="15.75" customHeight="1" x14ac:dyDescent="0.15">
      <c r="A873" s="100"/>
      <c r="B873" s="96"/>
      <c r="C873" s="96"/>
      <c r="D873" s="96"/>
      <c r="E873" s="96"/>
      <c r="F873" s="96"/>
      <c r="G873" s="96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</row>
    <row r="874" spans="1:24" ht="15.75" customHeight="1" x14ac:dyDescent="0.15">
      <c r="A874" s="100"/>
      <c r="B874" s="96"/>
      <c r="C874" s="96"/>
      <c r="D874" s="96"/>
      <c r="E874" s="96"/>
      <c r="F874" s="96"/>
      <c r="G874" s="96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</row>
    <row r="875" spans="1:24" ht="15.75" customHeight="1" x14ac:dyDescent="0.15">
      <c r="A875" s="100"/>
      <c r="B875" s="96"/>
      <c r="C875" s="96"/>
      <c r="D875" s="96"/>
      <c r="E875" s="96"/>
      <c r="F875" s="96"/>
      <c r="G875" s="96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</row>
    <row r="876" spans="1:24" ht="15.75" customHeight="1" x14ac:dyDescent="0.15">
      <c r="A876" s="100"/>
      <c r="B876" s="96"/>
      <c r="C876" s="96"/>
      <c r="D876" s="96"/>
      <c r="E876" s="96"/>
      <c r="F876" s="96"/>
      <c r="G876" s="96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</row>
    <row r="877" spans="1:24" ht="15.75" customHeight="1" x14ac:dyDescent="0.15">
      <c r="A877" s="100"/>
      <c r="B877" s="96"/>
      <c r="C877" s="96"/>
      <c r="D877" s="96"/>
      <c r="E877" s="96"/>
      <c r="F877" s="96"/>
      <c r="G877" s="96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</row>
    <row r="878" spans="1:24" ht="15.75" customHeight="1" x14ac:dyDescent="0.15">
      <c r="A878" s="100"/>
      <c r="B878" s="96"/>
      <c r="C878" s="96"/>
      <c r="D878" s="96"/>
      <c r="E878" s="96"/>
      <c r="F878" s="96"/>
      <c r="G878" s="96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</row>
    <row r="879" spans="1:24" ht="15.75" customHeight="1" x14ac:dyDescent="0.15">
      <c r="A879" s="100"/>
      <c r="B879" s="96"/>
      <c r="C879" s="96"/>
      <c r="D879" s="96"/>
      <c r="E879" s="96"/>
      <c r="F879" s="96"/>
      <c r="G879" s="96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</row>
    <row r="880" spans="1:24" ht="15.75" customHeight="1" x14ac:dyDescent="0.15">
      <c r="A880" s="100"/>
      <c r="B880" s="96"/>
      <c r="C880" s="96"/>
      <c r="D880" s="96"/>
      <c r="E880" s="96"/>
      <c r="F880" s="96"/>
      <c r="G880" s="96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</row>
    <row r="881" spans="1:24" ht="15.75" customHeight="1" x14ac:dyDescent="0.15">
      <c r="A881" s="100"/>
      <c r="B881" s="96"/>
      <c r="C881" s="96"/>
      <c r="D881" s="96"/>
      <c r="E881" s="96"/>
      <c r="F881" s="96"/>
      <c r="G881" s="96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</row>
    <row r="882" spans="1:24" ht="15.75" customHeight="1" x14ac:dyDescent="0.15">
      <c r="A882" s="100"/>
      <c r="B882" s="96"/>
      <c r="C882" s="96"/>
      <c r="D882" s="96"/>
      <c r="E882" s="96"/>
      <c r="F882" s="96"/>
      <c r="G882" s="96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</row>
    <row r="883" spans="1:24" ht="15.75" customHeight="1" x14ac:dyDescent="0.15">
      <c r="A883" s="100"/>
      <c r="B883" s="96"/>
      <c r="C883" s="96"/>
      <c r="D883" s="96"/>
      <c r="E883" s="96"/>
      <c r="F883" s="96"/>
      <c r="G883" s="96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</row>
    <row r="884" spans="1:24" ht="15.75" customHeight="1" x14ac:dyDescent="0.15">
      <c r="A884" s="100"/>
      <c r="B884" s="96"/>
      <c r="C884" s="96"/>
      <c r="D884" s="96"/>
      <c r="E884" s="96"/>
      <c r="F884" s="96"/>
      <c r="G884" s="96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</row>
    <row r="885" spans="1:24" ht="15.75" customHeight="1" x14ac:dyDescent="0.15">
      <c r="A885" s="100"/>
      <c r="B885" s="96"/>
      <c r="C885" s="96"/>
      <c r="D885" s="96"/>
      <c r="E885" s="96"/>
      <c r="F885" s="96"/>
      <c r="G885" s="96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</row>
    <row r="886" spans="1:24" ht="15.75" customHeight="1" x14ac:dyDescent="0.15">
      <c r="A886" s="100"/>
      <c r="B886" s="96"/>
      <c r="C886" s="96"/>
      <c r="D886" s="96"/>
      <c r="E886" s="96"/>
      <c r="F886" s="96"/>
      <c r="G886" s="96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</row>
    <row r="887" spans="1:24" ht="15.75" customHeight="1" x14ac:dyDescent="0.15">
      <c r="A887" s="100"/>
      <c r="B887" s="96"/>
      <c r="C887" s="96"/>
      <c r="D887" s="96"/>
      <c r="E887" s="96"/>
      <c r="F887" s="96"/>
      <c r="G887" s="96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</row>
    <row r="888" spans="1:24" ht="15.75" customHeight="1" x14ac:dyDescent="0.15">
      <c r="A888" s="100"/>
      <c r="B888" s="96"/>
      <c r="C888" s="96"/>
      <c r="D888" s="96"/>
      <c r="E888" s="96"/>
      <c r="F888" s="96"/>
      <c r="G888" s="96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</row>
    <row r="889" spans="1:24" ht="15.75" customHeight="1" x14ac:dyDescent="0.15">
      <c r="A889" s="100"/>
      <c r="B889" s="96"/>
      <c r="C889" s="96"/>
      <c r="D889" s="96"/>
      <c r="E889" s="96"/>
      <c r="F889" s="96"/>
      <c r="G889" s="96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</row>
    <row r="890" spans="1:24" ht="15.75" customHeight="1" x14ac:dyDescent="0.15">
      <c r="A890" s="100"/>
      <c r="B890" s="96"/>
      <c r="C890" s="96"/>
      <c r="D890" s="96"/>
      <c r="E890" s="96"/>
      <c r="F890" s="96"/>
      <c r="G890" s="96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</row>
    <row r="891" spans="1:24" ht="15.75" customHeight="1" x14ac:dyDescent="0.15">
      <c r="A891" s="100"/>
      <c r="B891" s="96"/>
      <c r="C891" s="96"/>
      <c r="D891" s="96"/>
      <c r="E891" s="96"/>
      <c r="F891" s="96"/>
      <c r="G891" s="96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</row>
    <row r="892" spans="1:24" ht="15.75" customHeight="1" x14ac:dyDescent="0.15">
      <c r="A892" s="100"/>
      <c r="B892" s="96"/>
      <c r="C892" s="96"/>
      <c r="D892" s="96"/>
      <c r="E892" s="96"/>
      <c r="F892" s="96"/>
      <c r="G892" s="96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</row>
    <row r="893" spans="1:24" ht="15.75" customHeight="1" x14ac:dyDescent="0.15">
      <c r="A893" s="100"/>
      <c r="B893" s="96"/>
      <c r="C893" s="96"/>
      <c r="D893" s="96"/>
      <c r="E893" s="96"/>
      <c r="F893" s="96"/>
      <c r="G893" s="96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</row>
    <row r="894" spans="1:24" ht="15.75" customHeight="1" x14ac:dyDescent="0.15">
      <c r="A894" s="100"/>
      <c r="B894" s="96"/>
      <c r="C894" s="96"/>
      <c r="D894" s="96"/>
      <c r="E894" s="96"/>
      <c r="F894" s="96"/>
      <c r="G894" s="96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</row>
    <row r="895" spans="1:24" ht="15.75" customHeight="1" x14ac:dyDescent="0.15">
      <c r="A895" s="100"/>
      <c r="B895" s="96"/>
      <c r="C895" s="96"/>
      <c r="D895" s="96"/>
      <c r="E895" s="96"/>
      <c r="F895" s="96"/>
      <c r="G895" s="96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</row>
    <row r="896" spans="1:24" ht="15.75" customHeight="1" x14ac:dyDescent="0.15">
      <c r="A896" s="100"/>
      <c r="B896" s="96"/>
      <c r="C896" s="96"/>
      <c r="D896" s="96"/>
      <c r="E896" s="96"/>
      <c r="F896" s="96"/>
      <c r="G896" s="96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</row>
    <row r="897" spans="1:24" ht="15.75" customHeight="1" x14ac:dyDescent="0.15">
      <c r="A897" s="100"/>
      <c r="B897" s="96"/>
      <c r="C897" s="96"/>
      <c r="D897" s="96"/>
      <c r="E897" s="96"/>
      <c r="F897" s="96"/>
      <c r="G897" s="96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</row>
    <row r="898" spans="1:24" ht="15.75" customHeight="1" x14ac:dyDescent="0.15">
      <c r="A898" s="100"/>
      <c r="B898" s="96"/>
      <c r="C898" s="96"/>
      <c r="D898" s="96"/>
      <c r="E898" s="96"/>
      <c r="F898" s="96"/>
      <c r="G898" s="96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</row>
    <row r="899" spans="1:24" ht="15.75" customHeight="1" x14ac:dyDescent="0.15">
      <c r="A899" s="100"/>
      <c r="B899" s="96"/>
      <c r="C899" s="96"/>
      <c r="D899" s="96"/>
      <c r="E899" s="96"/>
      <c r="F899" s="96"/>
      <c r="G899" s="96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</row>
    <row r="900" spans="1:24" ht="15.75" customHeight="1" x14ac:dyDescent="0.15">
      <c r="A900" s="100"/>
      <c r="B900" s="96"/>
      <c r="C900" s="96"/>
      <c r="D900" s="96"/>
      <c r="E900" s="96"/>
      <c r="F900" s="96"/>
      <c r="G900" s="96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</row>
    <row r="901" spans="1:24" ht="15.75" customHeight="1" x14ac:dyDescent="0.15">
      <c r="A901" s="100"/>
      <c r="B901" s="96"/>
      <c r="C901" s="96"/>
      <c r="D901" s="96"/>
      <c r="E901" s="96"/>
      <c r="F901" s="96"/>
      <c r="G901" s="96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</row>
    <row r="902" spans="1:24" ht="15.75" customHeight="1" x14ac:dyDescent="0.15">
      <c r="A902" s="100"/>
      <c r="B902" s="96"/>
      <c r="C902" s="96"/>
      <c r="D902" s="96"/>
      <c r="E902" s="96"/>
      <c r="F902" s="96"/>
      <c r="G902" s="96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</row>
    <row r="903" spans="1:24" ht="15.75" customHeight="1" x14ac:dyDescent="0.15">
      <c r="A903" s="100"/>
      <c r="B903" s="96"/>
      <c r="C903" s="96"/>
      <c r="D903" s="96"/>
      <c r="E903" s="96"/>
      <c r="F903" s="96"/>
      <c r="G903" s="96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</row>
    <row r="904" spans="1:24" ht="15.75" customHeight="1" x14ac:dyDescent="0.15">
      <c r="A904" s="100"/>
      <c r="B904" s="96"/>
      <c r="C904" s="96"/>
      <c r="D904" s="96"/>
      <c r="E904" s="96"/>
      <c r="F904" s="96"/>
      <c r="G904" s="96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</row>
    <row r="905" spans="1:24" ht="15.75" customHeight="1" x14ac:dyDescent="0.15">
      <c r="A905" s="100"/>
      <c r="B905" s="96"/>
      <c r="C905" s="96"/>
      <c r="D905" s="96"/>
      <c r="E905" s="96"/>
      <c r="F905" s="96"/>
      <c r="G905" s="96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</row>
    <row r="906" spans="1:24" ht="15.75" customHeight="1" x14ac:dyDescent="0.15">
      <c r="A906" s="100"/>
      <c r="B906" s="96"/>
      <c r="C906" s="96"/>
      <c r="D906" s="96"/>
      <c r="E906" s="96"/>
      <c r="F906" s="96"/>
      <c r="G906" s="96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</row>
    <row r="907" spans="1:24" ht="15.75" customHeight="1" x14ac:dyDescent="0.15">
      <c r="A907" s="100"/>
      <c r="B907" s="96"/>
      <c r="C907" s="96"/>
      <c r="D907" s="96"/>
      <c r="E907" s="96"/>
      <c r="F907" s="96"/>
      <c r="G907" s="96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</row>
    <row r="908" spans="1:24" ht="15.75" customHeight="1" x14ac:dyDescent="0.15">
      <c r="A908" s="100"/>
      <c r="B908" s="96"/>
      <c r="C908" s="96"/>
      <c r="D908" s="96"/>
      <c r="E908" s="96"/>
      <c r="F908" s="96"/>
      <c r="G908" s="96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</row>
    <row r="909" spans="1:24" ht="15.75" customHeight="1" x14ac:dyDescent="0.15">
      <c r="A909" s="100"/>
      <c r="B909" s="96"/>
      <c r="C909" s="96"/>
      <c r="D909" s="96"/>
      <c r="E909" s="96"/>
      <c r="F909" s="96"/>
      <c r="G909" s="96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</row>
    <row r="910" spans="1:24" ht="15.75" customHeight="1" x14ac:dyDescent="0.15">
      <c r="A910" s="100"/>
      <c r="B910" s="96"/>
      <c r="C910" s="96"/>
      <c r="D910" s="96"/>
      <c r="E910" s="96"/>
      <c r="F910" s="96"/>
      <c r="G910" s="96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</row>
    <row r="911" spans="1:24" ht="15.75" customHeight="1" x14ac:dyDescent="0.15">
      <c r="A911" s="100"/>
      <c r="B911" s="96"/>
      <c r="C911" s="96"/>
      <c r="D911" s="96"/>
      <c r="E911" s="96"/>
      <c r="F911" s="96"/>
      <c r="G911" s="96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</row>
    <row r="912" spans="1:24" ht="15.75" customHeight="1" x14ac:dyDescent="0.15">
      <c r="A912" s="100"/>
      <c r="B912" s="96"/>
      <c r="C912" s="96"/>
      <c r="D912" s="96"/>
      <c r="E912" s="96"/>
      <c r="F912" s="96"/>
      <c r="G912" s="96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</row>
    <row r="913" spans="1:24" ht="15.75" customHeight="1" x14ac:dyDescent="0.15">
      <c r="A913" s="100"/>
      <c r="B913" s="96"/>
      <c r="C913" s="96"/>
      <c r="D913" s="96"/>
      <c r="E913" s="96"/>
      <c r="F913" s="96"/>
      <c r="G913" s="96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</row>
    <row r="914" spans="1:24" ht="15.75" customHeight="1" x14ac:dyDescent="0.15">
      <c r="A914" s="100"/>
      <c r="B914" s="96"/>
      <c r="C914" s="96"/>
      <c r="D914" s="96"/>
      <c r="E914" s="96"/>
      <c r="F914" s="96"/>
      <c r="G914" s="96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</row>
    <row r="915" spans="1:24" ht="15.75" customHeight="1" x14ac:dyDescent="0.15">
      <c r="A915" s="100"/>
      <c r="B915" s="96"/>
      <c r="C915" s="96"/>
      <c r="D915" s="96"/>
      <c r="E915" s="96"/>
      <c r="F915" s="96"/>
      <c r="G915" s="96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</row>
    <row r="916" spans="1:24" ht="15.75" customHeight="1" x14ac:dyDescent="0.15">
      <c r="A916" s="100"/>
      <c r="B916" s="96"/>
      <c r="C916" s="96"/>
      <c r="D916" s="96"/>
      <c r="E916" s="96"/>
      <c r="F916" s="96"/>
      <c r="G916" s="96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</row>
    <row r="917" spans="1:24" ht="15.75" customHeight="1" x14ac:dyDescent="0.15">
      <c r="A917" s="100"/>
      <c r="B917" s="96"/>
      <c r="C917" s="96"/>
      <c r="D917" s="96"/>
      <c r="E917" s="96"/>
      <c r="F917" s="96"/>
      <c r="G917" s="96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</row>
    <row r="918" spans="1:24" ht="15.75" customHeight="1" x14ac:dyDescent="0.15">
      <c r="A918" s="100"/>
      <c r="B918" s="96"/>
      <c r="C918" s="96"/>
      <c r="D918" s="96"/>
      <c r="E918" s="96"/>
      <c r="F918" s="96"/>
      <c r="G918" s="96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</row>
    <row r="919" spans="1:24" ht="15.75" customHeight="1" x14ac:dyDescent="0.15">
      <c r="A919" s="100"/>
      <c r="B919" s="96"/>
      <c r="C919" s="96"/>
      <c r="D919" s="96"/>
      <c r="E919" s="96"/>
      <c r="F919" s="96"/>
      <c r="G919" s="96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</row>
    <row r="920" spans="1:24" ht="15.75" customHeight="1" x14ac:dyDescent="0.15">
      <c r="A920" s="100"/>
      <c r="B920" s="96"/>
      <c r="C920" s="96"/>
      <c r="D920" s="96"/>
      <c r="E920" s="96"/>
      <c r="F920" s="96"/>
      <c r="G920" s="96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</row>
    <row r="921" spans="1:24" ht="15.75" customHeight="1" x14ac:dyDescent="0.15">
      <c r="A921" s="100"/>
      <c r="B921" s="96"/>
      <c r="C921" s="96"/>
      <c r="D921" s="96"/>
      <c r="E921" s="96"/>
      <c r="F921" s="96"/>
      <c r="G921" s="96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</row>
    <row r="922" spans="1:24" ht="15.75" customHeight="1" x14ac:dyDescent="0.15">
      <c r="A922" s="100"/>
      <c r="B922" s="96"/>
      <c r="C922" s="96"/>
      <c r="D922" s="96"/>
      <c r="E922" s="96"/>
      <c r="F922" s="96"/>
      <c r="G922" s="96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</row>
    <row r="923" spans="1:24" ht="15.75" customHeight="1" x14ac:dyDescent="0.15">
      <c r="A923" s="100"/>
      <c r="B923" s="96"/>
      <c r="C923" s="96"/>
      <c r="D923" s="96"/>
      <c r="E923" s="96"/>
      <c r="F923" s="96"/>
      <c r="G923" s="96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</row>
    <row r="924" spans="1:24" ht="15.75" customHeight="1" x14ac:dyDescent="0.15">
      <c r="A924" s="100"/>
      <c r="B924" s="96"/>
      <c r="C924" s="96"/>
      <c r="D924" s="96"/>
      <c r="E924" s="96"/>
      <c r="F924" s="96"/>
      <c r="G924" s="96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</row>
    <row r="925" spans="1:24" ht="15.75" customHeight="1" x14ac:dyDescent="0.15">
      <c r="A925" s="100"/>
      <c r="B925" s="96"/>
      <c r="C925" s="96"/>
      <c r="D925" s="96"/>
      <c r="E925" s="96"/>
      <c r="F925" s="96"/>
      <c r="G925" s="96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</row>
    <row r="926" spans="1:24" ht="15.75" customHeight="1" x14ac:dyDescent="0.15">
      <c r="A926" s="100"/>
      <c r="B926" s="96"/>
      <c r="C926" s="96"/>
      <c r="D926" s="96"/>
      <c r="E926" s="96"/>
      <c r="F926" s="96"/>
      <c r="G926" s="96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</row>
    <row r="927" spans="1:24" ht="15.75" customHeight="1" x14ac:dyDescent="0.15">
      <c r="A927" s="100"/>
      <c r="B927" s="96"/>
      <c r="C927" s="96"/>
      <c r="D927" s="96"/>
      <c r="E927" s="96"/>
      <c r="F927" s="96"/>
      <c r="G927" s="96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</row>
    <row r="928" spans="1:24" ht="15.75" customHeight="1" x14ac:dyDescent="0.15">
      <c r="A928" s="100"/>
      <c r="B928" s="96"/>
      <c r="C928" s="96"/>
      <c r="D928" s="96"/>
      <c r="E928" s="96"/>
      <c r="F928" s="96"/>
      <c r="G928" s="96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</row>
    <row r="929" spans="1:24" ht="15.75" customHeight="1" x14ac:dyDescent="0.15">
      <c r="A929" s="100"/>
      <c r="B929" s="96"/>
      <c r="C929" s="96"/>
      <c r="D929" s="96"/>
      <c r="E929" s="96"/>
      <c r="F929" s="96"/>
      <c r="G929" s="96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</row>
    <row r="930" spans="1:24" ht="15.75" customHeight="1" x14ac:dyDescent="0.15">
      <c r="A930" s="100"/>
      <c r="B930" s="96"/>
      <c r="C930" s="96"/>
      <c r="D930" s="96"/>
      <c r="E930" s="96"/>
      <c r="F930" s="96"/>
      <c r="G930" s="96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</row>
    <row r="931" spans="1:24" ht="15.75" customHeight="1" x14ac:dyDescent="0.15">
      <c r="A931" s="100"/>
      <c r="B931" s="96"/>
      <c r="C931" s="96"/>
      <c r="D931" s="96"/>
      <c r="E931" s="96"/>
      <c r="F931" s="96"/>
      <c r="G931" s="96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</row>
    <row r="932" spans="1:24" ht="15.75" customHeight="1" x14ac:dyDescent="0.15">
      <c r="A932" s="100"/>
      <c r="B932" s="96"/>
      <c r="C932" s="96"/>
      <c r="D932" s="96"/>
      <c r="E932" s="96"/>
      <c r="F932" s="96"/>
      <c r="G932" s="96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</row>
    <row r="933" spans="1:24" ht="15.75" customHeight="1" x14ac:dyDescent="0.15">
      <c r="A933" s="100"/>
      <c r="B933" s="96"/>
      <c r="C933" s="96"/>
      <c r="D933" s="96"/>
      <c r="E933" s="96"/>
      <c r="F933" s="96"/>
      <c r="G933" s="96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</row>
    <row r="934" spans="1:24" ht="15.75" customHeight="1" x14ac:dyDescent="0.15">
      <c r="A934" s="100"/>
      <c r="B934" s="96"/>
      <c r="C934" s="96"/>
      <c r="D934" s="96"/>
      <c r="E934" s="96"/>
      <c r="F934" s="96"/>
      <c r="G934" s="96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</row>
    <row r="935" spans="1:24" ht="15.75" customHeight="1" x14ac:dyDescent="0.15">
      <c r="A935" s="100"/>
      <c r="B935" s="96"/>
      <c r="C935" s="96"/>
      <c r="D935" s="96"/>
      <c r="E935" s="96"/>
      <c r="F935" s="96"/>
      <c r="G935" s="96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</row>
    <row r="936" spans="1:24" ht="15.75" customHeight="1" x14ac:dyDescent="0.15">
      <c r="A936" s="100"/>
      <c r="B936" s="96"/>
      <c r="C936" s="96"/>
      <c r="D936" s="96"/>
      <c r="E936" s="96"/>
      <c r="F936" s="96"/>
      <c r="G936" s="96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</row>
    <row r="937" spans="1:24" ht="15.75" customHeight="1" x14ac:dyDescent="0.15">
      <c r="A937" s="100"/>
      <c r="B937" s="96"/>
      <c r="C937" s="96"/>
      <c r="D937" s="96"/>
      <c r="E937" s="96"/>
      <c r="F937" s="96"/>
      <c r="G937" s="96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</row>
    <row r="938" spans="1:24" ht="15.75" customHeight="1" x14ac:dyDescent="0.15">
      <c r="A938" s="100"/>
      <c r="B938" s="96"/>
      <c r="C938" s="96"/>
      <c r="D938" s="96"/>
      <c r="E938" s="96"/>
      <c r="F938" s="96"/>
      <c r="G938" s="96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</row>
    <row r="939" spans="1:24" ht="15.75" customHeight="1" x14ac:dyDescent="0.15">
      <c r="A939" s="100"/>
      <c r="B939" s="96"/>
      <c r="C939" s="96"/>
      <c r="D939" s="96"/>
      <c r="E939" s="96"/>
      <c r="F939" s="96"/>
      <c r="G939" s="96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</row>
    <row r="940" spans="1:24" ht="15.75" customHeight="1" x14ac:dyDescent="0.15">
      <c r="A940" s="100"/>
      <c r="B940" s="96"/>
      <c r="C940" s="96"/>
      <c r="D940" s="96"/>
      <c r="E940" s="96"/>
      <c r="F940" s="96"/>
      <c r="G940" s="96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</row>
    <row r="941" spans="1:24" ht="15.75" customHeight="1" x14ac:dyDescent="0.15">
      <c r="A941" s="100"/>
      <c r="B941" s="96"/>
      <c r="C941" s="96"/>
      <c r="D941" s="96"/>
      <c r="E941" s="96"/>
      <c r="F941" s="96"/>
      <c r="G941" s="96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</row>
    <row r="942" spans="1:24" ht="15.75" customHeight="1" x14ac:dyDescent="0.15">
      <c r="A942" s="100"/>
      <c r="B942" s="96"/>
      <c r="C942" s="96"/>
      <c r="D942" s="96"/>
      <c r="E942" s="96"/>
      <c r="F942" s="96"/>
      <c r="G942" s="96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</row>
    <row r="943" spans="1:24" ht="15.75" customHeight="1" x14ac:dyDescent="0.15">
      <c r="A943" s="100"/>
      <c r="B943" s="96"/>
      <c r="C943" s="96"/>
      <c r="D943" s="96"/>
      <c r="E943" s="96"/>
      <c r="F943" s="96"/>
      <c r="G943" s="96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</row>
    <row r="944" spans="1:24" ht="15.75" customHeight="1" x14ac:dyDescent="0.15">
      <c r="A944" s="100"/>
      <c r="B944" s="96"/>
      <c r="C944" s="96"/>
      <c r="D944" s="96"/>
      <c r="E944" s="96"/>
      <c r="F944" s="96"/>
      <c r="G944" s="96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</row>
    <row r="945" spans="1:24" ht="15.75" customHeight="1" x14ac:dyDescent="0.15">
      <c r="A945" s="100"/>
      <c r="B945" s="96"/>
      <c r="C945" s="96"/>
      <c r="D945" s="96"/>
      <c r="E945" s="96"/>
      <c r="F945" s="96"/>
      <c r="G945" s="96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</row>
    <row r="946" spans="1:24" ht="15.75" customHeight="1" x14ac:dyDescent="0.15">
      <c r="A946" s="100"/>
      <c r="B946" s="96"/>
      <c r="C946" s="96"/>
      <c r="D946" s="96"/>
      <c r="E946" s="96"/>
      <c r="F946" s="96"/>
      <c r="G946" s="96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</row>
    <row r="947" spans="1:24" ht="15.75" customHeight="1" x14ac:dyDescent="0.15">
      <c r="A947" s="100"/>
      <c r="B947" s="96"/>
      <c r="C947" s="96"/>
      <c r="D947" s="96"/>
      <c r="E947" s="96"/>
      <c r="F947" s="96"/>
      <c r="G947" s="96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</row>
    <row r="948" spans="1:24" ht="15.75" customHeight="1" x14ac:dyDescent="0.15">
      <c r="A948" s="100"/>
      <c r="B948" s="96"/>
      <c r="C948" s="96"/>
      <c r="D948" s="96"/>
      <c r="E948" s="96"/>
      <c r="F948" s="96"/>
      <c r="G948" s="96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</row>
    <row r="949" spans="1:24" ht="15.75" customHeight="1" x14ac:dyDescent="0.15">
      <c r="A949" s="100"/>
      <c r="B949" s="96"/>
      <c r="C949" s="96"/>
      <c r="D949" s="96"/>
      <c r="E949" s="96"/>
      <c r="F949" s="96"/>
      <c r="G949" s="96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</row>
    <row r="950" spans="1:24" ht="15.75" customHeight="1" x14ac:dyDescent="0.15">
      <c r="A950" s="100"/>
      <c r="B950" s="96"/>
      <c r="C950" s="96"/>
      <c r="D950" s="96"/>
      <c r="E950" s="96"/>
      <c r="F950" s="96"/>
      <c r="G950" s="96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</row>
    <row r="951" spans="1:24" ht="15.75" customHeight="1" x14ac:dyDescent="0.15">
      <c r="A951" s="100"/>
      <c r="B951" s="96"/>
      <c r="C951" s="96"/>
      <c r="D951" s="96"/>
      <c r="E951" s="96"/>
      <c r="F951" s="96"/>
      <c r="G951" s="96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</row>
    <row r="952" spans="1:24" ht="15.75" customHeight="1" x14ac:dyDescent="0.15">
      <c r="A952" s="100"/>
      <c r="B952" s="96"/>
      <c r="C952" s="96"/>
      <c r="D952" s="96"/>
      <c r="E952" s="96"/>
      <c r="F952" s="96"/>
      <c r="G952" s="96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</row>
    <row r="953" spans="1:24" ht="15.75" customHeight="1" x14ac:dyDescent="0.15">
      <c r="A953" s="100"/>
      <c r="B953" s="96"/>
      <c r="C953" s="96"/>
      <c r="D953" s="96"/>
      <c r="E953" s="96"/>
      <c r="F953" s="96"/>
      <c r="G953" s="96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</row>
    <row r="954" spans="1:24" ht="15.75" customHeight="1" x14ac:dyDescent="0.15">
      <c r="A954" s="100"/>
      <c r="B954" s="96"/>
      <c r="C954" s="96"/>
      <c r="D954" s="96"/>
      <c r="E954" s="96"/>
      <c r="F954" s="96"/>
      <c r="G954" s="96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</row>
    <row r="955" spans="1:24" ht="15.75" customHeight="1" x14ac:dyDescent="0.15">
      <c r="A955" s="100"/>
      <c r="B955" s="96"/>
      <c r="C955" s="96"/>
      <c r="D955" s="96"/>
      <c r="E955" s="96"/>
      <c r="F955" s="96"/>
      <c r="G955" s="96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</row>
    <row r="956" spans="1:24" ht="15.75" customHeight="1" x14ac:dyDescent="0.15">
      <c r="A956" s="100"/>
      <c r="B956" s="96"/>
      <c r="C956" s="96"/>
      <c r="D956" s="96"/>
      <c r="E956" s="96"/>
      <c r="F956" s="96"/>
      <c r="G956" s="96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</row>
    <row r="957" spans="1:24" ht="15.75" customHeight="1" x14ac:dyDescent="0.15">
      <c r="A957" s="100"/>
      <c r="B957" s="96"/>
      <c r="C957" s="96"/>
      <c r="D957" s="96"/>
      <c r="E957" s="96"/>
      <c r="F957" s="96"/>
      <c r="G957" s="96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</row>
    <row r="958" spans="1:24" ht="15.75" customHeight="1" x14ac:dyDescent="0.15">
      <c r="A958" s="100"/>
      <c r="B958" s="96"/>
      <c r="C958" s="96"/>
      <c r="D958" s="96"/>
      <c r="E958" s="96"/>
      <c r="F958" s="96"/>
      <c r="G958" s="96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</row>
    <row r="959" spans="1:24" ht="15.75" customHeight="1" x14ac:dyDescent="0.15">
      <c r="A959" s="100"/>
      <c r="B959" s="96"/>
      <c r="C959" s="96"/>
      <c r="D959" s="96"/>
      <c r="E959" s="96"/>
      <c r="F959" s="96"/>
      <c r="G959" s="96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</row>
    <row r="960" spans="1:24" ht="15.75" customHeight="1" x14ac:dyDescent="0.15">
      <c r="A960" s="100"/>
      <c r="B960" s="96"/>
      <c r="C960" s="96"/>
      <c r="D960" s="96"/>
      <c r="E960" s="96"/>
      <c r="F960" s="96"/>
      <c r="G960" s="96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</row>
    <row r="961" spans="1:24" ht="15.75" customHeight="1" x14ac:dyDescent="0.15">
      <c r="A961" s="100"/>
      <c r="B961" s="96"/>
      <c r="C961" s="96"/>
      <c r="D961" s="96"/>
      <c r="E961" s="96"/>
      <c r="F961" s="96"/>
      <c r="G961" s="96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</row>
    <row r="962" spans="1:24" ht="15.75" customHeight="1" x14ac:dyDescent="0.15">
      <c r="A962" s="100"/>
      <c r="B962" s="96"/>
      <c r="C962" s="96"/>
      <c r="D962" s="96"/>
      <c r="E962" s="96"/>
      <c r="F962" s="96"/>
      <c r="G962" s="96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</row>
    <row r="963" spans="1:24" ht="15.75" customHeight="1" x14ac:dyDescent="0.15">
      <c r="A963" s="100"/>
      <c r="B963" s="96"/>
      <c r="C963" s="96"/>
      <c r="D963" s="96"/>
      <c r="E963" s="96"/>
      <c r="F963" s="96"/>
      <c r="G963" s="96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</row>
    <row r="964" spans="1:24" ht="15.75" customHeight="1" x14ac:dyDescent="0.15">
      <c r="A964" s="100"/>
      <c r="B964" s="96"/>
      <c r="C964" s="96"/>
      <c r="D964" s="96"/>
      <c r="E964" s="96"/>
      <c r="F964" s="96"/>
      <c r="G964" s="96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</row>
    <row r="965" spans="1:24" ht="15.75" customHeight="1" x14ac:dyDescent="0.15">
      <c r="A965" s="100"/>
      <c r="B965" s="96"/>
      <c r="C965" s="96"/>
      <c r="D965" s="96"/>
      <c r="E965" s="96"/>
      <c r="F965" s="96"/>
      <c r="G965" s="96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</row>
    <row r="966" spans="1:24" ht="15.75" customHeight="1" x14ac:dyDescent="0.15">
      <c r="A966" s="100"/>
      <c r="B966" s="96"/>
      <c r="C966" s="96"/>
      <c r="D966" s="96"/>
      <c r="E966" s="96"/>
      <c r="F966" s="96"/>
      <c r="G966" s="96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</row>
    <row r="967" spans="1:24" ht="15.75" customHeight="1" x14ac:dyDescent="0.15">
      <c r="A967" s="100"/>
      <c r="B967" s="96"/>
      <c r="C967" s="96"/>
      <c r="D967" s="96"/>
      <c r="E967" s="96"/>
      <c r="F967" s="96"/>
      <c r="G967" s="96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</row>
    <row r="968" spans="1:24" ht="15.75" customHeight="1" x14ac:dyDescent="0.15">
      <c r="A968" s="100"/>
      <c r="B968" s="96"/>
      <c r="C968" s="96"/>
      <c r="D968" s="96"/>
      <c r="E968" s="96"/>
      <c r="F968" s="96"/>
      <c r="G968" s="96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</row>
    <row r="969" spans="1:24" ht="15.75" customHeight="1" x14ac:dyDescent="0.15">
      <c r="A969" s="100"/>
      <c r="B969" s="96"/>
      <c r="C969" s="96"/>
      <c r="D969" s="96"/>
      <c r="E969" s="96"/>
      <c r="F969" s="96"/>
      <c r="G969" s="96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</row>
    <row r="970" spans="1:24" ht="15.75" customHeight="1" x14ac:dyDescent="0.15">
      <c r="A970" s="100"/>
      <c r="B970" s="96"/>
      <c r="C970" s="96"/>
      <c r="D970" s="96"/>
      <c r="E970" s="96"/>
      <c r="F970" s="96"/>
      <c r="G970" s="96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</row>
    <row r="971" spans="1:24" ht="15.75" customHeight="1" x14ac:dyDescent="0.15">
      <c r="A971" s="100"/>
      <c r="B971" s="96"/>
      <c r="C971" s="96"/>
      <c r="D971" s="96"/>
      <c r="E971" s="96"/>
      <c r="F971" s="96"/>
      <c r="G971" s="96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</row>
    <row r="972" spans="1:24" ht="15.75" customHeight="1" x14ac:dyDescent="0.15">
      <c r="A972" s="100"/>
      <c r="B972" s="96"/>
      <c r="C972" s="96"/>
      <c r="D972" s="96"/>
      <c r="E972" s="96"/>
      <c r="F972" s="96"/>
      <c r="G972" s="96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</row>
    <row r="973" spans="1:24" ht="15.75" customHeight="1" x14ac:dyDescent="0.15">
      <c r="A973" s="100"/>
      <c r="B973" s="96"/>
      <c r="C973" s="96"/>
      <c r="D973" s="96"/>
      <c r="E973" s="96"/>
      <c r="F973" s="96"/>
      <c r="G973" s="96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</row>
    <row r="974" spans="1:24" ht="15.75" customHeight="1" x14ac:dyDescent="0.15">
      <c r="A974" s="100"/>
      <c r="B974" s="96"/>
      <c r="C974" s="96"/>
      <c r="D974" s="96"/>
      <c r="E974" s="96"/>
      <c r="F974" s="96"/>
      <c r="G974" s="96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</row>
    <row r="975" spans="1:24" ht="15.75" customHeight="1" x14ac:dyDescent="0.15">
      <c r="A975" s="100"/>
      <c r="B975" s="96"/>
      <c r="C975" s="96"/>
      <c r="D975" s="96"/>
      <c r="E975" s="96"/>
      <c r="F975" s="96"/>
      <c r="G975" s="96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</row>
    <row r="976" spans="1:24" ht="15.75" customHeight="1" x14ac:dyDescent="0.15">
      <c r="A976" s="100"/>
      <c r="B976" s="96"/>
      <c r="C976" s="96"/>
      <c r="D976" s="96"/>
      <c r="E976" s="96"/>
      <c r="F976" s="96"/>
      <c r="G976" s="96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</row>
    <row r="977" spans="1:24" ht="15.75" customHeight="1" x14ac:dyDescent="0.15">
      <c r="A977" s="100"/>
      <c r="B977" s="96"/>
      <c r="C977" s="96"/>
      <c r="D977" s="96"/>
      <c r="E977" s="96"/>
      <c r="F977" s="96"/>
      <c r="G977" s="96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</row>
    <row r="978" spans="1:24" ht="15.75" customHeight="1" x14ac:dyDescent="0.15">
      <c r="A978" s="100"/>
      <c r="B978" s="96"/>
      <c r="C978" s="96"/>
      <c r="D978" s="96"/>
      <c r="E978" s="96"/>
      <c r="F978" s="96"/>
      <c r="G978" s="96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</row>
    <row r="979" spans="1:24" ht="15.75" customHeight="1" x14ac:dyDescent="0.15">
      <c r="A979" s="100"/>
      <c r="B979" s="96"/>
      <c r="C979" s="96"/>
      <c r="D979" s="96"/>
      <c r="E979" s="96"/>
      <c r="F979" s="96"/>
      <c r="G979" s="96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</row>
    <row r="980" spans="1:24" ht="15.75" customHeight="1" x14ac:dyDescent="0.15">
      <c r="A980" s="100"/>
      <c r="B980" s="96"/>
      <c r="C980" s="96"/>
      <c r="D980" s="96"/>
      <c r="E980" s="96"/>
      <c r="F980" s="96"/>
      <c r="G980" s="96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</row>
    <row r="981" spans="1:24" ht="15.75" customHeight="1" x14ac:dyDescent="0.15">
      <c r="A981" s="100"/>
      <c r="B981" s="96"/>
      <c r="C981" s="96"/>
      <c r="D981" s="96"/>
      <c r="E981" s="96"/>
      <c r="F981" s="96"/>
      <c r="G981" s="96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</row>
    <row r="982" spans="1:24" ht="15.75" customHeight="1" x14ac:dyDescent="0.15">
      <c r="A982" s="100"/>
      <c r="B982" s="96"/>
      <c r="C982" s="96"/>
      <c r="D982" s="96"/>
      <c r="E982" s="96"/>
      <c r="F982" s="96"/>
      <c r="G982" s="96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</row>
    <row r="983" spans="1:24" ht="15.75" customHeight="1" x14ac:dyDescent="0.15">
      <c r="A983" s="100"/>
      <c r="B983" s="96"/>
      <c r="C983" s="96"/>
      <c r="D983" s="96"/>
      <c r="E983" s="96"/>
      <c r="F983" s="96"/>
      <c r="G983" s="96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</row>
    <row r="984" spans="1:24" ht="15.75" customHeight="1" x14ac:dyDescent="0.15">
      <c r="A984" s="100"/>
      <c r="B984" s="96"/>
      <c r="C984" s="96"/>
      <c r="D984" s="96"/>
      <c r="E984" s="96"/>
      <c r="F984" s="96"/>
      <c r="G984" s="96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</row>
    <row r="985" spans="1:24" ht="15.75" customHeight="1" x14ac:dyDescent="0.15">
      <c r="A985" s="100"/>
      <c r="B985" s="96"/>
      <c r="C985" s="96"/>
      <c r="D985" s="96"/>
      <c r="E985" s="96"/>
      <c r="F985" s="96"/>
      <c r="G985" s="96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</row>
    <row r="986" spans="1:24" ht="15.75" customHeight="1" x14ac:dyDescent="0.15">
      <c r="A986" s="100"/>
      <c r="B986" s="96"/>
      <c r="C986" s="96"/>
      <c r="D986" s="96"/>
      <c r="E986" s="96"/>
      <c r="F986" s="96"/>
      <c r="G986" s="96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</row>
    <row r="987" spans="1:24" ht="15.75" customHeight="1" x14ac:dyDescent="0.15">
      <c r="A987" s="100"/>
      <c r="B987" s="96"/>
      <c r="C987" s="96"/>
      <c r="D987" s="96"/>
      <c r="E987" s="96"/>
      <c r="F987" s="96"/>
      <c r="G987" s="96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</row>
    <row r="988" spans="1:24" ht="15.75" customHeight="1" x14ac:dyDescent="0.15">
      <c r="A988" s="100"/>
      <c r="B988" s="96"/>
      <c r="C988" s="96"/>
      <c r="D988" s="96"/>
      <c r="E988" s="96"/>
      <c r="F988" s="96"/>
      <c r="G988" s="96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</row>
    <row r="989" spans="1:24" ht="15.75" customHeight="1" x14ac:dyDescent="0.15">
      <c r="A989" s="100"/>
      <c r="B989" s="96"/>
      <c r="C989" s="96"/>
      <c r="D989" s="96"/>
      <c r="E989" s="96"/>
      <c r="F989" s="96"/>
      <c r="G989" s="96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</row>
    <row r="990" spans="1:24" ht="15.75" customHeight="1" x14ac:dyDescent="0.15">
      <c r="A990" s="100"/>
      <c r="B990" s="96"/>
      <c r="C990" s="96"/>
      <c r="D990" s="96"/>
      <c r="E990" s="96"/>
      <c r="F990" s="96"/>
      <c r="G990" s="96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</row>
    <row r="991" spans="1:24" ht="15.75" customHeight="1" x14ac:dyDescent="0.15">
      <c r="A991" s="100"/>
      <c r="B991" s="96"/>
      <c r="C991" s="96"/>
      <c r="D991" s="96"/>
      <c r="E991" s="96"/>
      <c r="F991" s="96"/>
      <c r="G991" s="96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</row>
    <row r="992" spans="1:24" ht="15.75" customHeight="1" x14ac:dyDescent="0.15">
      <c r="A992" s="100"/>
      <c r="B992" s="96"/>
      <c r="C992" s="96"/>
      <c r="D992" s="96"/>
      <c r="E992" s="96"/>
      <c r="F992" s="96"/>
      <c r="G992" s="96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</row>
    <row r="993" spans="1:24" ht="15.75" customHeight="1" x14ac:dyDescent="0.15">
      <c r="A993" s="100"/>
      <c r="B993" s="96"/>
      <c r="C993" s="96"/>
      <c r="D993" s="96"/>
      <c r="E993" s="96"/>
      <c r="F993" s="96"/>
      <c r="G993" s="96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</row>
    <row r="994" spans="1:24" ht="15.75" customHeight="1" x14ac:dyDescent="0.15">
      <c r="A994" s="100"/>
      <c r="B994" s="96"/>
      <c r="C994" s="96"/>
      <c r="D994" s="96"/>
      <c r="E994" s="96"/>
      <c r="F994" s="96"/>
      <c r="G994" s="96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</row>
    <row r="995" spans="1:24" ht="15.75" customHeight="1" x14ac:dyDescent="0.15">
      <c r="A995" s="100"/>
      <c r="B995" s="96"/>
      <c r="C995" s="96"/>
      <c r="D995" s="96"/>
      <c r="E995" s="96"/>
      <c r="F995" s="96"/>
      <c r="G995" s="96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</row>
    <row r="996" spans="1:24" ht="15.75" customHeight="1" x14ac:dyDescent="0.15">
      <c r="A996" s="100"/>
      <c r="B996" s="96"/>
      <c r="C996" s="96"/>
      <c r="D996" s="96"/>
      <c r="E996" s="96"/>
      <c r="F996" s="96"/>
      <c r="G996" s="96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</row>
    <row r="997" spans="1:24" ht="15.75" customHeight="1" x14ac:dyDescent="0.15">
      <c r="A997" s="100"/>
      <c r="B997" s="96"/>
      <c r="C997" s="96"/>
      <c r="D997" s="96"/>
      <c r="E997" s="96"/>
      <c r="F997" s="96"/>
      <c r="G997" s="96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</row>
    <row r="998" spans="1:24" ht="15.75" customHeight="1" x14ac:dyDescent="0.15">
      <c r="A998" s="100"/>
      <c r="B998" s="96"/>
      <c r="C998" s="96"/>
      <c r="D998" s="96"/>
      <c r="E998" s="96"/>
      <c r="F998" s="96"/>
      <c r="G998" s="96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</row>
    <row r="999" spans="1:24" ht="15.75" customHeight="1" x14ac:dyDescent="0.15">
      <c r="A999" s="100"/>
      <c r="B999" s="96"/>
      <c r="C999" s="96"/>
      <c r="D999" s="96"/>
      <c r="E999" s="96"/>
      <c r="F999" s="96"/>
      <c r="G999" s="96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</row>
    <row r="1000" spans="1:24" ht="15.75" customHeight="1" x14ac:dyDescent="0.15">
      <c r="A1000" s="100"/>
      <c r="B1000" s="96"/>
      <c r="C1000" s="96"/>
      <c r="D1000" s="96"/>
      <c r="E1000" s="96"/>
      <c r="F1000" s="96"/>
      <c r="G1000" s="96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</row>
  </sheetData>
  <pageMargins left="0.23622047244094491" right="0.23622047244094491" top="0" bottom="0" header="0" footer="0"/>
  <pageSetup paperSize="9" scale="11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8DB3E2"/>
  </sheetPr>
  <dimension ref="A1:W1000"/>
  <sheetViews>
    <sheetView workbookViewId="0">
      <selection activeCell="E20" sqref="E20"/>
    </sheetView>
  </sheetViews>
  <sheetFormatPr baseColWidth="10" defaultColWidth="12.6640625" defaultRowHeight="15" customHeight="1" x14ac:dyDescent="0.15"/>
  <cols>
    <col min="1" max="1" width="8.83203125" customWidth="1"/>
    <col min="2" max="2" width="12.6640625" customWidth="1"/>
    <col min="3" max="3" width="13.6640625" bestFit="1" customWidth="1"/>
    <col min="4" max="4" width="11.83203125" customWidth="1"/>
    <col min="5" max="5" width="13.1640625" customWidth="1"/>
    <col min="6" max="6" width="12" customWidth="1"/>
    <col min="7" max="23" width="1.1640625" customWidth="1"/>
    <col min="24" max="26" width="2.1640625" customWidth="1"/>
  </cols>
  <sheetData>
    <row r="1" spans="1:23" ht="30" x14ac:dyDescent="0.15">
      <c r="A1" s="92" t="s">
        <v>2364</v>
      </c>
      <c r="B1" s="412" t="s">
        <v>2372</v>
      </c>
      <c r="C1" s="412" t="s">
        <v>2373</v>
      </c>
      <c r="D1" s="412" t="s">
        <v>2374</v>
      </c>
      <c r="E1" s="412" t="s">
        <v>2375</v>
      </c>
      <c r="F1" s="412" t="s">
        <v>3796</v>
      </c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</row>
    <row r="2" spans="1:23" ht="14" x14ac:dyDescent="0.15">
      <c r="A2" s="411">
        <v>0.375</v>
      </c>
      <c r="B2" s="490"/>
      <c r="C2" s="508"/>
      <c r="D2" s="508"/>
      <c r="E2" s="508"/>
      <c r="F2" s="49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</row>
    <row r="3" spans="1:23" ht="14" x14ac:dyDescent="0.15">
      <c r="A3" s="411">
        <v>0.40625</v>
      </c>
      <c r="B3" s="490"/>
      <c r="C3" s="508"/>
      <c r="D3" s="508"/>
      <c r="E3" s="508"/>
      <c r="F3" s="49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</row>
    <row r="4" spans="1:23" ht="14" x14ac:dyDescent="0.15">
      <c r="A4" s="411">
        <v>0.4375</v>
      </c>
      <c r="B4" s="490"/>
      <c r="C4" s="508"/>
      <c r="D4" s="508"/>
      <c r="E4" s="508"/>
      <c r="F4" s="49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</row>
    <row r="5" spans="1:23" ht="14" x14ac:dyDescent="0.15">
      <c r="A5" s="411">
        <v>0.45833333333333331</v>
      </c>
      <c r="B5" s="372">
        <v>62</v>
      </c>
      <c r="C5" s="508"/>
      <c r="D5" s="508"/>
      <c r="E5" s="508"/>
      <c r="F5" s="49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</row>
    <row r="6" spans="1:23" ht="14" x14ac:dyDescent="0.15">
      <c r="A6" s="411">
        <v>0.5</v>
      </c>
      <c r="B6" s="369">
        <v>33</v>
      </c>
      <c r="C6" s="508"/>
      <c r="D6" s="508"/>
      <c r="E6" s="508"/>
      <c r="F6" s="49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</row>
    <row r="7" spans="1:23" ht="14" x14ac:dyDescent="0.15">
      <c r="A7" s="411">
        <v>0.53125</v>
      </c>
      <c r="B7" s="491"/>
      <c r="C7" s="508"/>
      <c r="D7" s="508"/>
      <c r="E7" s="508"/>
      <c r="F7" s="49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</row>
    <row r="8" spans="1:23" ht="14" x14ac:dyDescent="0.15">
      <c r="A8" s="411">
        <v>0.5625</v>
      </c>
      <c r="B8" s="513"/>
      <c r="C8" s="372">
        <v>43</v>
      </c>
      <c r="D8" s="508"/>
      <c r="E8" s="508"/>
      <c r="F8" s="49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</row>
    <row r="9" spans="1:23" ht="14" x14ac:dyDescent="0.15">
      <c r="A9" s="411">
        <v>0.59375</v>
      </c>
      <c r="B9" s="508"/>
      <c r="C9" s="491"/>
      <c r="D9" s="508"/>
      <c r="E9" s="508"/>
      <c r="F9" s="49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</row>
    <row r="10" spans="1:23" ht="14" x14ac:dyDescent="0.15">
      <c r="A10" s="411">
        <v>0.625</v>
      </c>
      <c r="B10" s="508"/>
      <c r="C10" s="490" t="s">
        <v>3933</v>
      </c>
      <c r="D10" s="508"/>
      <c r="E10" s="508"/>
      <c r="F10" s="49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</row>
    <row r="11" spans="1:23" ht="14" x14ac:dyDescent="0.15">
      <c r="A11" s="411">
        <v>0.65625</v>
      </c>
      <c r="B11" s="508"/>
      <c r="C11" s="514"/>
      <c r="D11" s="508"/>
      <c r="E11" s="508"/>
      <c r="F11" s="49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</row>
    <row r="12" spans="1:23" ht="14" x14ac:dyDescent="0.15">
      <c r="A12" s="411">
        <v>0.6875</v>
      </c>
      <c r="B12" s="508"/>
      <c r="D12" s="508"/>
      <c r="E12" s="508"/>
      <c r="F12" s="49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</row>
    <row r="13" spans="1:23" ht="14" x14ac:dyDescent="0.15">
      <c r="A13" s="411">
        <v>0.71875</v>
      </c>
      <c r="B13" s="508"/>
      <c r="C13" s="369"/>
      <c r="D13" s="508"/>
      <c r="E13" s="508"/>
      <c r="F13" s="49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</row>
    <row r="14" spans="1:23" ht="14" x14ac:dyDescent="0.15">
      <c r="A14" s="411">
        <v>0.75</v>
      </c>
      <c r="B14" s="508"/>
      <c r="C14" s="509"/>
      <c r="D14" s="490"/>
      <c r="E14" s="508"/>
      <c r="F14" s="49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</row>
    <row r="15" spans="1:23" ht="14" x14ac:dyDescent="0.15">
      <c r="A15" s="411">
        <v>0.78125</v>
      </c>
      <c r="B15" s="508"/>
      <c r="C15" s="509"/>
      <c r="D15" s="510"/>
      <c r="E15" s="508"/>
      <c r="F15" s="49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</row>
    <row r="16" spans="1:23" ht="14" x14ac:dyDescent="0.15">
      <c r="A16" s="411">
        <v>0.8125</v>
      </c>
      <c r="B16" s="508"/>
      <c r="C16" s="509"/>
      <c r="D16" s="515"/>
      <c r="E16" s="508"/>
      <c r="F16" s="49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</row>
    <row r="17" spans="1:23" ht="14" x14ac:dyDescent="0.15">
      <c r="A17" s="411">
        <v>0.84375</v>
      </c>
      <c r="B17" s="508"/>
      <c r="C17" s="509"/>
      <c r="D17" s="490" t="s">
        <v>3934</v>
      </c>
      <c r="E17" s="508"/>
      <c r="F17" s="49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</row>
    <row r="18" spans="1:23" ht="14" x14ac:dyDescent="0.15">
      <c r="A18" s="411">
        <v>0.875</v>
      </c>
      <c r="B18" s="508"/>
      <c r="C18" s="509"/>
      <c r="D18" s="511"/>
      <c r="E18" s="512" t="s">
        <v>3972</v>
      </c>
      <c r="F18" s="49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</row>
    <row r="19" spans="1:23" ht="14" x14ac:dyDescent="0.15">
      <c r="A19" s="411">
        <v>0.90625</v>
      </c>
      <c r="B19" s="508"/>
      <c r="C19" s="509"/>
      <c r="D19" s="516"/>
      <c r="E19" s="491"/>
      <c r="F19" s="49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</row>
    <row r="20" spans="1:23" ht="14" x14ac:dyDescent="0.15">
      <c r="A20" s="411">
        <v>0.9375</v>
      </c>
      <c r="B20" s="508"/>
      <c r="C20" s="509"/>
      <c r="D20" s="509"/>
      <c r="E20" s="490" t="s">
        <v>3925</v>
      </c>
      <c r="F20" s="49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</row>
    <row r="21" spans="1:23" ht="14" x14ac:dyDescent="0.15">
      <c r="A21" s="411">
        <v>0.96875</v>
      </c>
      <c r="B21" s="508"/>
      <c r="C21" s="509"/>
      <c r="D21" s="509"/>
      <c r="E21" s="509"/>
      <c r="F21" s="49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</row>
    <row r="22" spans="1:23" ht="14" x14ac:dyDescent="0.15">
      <c r="A22" s="411">
        <v>1</v>
      </c>
      <c r="B22" s="508"/>
      <c r="C22" s="509"/>
      <c r="D22" s="509"/>
      <c r="E22" s="509"/>
      <c r="F22" s="49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</row>
    <row r="23" spans="1:23" ht="14" x14ac:dyDescent="0.15">
      <c r="A23" s="411">
        <v>1.03125</v>
      </c>
      <c r="B23" s="508"/>
      <c r="C23" s="509"/>
      <c r="D23" s="509"/>
      <c r="E23" s="509"/>
      <c r="F23" s="49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</row>
    <row r="24" spans="1:23" ht="14" x14ac:dyDescent="0.15">
      <c r="A24" s="411">
        <v>1.0625</v>
      </c>
      <c r="B24" s="508"/>
      <c r="C24" s="509"/>
      <c r="D24" s="509"/>
      <c r="E24" s="509"/>
      <c r="F24" s="49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</row>
    <row r="25" spans="1:23" ht="14" x14ac:dyDescent="0.15">
      <c r="A25" s="411">
        <v>1.09375</v>
      </c>
      <c r="B25" s="508"/>
      <c r="C25" s="509"/>
      <c r="D25" s="509"/>
      <c r="E25" s="509"/>
      <c r="F25" s="49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</row>
    <row r="26" spans="1:23" ht="14" x14ac:dyDescent="0.15">
      <c r="A26" s="411">
        <v>1.125</v>
      </c>
      <c r="B26" s="508"/>
      <c r="C26" s="509"/>
      <c r="D26" s="509"/>
      <c r="E26" s="509"/>
      <c r="F26" s="49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</row>
    <row r="27" spans="1:23" ht="15.75" customHeight="1" x14ac:dyDescent="0.15">
      <c r="A27" s="100"/>
      <c r="B27" s="96"/>
      <c r="C27" s="96"/>
      <c r="D27" s="96"/>
      <c r="E27" s="96"/>
      <c r="F27" s="96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</row>
    <row r="28" spans="1:23" ht="15.75" customHeight="1" x14ac:dyDescent="0.15">
      <c r="A28" s="100"/>
      <c r="B28" s="96"/>
      <c r="C28" s="96"/>
      <c r="D28" s="96"/>
      <c r="E28" s="96"/>
      <c r="F28" s="96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</row>
    <row r="29" spans="1:23" ht="15.75" customHeight="1" x14ac:dyDescent="0.15">
      <c r="A29" s="100"/>
      <c r="B29" s="96"/>
      <c r="C29" s="96"/>
      <c r="D29" s="96"/>
      <c r="E29" s="96"/>
      <c r="F29" s="96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</row>
    <row r="30" spans="1:23" ht="15.75" customHeight="1" x14ac:dyDescent="0.15">
      <c r="A30" s="100"/>
      <c r="B30" s="96"/>
      <c r="C30" s="96"/>
      <c r="D30" s="96"/>
      <c r="E30" s="96"/>
      <c r="F30" s="96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</row>
    <row r="31" spans="1:23" ht="15.75" customHeight="1" x14ac:dyDescent="0.2">
      <c r="A31" s="33"/>
      <c r="B31" s="33"/>
      <c r="C31" s="33"/>
      <c r="D31" s="33"/>
      <c r="E31" s="33"/>
      <c r="F31" s="163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</row>
    <row r="32" spans="1:23" ht="15.75" customHeight="1" x14ac:dyDescent="0.15">
      <c r="A32" s="100"/>
      <c r="B32" s="96"/>
      <c r="C32" s="96"/>
      <c r="D32" s="96"/>
      <c r="E32" s="96"/>
      <c r="F32" s="96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</row>
    <row r="33" spans="1:23" ht="15.75" customHeight="1" x14ac:dyDescent="0.15">
      <c r="A33" s="100"/>
      <c r="B33" s="96"/>
      <c r="C33" s="96"/>
      <c r="D33" s="96"/>
      <c r="E33" s="96"/>
      <c r="F33" s="96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</row>
    <row r="34" spans="1:23" ht="15.75" customHeight="1" x14ac:dyDescent="0.15">
      <c r="A34" s="100"/>
      <c r="B34" s="96"/>
      <c r="C34" s="96"/>
      <c r="D34" s="96"/>
      <c r="E34" s="96"/>
      <c r="F34" s="96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</row>
    <row r="35" spans="1:23" ht="15.75" customHeight="1" x14ac:dyDescent="0.15">
      <c r="A35" s="100"/>
      <c r="B35" s="96"/>
      <c r="C35" s="96"/>
      <c r="D35" s="96"/>
      <c r="E35" s="96"/>
      <c r="F35" s="96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</row>
    <row r="36" spans="1:23" ht="15.75" customHeight="1" x14ac:dyDescent="0.15">
      <c r="A36" s="100"/>
      <c r="B36" s="96"/>
      <c r="C36" s="96"/>
      <c r="D36" s="96"/>
      <c r="E36" s="96"/>
      <c r="F36" s="96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</row>
    <row r="37" spans="1:23" ht="15.75" customHeight="1" x14ac:dyDescent="0.15">
      <c r="A37" s="100"/>
      <c r="B37" s="96"/>
      <c r="C37" s="96"/>
      <c r="D37" s="96"/>
      <c r="E37" s="96"/>
      <c r="F37" s="96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</row>
    <row r="38" spans="1:23" ht="15.75" customHeight="1" x14ac:dyDescent="0.15">
      <c r="A38" s="100"/>
      <c r="B38" s="96"/>
      <c r="C38" s="96"/>
      <c r="D38" s="96"/>
      <c r="E38" s="96"/>
      <c r="F38" s="96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</row>
    <row r="39" spans="1:23" ht="15.75" customHeight="1" x14ac:dyDescent="0.15">
      <c r="A39" s="100"/>
      <c r="B39" s="96"/>
      <c r="C39" s="96"/>
      <c r="D39" s="96"/>
      <c r="E39" s="96"/>
      <c r="F39" s="96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</row>
    <row r="40" spans="1:23" ht="15.75" customHeight="1" x14ac:dyDescent="0.15">
      <c r="A40" s="100"/>
      <c r="B40" s="96"/>
      <c r="C40" s="96"/>
      <c r="D40" s="96"/>
      <c r="E40" s="96"/>
      <c r="F40" s="96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</row>
    <row r="41" spans="1:23" ht="15.75" customHeight="1" x14ac:dyDescent="0.15">
      <c r="A41" s="100"/>
      <c r="B41" s="96"/>
      <c r="C41" s="96"/>
      <c r="D41" s="96"/>
      <c r="E41" s="96"/>
      <c r="F41" s="96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</row>
    <row r="42" spans="1:23" ht="15.75" customHeight="1" x14ac:dyDescent="0.15">
      <c r="A42" s="100"/>
      <c r="B42" s="96"/>
      <c r="C42" s="96"/>
      <c r="D42" s="96"/>
      <c r="E42" s="96"/>
      <c r="F42" s="96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</row>
    <row r="43" spans="1:23" ht="15.75" customHeight="1" x14ac:dyDescent="0.15">
      <c r="A43" s="100"/>
      <c r="B43" s="96"/>
      <c r="C43" s="96"/>
      <c r="D43" s="96"/>
      <c r="E43" s="96"/>
      <c r="F43" s="96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</row>
    <row r="44" spans="1:23" ht="15.75" customHeight="1" x14ac:dyDescent="0.15">
      <c r="A44" s="100"/>
      <c r="B44" s="96"/>
      <c r="C44" s="96"/>
      <c r="D44" s="96"/>
      <c r="E44" s="96"/>
      <c r="F44" s="96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</row>
    <row r="45" spans="1:23" ht="15.75" customHeight="1" x14ac:dyDescent="0.15">
      <c r="A45" s="100"/>
      <c r="B45" s="96"/>
      <c r="C45" s="96"/>
      <c r="D45" s="96"/>
      <c r="E45" s="96"/>
      <c r="F45" s="96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</row>
    <row r="46" spans="1:23" ht="15.75" customHeight="1" x14ac:dyDescent="0.15">
      <c r="A46" s="100"/>
      <c r="B46" s="96"/>
      <c r="C46" s="96"/>
      <c r="D46" s="96"/>
      <c r="E46" s="96"/>
      <c r="F46" s="96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</row>
    <row r="47" spans="1:23" ht="15.75" customHeight="1" x14ac:dyDescent="0.15">
      <c r="A47" s="100"/>
      <c r="B47" s="96"/>
      <c r="C47" s="96"/>
      <c r="D47" s="96"/>
      <c r="E47" s="96"/>
      <c r="F47" s="96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</row>
    <row r="48" spans="1:23" ht="15.75" customHeight="1" x14ac:dyDescent="0.15">
      <c r="A48" s="100"/>
      <c r="B48" s="96"/>
      <c r="C48" s="96"/>
      <c r="D48" s="96"/>
      <c r="E48" s="96"/>
      <c r="F48" s="96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</row>
    <row r="49" spans="1:23" ht="15.75" customHeight="1" x14ac:dyDescent="0.15">
      <c r="A49" s="100"/>
      <c r="B49" s="96"/>
      <c r="C49" s="96"/>
      <c r="D49" s="96"/>
      <c r="E49" s="96"/>
      <c r="F49" s="96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</row>
    <row r="50" spans="1:23" ht="15.75" customHeight="1" x14ac:dyDescent="0.15">
      <c r="A50" s="100"/>
      <c r="B50" s="96"/>
      <c r="C50" s="96"/>
      <c r="D50" s="96"/>
      <c r="E50" s="96"/>
      <c r="F50" s="96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</row>
    <row r="51" spans="1:23" ht="15.75" customHeight="1" x14ac:dyDescent="0.15">
      <c r="A51" s="100"/>
      <c r="B51" s="96"/>
      <c r="C51" s="96"/>
      <c r="D51" s="96"/>
      <c r="E51" s="96"/>
      <c r="F51" s="96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</row>
    <row r="52" spans="1:23" ht="15.75" customHeight="1" x14ac:dyDescent="0.15">
      <c r="A52" s="100"/>
      <c r="B52" s="96"/>
      <c r="C52" s="96"/>
      <c r="D52" s="96"/>
      <c r="E52" s="96"/>
      <c r="F52" s="96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</row>
    <row r="53" spans="1:23" ht="15.75" customHeight="1" x14ac:dyDescent="0.15">
      <c r="A53" s="100"/>
      <c r="B53" s="96"/>
      <c r="C53" s="96"/>
      <c r="D53" s="96"/>
      <c r="E53" s="96"/>
      <c r="F53" s="96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</row>
    <row r="54" spans="1:23" ht="15.75" customHeight="1" x14ac:dyDescent="0.15">
      <c r="A54" s="100"/>
      <c r="B54" s="96"/>
      <c r="C54" s="96"/>
      <c r="D54" s="96"/>
      <c r="E54" s="96"/>
      <c r="F54" s="96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</row>
    <row r="55" spans="1:23" ht="15.75" customHeight="1" x14ac:dyDescent="0.15">
      <c r="A55" s="100"/>
      <c r="B55" s="96"/>
      <c r="C55" s="96"/>
      <c r="D55" s="96"/>
      <c r="E55" s="96"/>
      <c r="F55" s="96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</row>
    <row r="56" spans="1:23" ht="15.75" customHeight="1" x14ac:dyDescent="0.15">
      <c r="A56" s="100"/>
      <c r="B56" s="96"/>
      <c r="C56" s="96"/>
      <c r="D56" s="96"/>
      <c r="E56" s="96"/>
      <c r="F56" s="96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</row>
    <row r="57" spans="1:23" ht="15.75" customHeight="1" x14ac:dyDescent="0.15">
      <c r="A57" s="100"/>
      <c r="B57" s="96"/>
      <c r="C57" s="96"/>
      <c r="D57" s="96"/>
      <c r="E57" s="96"/>
      <c r="F57" s="96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</row>
    <row r="58" spans="1:23" ht="15.75" customHeight="1" x14ac:dyDescent="0.15">
      <c r="A58" s="100"/>
      <c r="B58" s="96"/>
      <c r="C58" s="96"/>
      <c r="D58" s="96"/>
      <c r="E58" s="96"/>
      <c r="F58" s="96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</row>
    <row r="59" spans="1:23" ht="15.75" customHeight="1" x14ac:dyDescent="0.15">
      <c r="A59" s="100"/>
      <c r="B59" s="96"/>
      <c r="C59" s="96"/>
      <c r="D59" s="96"/>
      <c r="E59" s="96"/>
      <c r="F59" s="96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</row>
    <row r="60" spans="1:23" ht="15.75" customHeight="1" x14ac:dyDescent="0.15">
      <c r="A60" s="100"/>
      <c r="B60" s="96"/>
      <c r="C60" s="96"/>
      <c r="D60" s="96"/>
      <c r="E60" s="96"/>
      <c r="F60" s="96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</row>
    <row r="61" spans="1:23" ht="15.75" customHeight="1" x14ac:dyDescent="0.15">
      <c r="A61" s="100"/>
      <c r="B61" s="96"/>
      <c r="C61" s="96"/>
      <c r="D61" s="96"/>
      <c r="E61" s="96"/>
      <c r="F61" s="96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</row>
    <row r="62" spans="1:23" ht="15.75" customHeight="1" x14ac:dyDescent="0.15">
      <c r="A62" s="100"/>
      <c r="B62" s="96"/>
      <c r="C62" s="96"/>
      <c r="D62" s="96"/>
      <c r="E62" s="96"/>
      <c r="F62" s="96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</row>
    <row r="63" spans="1:23" ht="15.75" customHeight="1" x14ac:dyDescent="0.15">
      <c r="A63" s="100"/>
      <c r="B63" s="96"/>
      <c r="C63" s="96"/>
      <c r="D63" s="96"/>
      <c r="E63" s="96"/>
      <c r="F63" s="96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</row>
    <row r="64" spans="1:23" ht="15.75" customHeight="1" x14ac:dyDescent="0.15">
      <c r="A64" s="100"/>
      <c r="B64" s="96"/>
      <c r="C64" s="96"/>
      <c r="D64" s="96"/>
      <c r="E64" s="96"/>
      <c r="F64" s="96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</row>
    <row r="65" spans="1:23" ht="15.75" customHeight="1" x14ac:dyDescent="0.15">
      <c r="A65" s="100"/>
      <c r="B65" s="96"/>
      <c r="C65" s="96"/>
      <c r="D65" s="96"/>
      <c r="E65" s="96"/>
      <c r="F65" s="96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</row>
    <row r="66" spans="1:23" ht="15.75" customHeight="1" x14ac:dyDescent="0.15">
      <c r="A66" s="100"/>
      <c r="B66" s="96"/>
      <c r="C66" s="96"/>
      <c r="D66" s="96"/>
      <c r="E66" s="96"/>
      <c r="F66" s="96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</row>
    <row r="67" spans="1:23" ht="15.75" customHeight="1" x14ac:dyDescent="0.15">
      <c r="A67" s="100"/>
      <c r="B67" s="96"/>
      <c r="C67" s="96"/>
      <c r="D67" s="96"/>
      <c r="E67" s="96"/>
      <c r="F67" s="96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</row>
    <row r="68" spans="1:23" ht="15.75" customHeight="1" x14ac:dyDescent="0.15">
      <c r="A68" s="100"/>
      <c r="B68" s="96"/>
      <c r="C68" s="96"/>
      <c r="D68" s="96"/>
      <c r="E68" s="96"/>
      <c r="F68" s="96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</row>
    <row r="69" spans="1:23" ht="15.75" customHeight="1" x14ac:dyDescent="0.15">
      <c r="A69" s="100"/>
      <c r="B69" s="96"/>
      <c r="C69" s="96"/>
      <c r="D69" s="96"/>
      <c r="E69" s="96"/>
      <c r="F69" s="96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</row>
    <row r="70" spans="1:23" ht="15.75" customHeight="1" x14ac:dyDescent="0.15">
      <c r="A70" s="100"/>
      <c r="B70" s="96"/>
      <c r="C70" s="96"/>
      <c r="D70" s="96"/>
      <c r="E70" s="96"/>
      <c r="F70" s="96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</row>
    <row r="71" spans="1:23" ht="15.75" customHeight="1" x14ac:dyDescent="0.15">
      <c r="A71" s="100"/>
      <c r="B71" s="96"/>
      <c r="C71" s="96"/>
      <c r="D71" s="96"/>
      <c r="E71" s="96"/>
      <c r="F71" s="96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</row>
    <row r="72" spans="1:23" ht="15.75" customHeight="1" x14ac:dyDescent="0.15">
      <c r="A72" s="100"/>
      <c r="B72" s="96"/>
      <c r="C72" s="96"/>
      <c r="D72" s="96"/>
      <c r="E72" s="96"/>
      <c r="F72" s="96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</row>
    <row r="73" spans="1:23" ht="15.75" customHeight="1" x14ac:dyDescent="0.15">
      <c r="A73" s="100"/>
      <c r="B73" s="96"/>
      <c r="C73" s="96"/>
      <c r="D73" s="96"/>
      <c r="E73" s="96"/>
      <c r="F73" s="96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</row>
    <row r="74" spans="1:23" ht="15.75" customHeight="1" x14ac:dyDescent="0.15">
      <c r="A74" s="100"/>
      <c r="B74" s="96"/>
      <c r="C74" s="96"/>
      <c r="D74" s="96"/>
      <c r="E74" s="96"/>
      <c r="F74" s="96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</row>
    <row r="75" spans="1:23" ht="15.75" customHeight="1" x14ac:dyDescent="0.15">
      <c r="A75" s="100"/>
      <c r="B75" s="96"/>
      <c r="C75" s="96"/>
      <c r="D75" s="96"/>
      <c r="E75" s="96"/>
      <c r="F75" s="96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</row>
    <row r="76" spans="1:23" ht="15.75" customHeight="1" x14ac:dyDescent="0.15">
      <c r="A76" s="100"/>
      <c r="B76" s="96"/>
      <c r="C76" s="96"/>
      <c r="D76" s="96"/>
      <c r="E76" s="96"/>
      <c r="F76" s="96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</row>
    <row r="77" spans="1:23" ht="15.75" customHeight="1" x14ac:dyDescent="0.15">
      <c r="A77" s="100"/>
      <c r="B77" s="96"/>
      <c r="C77" s="96"/>
      <c r="D77" s="96"/>
      <c r="E77" s="96"/>
      <c r="F77" s="96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</row>
    <row r="78" spans="1:23" ht="15.75" customHeight="1" x14ac:dyDescent="0.15">
      <c r="A78" s="100"/>
      <c r="B78" s="96"/>
      <c r="C78" s="96"/>
      <c r="D78" s="96"/>
      <c r="E78" s="96"/>
      <c r="F78" s="96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</row>
    <row r="79" spans="1:23" ht="15.75" customHeight="1" x14ac:dyDescent="0.15">
      <c r="A79" s="100"/>
      <c r="B79" s="96"/>
      <c r="C79" s="96"/>
      <c r="D79" s="96"/>
      <c r="E79" s="96"/>
      <c r="F79" s="96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</row>
    <row r="80" spans="1:23" ht="15.75" customHeight="1" x14ac:dyDescent="0.15">
      <c r="A80" s="100"/>
      <c r="B80" s="96"/>
      <c r="C80" s="96"/>
      <c r="D80" s="96"/>
      <c r="E80" s="96"/>
      <c r="F80" s="96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</row>
    <row r="81" spans="1:23" ht="15.75" customHeight="1" x14ac:dyDescent="0.15">
      <c r="A81" s="100"/>
      <c r="B81" s="96"/>
      <c r="C81" s="96"/>
      <c r="D81" s="96"/>
      <c r="E81" s="96"/>
      <c r="F81" s="96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</row>
    <row r="82" spans="1:23" ht="15.75" customHeight="1" x14ac:dyDescent="0.15">
      <c r="A82" s="100"/>
      <c r="B82" s="96"/>
      <c r="C82" s="96"/>
      <c r="D82" s="96"/>
      <c r="E82" s="96"/>
      <c r="F82" s="96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</row>
    <row r="83" spans="1:23" ht="15.75" customHeight="1" x14ac:dyDescent="0.15">
      <c r="A83" s="100"/>
      <c r="B83" s="96"/>
      <c r="C83" s="96"/>
      <c r="D83" s="96"/>
      <c r="E83" s="96"/>
      <c r="F83" s="96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</row>
    <row r="84" spans="1:23" ht="15.75" customHeight="1" x14ac:dyDescent="0.15">
      <c r="A84" s="100"/>
      <c r="B84" s="96"/>
      <c r="C84" s="96"/>
      <c r="D84" s="96"/>
      <c r="E84" s="96"/>
      <c r="F84" s="96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</row>
    <row r="85" spans="1:23" ht="15.75" customHeight="1" x14ac:dyDescent="0.15">
      <c r="A85" s="100"/>
      <c r="B85" s="96"/>
      <c r="C85" s="96"/>
      <c r="D85" s="96"/>
      <c r="E85" s="96"/>
      <c r="F85" s="96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</row>
    <row r="86" spans="1:23" ht="15.75" customHeight="1" x14ac:dyDescent="0.15">
      <c r="A86" s="100"/>
      <c r="B86" s="96"/>
      <c r="C86" s="96"/>
      <c r="D86" s="96"/>
      <c r="E86" s="96"/>
      <c r="F86" s="96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</row>
    <row r="87" spans="1:23" ht="15.75" customHeight="1" x14ac:dyDescent="0.15">
      <c r="A87" s="100"/>
      <c r="B87" s="96"/>
      <c r="C87" s="96"/>
      <c r="D87" s="96"/>
      <c r="E87" s="96"/>
      <c r="F87" s="96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</row>
    <row r="88" spans="1:23" ht="15.75" customHeight="1" x14ac:dyDescent="0.15">
      <c r="A88" s="100"/>
      <c r="B88" s="96"/>
      <c r="C88" s="96"/>
      <c r="D88" s="96"/>
      <c r="E88" s="96"/>
      <c r="F88" s="96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</row>
    <row r="89" spans="1:23" ht="15.75" customHeight="1" x14ac:dyDescent="0.15">
      <c r="A89" s="100"/>
      <c r="B89" s="96"/>
      <c r="C89" s="96"/>
      <c r="D89" s="96"/>
      <c r="E89" s="96"/>
      <c r="F89" s="96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</row>
    <row r="90" spans="1:23" ht="15.75" customHeight="1" x14ac:dyDescent="0.15">
      <c r="A90" s="100"/>
      <c r="B90" s="96"/>
      <c r="C90" s="96"/>
      <c r="D90" s="96"/>
      <c r="E90" s="96"/>
      <c r="F90" s="96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</row>
    <row r="91" spans="1:23" ht="15.75" customHeight="1" x14ac:dyDescent="0.15">
      <c r="A91" s="100"/>
      <c r="B91" s="96"/>
      <c r="C91" s="96"/>
      <c r="D91" s="96"/>
      <c r="E91" s="96"/>
      <c r="F91" s="96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</row>
    <row r="92" spans="1:23" ht="15.75" customHeight="1" x14ac:dyDescent="0.15">
      <c r="A92" s="100"/>
      <c r="B92" s="96"/>
      <c r="C92" s="96"/>
      <c r="D92" s="96"/>
      <c r="E92" s="96"/>
      <c r="F92" s="96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</row>
    <row r="93" spans="1:23" ht="15.75" customHeight="1" x14ac:dyDescent="0.15">
      <c r="A93" s="100"/>
      <c r="B93" s="96"/>
      <c r="C93" s="96"/>
      <c r="D93" s="96"/>
      <c r="E93" s="96"/>
      <c r="F93" s="96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</row>
    <row r="94" spans="1:23" ht="15.75" customHeight="1" x14ac:dyDescent="0.15">
      <c r="A94" s="100"/>
      <c r="B94" s="96"/>
      <c r="C94" s="96"/>
      <c r="D94" s="96"/>
      <c r="E94" s="96"/>
      <c r="F94" s="96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</row>
    <row r="95" spans="1:23" ht="15.75" customHeight="1" x14ac:dyDescent="0.15">
      <c r="A95" s="100"/>
      <c r="B95" s="96"/>
      <c r="C95" s="96"/>
      <c r="D95" s="96"/>
      <c r="E95" s="96"/>
      <c r="F95" s="96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</row>
    <row r="96" spans="1:23" ht="15.75" customHeight="1" x14ac:dyDescent="0.15">
      <c r="A96" s="100"/>
      <c r="B96" s="96"/>
      <c r="C96" s="96"/>
      <c r="D96" s="96"/>
      <c r="E96" s="96"/>
      <c r="F96" s="96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</row>
    <row r="97" spans="1:23" ht="15.75" customHeight="1" x14ac:dyDescent="0.15">
      <c r="A97" s="100"/>
      <c r="B97" s="96"/>
      <c r="C97" s="96"/>
      <c r="D97" s="96"/>
      <c r="E97" s="96"/>
      <c r="F97" s="96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</row>
    <row r="98" spans="1:23" ht="15.75" customHeight="1" x14ac:dyDescent="0.15">
      <c r="A98" s="100"/>
      <c r="B98" s="96"/>
      <c r="C98" s="96"/>
      <c r="D98" s="96"/>
      <c r="E98" s="96"/>
      <c r="F98" s="96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</row>
    <row r="99" spans="1:23" ht="15.75" customHeight="1" x14ac:dyDescent="0.15">
      <c r="A99" s="100"/>
      <c r="B99" s="96"/>
      <c r="C99" s="96"/>
      <c r="D99" s="96"/>
      <c r="E99" s="96"/>
      <c r="F99" s="96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</row>
    <row r="100" spans="1:23" ht="15.75" customHeight="1" x14ac:dyDescent="0.15">
      <c r="A100" s="100"/>
      <c r="B100" s="96"/>
      <c r="C100" s="96"/>
      <c r="D100" s="96"/>
      <c r="E100" s="96"/>
      <c r="F100" s="96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</row>
    <row r="101" spans="1:23" ht="15.75" customHeight="1" x14ac:dyDescent="0.15">
      <c r="A101" s="100"/>
      <c r="B101" s="96"/>
      <c r="C101" s="96"/>
      <c r="D101" s="96"/>
      <c r="E101" s="96"/>
      <c r="F101" s="96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</row>
    <row r="102" spans="1:23" ht="15.75" customHeight="1" x14ac:dyDescent="0.15">
      <c r="A102" s="100"/>
      <c r="B102" s="96"/>
      <c r="C102" s="96"/>
      <c r="D102" s="96"/>
      <c r="E102" s="96"/>
      <c r="F102" s="96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</row>
    <row r="103" spans="1:23" ht="15.75" customHeight="1" x14ac:dyDescent="0.15">
      <c r="A103" s="100"/>
      <c r="B103" s="96"/>
      <c r="C103" s="96"/>
      <c r="D103" s="96"/>
      <c r="E103" s="96"/>
      <c r="F103" s="96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</row>
    <row r="104" spans="1:23" ht="15.75" customHeight="1" x14ac:dyDescent="0.15">
      <c r="A104" s="100"/>
      <c r="B104" s="96"/>
      <c r="C104" s="96"/>
      <c r="D104" s="96"/>
      <c r="E104" s="96"/>
      <c r="F104" s="96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</row>
    <row r="105" spans="1:23" ht="15.75" customHeight="1" x14ac:dyDescent="0.15">
      <c r="A105" s="100"/>
      <c r="B105" s="96"/>
      <c r="C105" s="96"/>
      <c r="D105" s="96"/>
      <c r="E105" s="96"/>
      <c r="F105" s="96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</row>
    <row r="106" spans="1:23" ht="15.75" customHeight="1" x14ac:dyDescent="0.15">
      <c r="A106" s="100"/>
      <c r="B106" s="96"/>
      <c r="C106" s="96"/>
      <c r="D106" s="96"/>
      <c r="E106" s="96"/>
      <c r="F106" s="96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</row>
    <row r="107" spans="1:23" ht="15.75" customHeight="1" x14ac:dyDescent="0.15">
      <c r="A107" s="100"/>
      <c r="B107" s="96"/>
      <c r="C107" s="96"/>
      <c r="D107" s="96"/>
      <c r="E107" s="96"/>
      <c r="F107" s="96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</row>
    <row r="108" spans="1:23" ht="15.75" customHeight="1" x14ac:dyDescent="0.15">
      <c r="A108" s="100"/>
      <c r="B108" s="96"/>
      <c r="C108" s="96"/>
      <c r="D108" s="96"/>
      <c r="E108" s="96"/>
      <c r="F108" s="96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</row>
    <row r="109" spans="1:23" ht="15.75" customHeight="1" x14ac:dyDescent="0.15">
      <c r="A109" s="100"/>
      <c r="B109" s="96"/>
      <c r="C109" s="96"/>
      <c r="D109" s="96"/>
      <c r="E109" s="96"/>
      <c r="F109" s="96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</row>
    <row r="110" spans="1:23" ht="15.75" customHeight="1" x14ac:dyDescent="0.15">
      <c r="A110" s="100"/>
      <c r="B110" s="96"/>
      <c r="C110" s="96"/>
      <c r="D110" s="96"/>
      <c r="E110" s="96"/>
      <c r="F110" s="96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</row>
    <row r="111" spans="1:23" ht="15.75" customHeight="1" x14ac:dyDescent="0.15">
      <c r="A111" s="100"/>
      <c r="B111" s="96"/>
      <c r="C111" s="96"/>
      <c r="D111" s="96"/>
      <c r="E111" s="96"/>
      <c r="F111" s="96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</row>
    <row r="112" spans="1:23" ht="15.75" customHeight="1" x14ac:dyDescent="0.15">
      <c r="A112" s="100"/>
      <c r="B112" s="96"/>
      <c r="C112" s="96"/>
      <c r="D112" s="96"/>
      <c r="E112" s="96"/>
      <c r="F112" s="96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</row>
    <row r="113" spans="1:23" ht="15.75" customHeight="1" x14ac:dyDescent="0.15">
      <c r="A113" s="100"/>
      <c r="B113" s="96"/>
      <c r="C113" s="96"/>
      <c r="D113" s="96"/>
      <c r="E113" s="96"/>
      <c r="F113" s="96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</row>
    <row r="114" spans="1:23" ht="15.75" customHeight="1" x14ac:dyDescent="0.15">
      <c r="A114" s="100"/>
      <c r="B114" s="96"/>
      <c r="C114" s="96"/>
      <c r="D114" s="96"/>
      <c r="E114" s="96"/>
      <c r="F114" s="96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</row>
    <row r="115" spans="1:23" ht="15.75" customHeight="1" x14ac:dyDescent="0.15">
      <c r="A115" s="100"/>
      <c r="B115" s="96"/>
      <c r="C115" s="96"/>
      <c r="D115" s="96"/>
      <c r="E115" s="96"/>
      <c r="F115" s="96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</row>
    <row r="116" spans="1:23" ht="15.75" customHeight="1" x14ac:dyDescent="0.15">
      <c r="A116" s="100"/>
      <c r="B116" s="96"/>
      <c r="C116" s="96"/>
      <c r="D116" s="96"/>
      <c r="E116" s="96"/>
      <c r="F116" s="96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</row>
    <row r="117" spans="1:23" ht="15.75" customHeight="1" x14ac:dyDescent="0.15">
      <c r="A117" s="100"/>
      <c r="B117" s="96"/>
      <c r="C117" s="96"/>
      <c r="D117" s="96"/>
      <c r="E117" s="96"/>
      <c r="F117" s="96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</row>
    <row r="118" spans="1:23" ht="15.75" customHeight="1" x14ac:dyDescent="0.15">
      <c r="A118" s="100"/>
      <c r="B118" s="96"/>
      <c r="C118" s="96"/>
      <c r="D118" s="96"/>
      <c r="E118" s="96"/>
      <c r="F118" s="96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</row>
    <row r="119" spans="1:23" ht="15.75" customHeight="1" x14ac:dyDescent="0.15">
      <c r="A119" s="100"/>
      <c r="B119" s="96"/>
      <c r="C119" s="96"/>
      <c r="D119" s="96"/>
      <c r="E119" s="96"/>
      <c r="F119" s="96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</row>
    <row r="120" spans="1:23" ht="15.75" customHeight="1" x14ac:dyDescent="0.15">
      <c r="A120" s="100"/>
      <c r="B120" s="96"/>
      <c r="C120" s="96"/>
      <c r="D120" s="96"/>
      <c r="E120" s="96"/>
      <c r="F120" s="96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</row>
    <row r="121" spans="1:23" ht="15.75" customHeight="1" x14ac:dyDescent="0.15">
      <c r="A121" s="100"/>
      <c r="B121" s="96"/>
      <c r="C121" s="96"/>
      <c r="D121" s="96"/>
      <c r="E121" s="96"/>
      <c r="F121" s="96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</row>
    <row r="122" spans="1:23" ht="15.75" customHeight="1" x14ac:dyDescent="0.15">
      <c r="A122" s="100"/>
      <c r="B122" s="96"/>
      <c r="C122" s="96"/>
      <c r="D122" s="96"/>
      <c r="E122" s="96"/>
      <c r="F122" s="96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</row>
    <row r="123" spans="1:23" ht="15.75" customHeight="1" x14ac:dyDescent="0.15">
      <c r="A123" s="100"/>
      <c r="B123" s="96"/>
      <c r="C123" s="96"/>
      <c r="D123" s="96"/>
      <c r="E123" s="96"/>
      <c r="F123" s="96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</row>
    <row r="124" spans="1:23" ht="15.75" customHeight="1" x14ac:dyDescent="0.15">
      <c r="A124" s="100"/>
      <c r="B124" s="96"/>
      <c r="C124" s="96"/>
      <c r="D124" s="96"/>
      <c r="E124" s="96"/>
      <c r="F124" s="96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</row>
    <row r="125" spans="1:23" ht="15.75" customHeight="1" x14ac:dyDescent="0.15">
      <c r="A125" s="100"/>
      <c r="B125" s="96"/>
      <c r="C125" s="96"/>
      <c r="D125" s="96"/>
      <c r="E125" s="96"/>
      <c r="F125" s="96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</row>
    <row r="126" spans="1:23" ht="15.75" customHeight="1" x14ac:dyDescent="0.15">
      <c r="A126" s="100"/>
      <c r="B126" s="96"/>
      <c r="C126" s="96"/>
      <c r="D126" s="96"/>
      <c r="E126" s="96"/>
      <c r="F126" s="96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</row>
    <row r="127" spans="1:23" ht="15.75" customHeight="1" x14ac:dyDescent="0.15">
      <c r="A127" s="100"/>
      <c r="B127" s="96"/>
      <c r="C127" s="96"/>
      <c r="D127" s="96"/>
      <c r="E127" s="96"/>
      <c r="F127" s="96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</row>
    <row r="128" spans="1:23" ht="15.75" customHeight="1" x14ac:dyDescent="0.15">
      <c r="A128" s="100"/>
      <c r="B128" s="96"/>
      <c r="C128" s="96"/>
      <c r="D128" s="96"/>
      <c r="E128" s="96"/>
      <c r="F128" s="96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</row>
    <row r="129" spans="1:23" ht="15.75" customHeight="1" x14ac:dyDescent="0.15">
      <c r="A129" s="100"/>
      <c r="B129" s="96"/>
      <c r="C129" s="96"/>
      <c r="D129" s="96"/>
      <c r="E129" s="96"/>
      <c r="F129" s="96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</row>
    <row r="130" spans="1:23" ht="15.75" customHeight="1" x14ac:dyDescent="0.15">
      <c r="A130" s="100"/>
      <c r="B130" s="96"/>
      <c r="C130" s="96"/>
      <c r="D130" s="96"/>
      <c r="E130" s="96"/>
      <c r="F130" s="96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</row>
    <row r="131" spans="1:23" ht="15.75" customHeight="1" x14ac:dyDescent="0.15">
      <c r="A131" s="100"/>
      <c r="B131" s="96"/>
      <c r="C131" s="96"/>
      <c r="D131" s="96"/>
      <c r="E131" s="96"/>
      <c r="F131" s="96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</row>
    <row r="132" spans="1:23" ht="15.75" customHeight="1" x14ac:dyDescent="0.15">
      <c r="A132" s="100"/>
      <c r="B132" s="96"/>
      <c r="C132" s="96"/>
      <c r="D132" s="96"/>
      <c r="E132" s="96"/>
      <c r="F132" s="96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</row>
    <row r="133" spans="1:23" ht="15.75" customHeight="1" x14ac:dyDescent="0.15">
      <c r="A133" s="100"/>
      <c r="B133" s="96"/>
      <c r="C133" s="96"/>
      <c r="D133" s="96"/>
      <c r="E133" s="96"/>
      <c r="F133" s="96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</row>
    <row r="134" spans="1:23" ht="15.75" customHeight="1" x14ac:dyDescent="0.15">
      <c r="A134" s="100"/>
      <c r="B134" s="96"/>
      <c r="C134" s="96"/>
      <c r="D134" s="96"/>
      <c r="E134" s="96"/>
      <c r="F134" s="96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</row>
    <row r="135" spans="1:23" ht="15.75" customHeight="1" x14ac:dyDescent="0.15">
      <c r="A135" s="100"/>
      <c r="B135" s="96"/>
      <c r="C135" s="96"/>
      <c r="D135" s="96"/>
      <c r="E135" s="96"/>
      <c r="F135" s="96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</row>
    <row r="136" spans="1:23" ht="15.75" customHeight="1" x14ac:dyDescent="0.15">
      <c r="A136" s="100"/>
      <c r="B136" s="96"/>
      <c r="C136" s="96"/>
      <c r="D136" s="96"/>
      <c r="E136" s="96"/>
      <c r="F136" s="96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</row>
    <row r="137" spans="1:23" ht="15.75" customHeight="1" x14ac:dyDescent="0.15">
      <c r="A137" s="100"/>
      <c r="B137" s="96"/>
      <c r="C137" s="96"/>
      <c r="D137" s="96"/>
      <c r="E137" s="96"/>
      <c r="F137" s="96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</row>
    <row r="138" spans="1:23" ht="15.75" customHeight="1" x14ac:dyDescent="0.15">
      <c r="A138" s="100"/>
      <c r="B138" s="96"/>
      <c r="C138" s="96"/>
      <c r="D138" s="96"/>
      <c r="E138" s="96"/>
      <c r="F138" s="96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</row>
    <row r="139" spans="1:23" ht="15.75" customHeight="1" x14ac:dyDescent="0.15">
      <c r="A139" s="100"/>
      <c r="B139" s="96"/>
      <c r="C139" s="96"/>
      <c r="D139" s="96"/>
      <c r="E139" s="96"/>
      <c r="F139" s="96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</row>
    <row r="140" spans="1:23" ht="15.75" customHeight="1" x14ac:dyDescent="0.15">
      <c r="A140" s="100"/>
      <c r="B140" s="96"/>
      <c r="C140" s="96"/>
      <c r="D140" s="96"/>
      <c r="E140" s="96"/>
      <c r="F140" s="96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</row>
    <row r="141" spans="1:23" ht="15.75" customHeight="1" x14ac:dyDescent="0.15">
      <c r="A141" s="100"/>
      <c r="B141" s="96"/>
      <c r="C141" s="96"/>
      <c r="D141" s="96"/>
      <c r="E141" s="96"/>
      <c r="F141" s="96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</row>
    <row r="142" spans="1:23" ht="15.75" customHeight="1" x14ac:dyDescent="0.15">
      <c r="A142" s="100"/>
      <c r="B142" s="96"/>
      <c r="C142" s="96"/>
      <c r="D142" s="96"/>
      <c r="E142" s="96"/>
      <c r="F142" s="96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</row>
    <row r="143" spans="1:23" ht="15.75" customHeight="1" x14ac:dyDescent="0.15">
      <c r="A143" s="100"/>
      <c r="B143" s="96"/>
      <c r="C143" s="96"/>
      <c r="D143" s="96"/>
      <c r="E143" s="96"/>
      <c r="F143" s="96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</row>
    <row r="144" spans="1:23" ht="15.75" customHeight="1" x14ac:dyDescent="0.15">
      <c r="A144" s="100"/>
      <c r="B144" s="96"/>
      <c r="C144" s="96"/>
      <c r="D144" s="96"/>
      <c r="E144" s="96"/>
      <c r="F144" s="96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</row>
    <row r="145" spans="1:23" ht="15.75" customHeight="1" x14ac:dyDescent="0.15">
      <c r="A145" s="100"/>
      <c r="B145" s="96"/>
      <c r="C145" s="96"/>
      <c r="D145" s="96"/>
      <c r="E145" s="96"/>
      <c r="F145" s="96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</row>
    <row r="146" spans="1:23" ht="15.75" customHeight="1" x14ac:dyDescent="0.15">
      <c r="A146" s="100"/>
      <c r="B146" s="96"/>
      <c r="C146" s="96"/>
      <c r="D146" s="96"/>
      <c r="E146" s="96"/>
      <c r="F146" s="96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</row>
    <row r="147" spans="1:23" ht="15.75" customHeight="1" x14ac:dyDescent="0.15">
      <c r="A147" s="100"/>
      <c r="B147" s="96"/>
      <c r="C147" s="96"/>
      <c r="D147" s="96"/>
      <c r="E147" s="96"/>
      <c r="F147" s="96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</row>
    <row r="148" spans="1:23" ht="15.75" customHeight="1" x14ac:dyDescent="0.15">
      <c r="A148" s="100"/>
      <c r="B148" s="96"/>
      <c r="C148" s="96"/>
      <c r="D148" s="96"/>
      <c r="E148" s="96"/>
      <c r="F148" s="96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</row>
    <row r="149" spans="1:23" ht="15.75" customHeight="1" x14ac:dyDescent="0.15">
      <c r="A149" s="100"/>
      <c r="B149" s="96"/>
      <c r="C149" s="96"/>
      <c r="D149" s="96"/>
      <c r="E149" s="96"/>
      <c r="F149" s="96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</row>
    <row r="150" spans="1:23" ht="15.75" customHeight="1" x14ac:dyDescent="0.15">
      <c r="A150" s="100"/>
      <c r="B150" s="96"/>
      <c r="C150" s="96"/>
      <c r="D150" s="96"/>
      <c r="E150" s="96"/>
      <c r="F150" s="96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</row>
    <row r="151" spans="1:23" ht="15.75" customHeight="1" x14ac:dyDescent="0.15">
      <c r="A151" s="100"/>
      <c r="B151" s="96"/>
      <c r="C151" s="96"/>
      <c r="D151" s="96"/>
      <c r="E151" s="96"/>
      <c r="F151" s="96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</row>
    <row r="152" spans="1:23" ht="15.75" customHeight="1" x14ac:dyDescent="0.15">
      <c r="A152" s="100"/>
      <c r="B152" s="96"/>
      <c r="C152" s="96"/>
      <c r="D152" s="96"/>
      <c r="E152" s="96"/>
      <c r="F152" s="96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</row>
    <row r="153" spans="1:23" ht="15.75" customHeight="1" x14ac:dyDescent="0.15">
      <c r="A153" s="100"/>
      <c r="B153" s="96"/>
      <c r="C153" s="96"/>
      <c r="D153" s="96"/>
      <c r="E153" s="96"/>
      <c r="F153" s="96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</row>
    <row r="154" spans="1:23" ht="15.75" customHeight="1" x14ac:dyDescent="0.15">
      <c r="A154" s="100"/>
      <c r="B154" s="96"/>
      <c r="C154" s="96"/>
      <c r="D154" s="96"/>
      <c r="E154" s="96"/>
      <c r="F154" s="96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</row>
    <row r="155" spans="1:23" ht="15.75" customHeight="1" x14ac:dyDescent="0.15">
      <c r="A155" s="100"/>
      <c r="B155" s="96"/>
      <c r="C155" s="96"/>
      <c r="D155" s="96"/>
      <c r="E155" s="96"/>
      <c r="F155" s="96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</row>
    <row r="156" spans="1:23" ht="15.75" customHeight="1" x14ac:dyDescent="0.15">
      <c r="A156" s="100"/>
      <c r="B156" s="96"/>
      <c r="C156" s="96"/>
      <c r="D156" s="96"/>
      <c r="E156" s="96"/>
      <c r="F156" s="96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</row>
    <row r="157" spans="1:23" ht="15.75" customHeight="1" x14ac:dyDescent="0.15">
      <c r="A157" s="100"/>
      <c r="B157" s="96"/>
      <c r="C157" s="96"/>
      <c r="D157" s="96"/>
      <c r="E157" s="96"/>
      <c r="F157" s="96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</row>
    <row r="158" spans="1:23" ht="15.75" customHeight="1" x14ac:dyDescent="0.15">
      <c r="A158" s="100"/>
      <c r="B158" s="96"/>
      <c r="C158" s="96"/>
      <c r="D158" s="96"/>
      <c r="E158" s="96"/>
      <c r="F158" s="96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</row>
    <row r="159" spans="1:23" ht="15.75" customHeight="1" x14ac:dyDescent="0.15">
      <c r="A159" s="100"/>
      <c r="B159" s="96"/>
      <c r="C159" s="96"/>
      <c r="D159" s="96"/>
      <c r="E159" s="96"/>
      <c r="F159" s="96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</row>
    <row r="160" spans="1:23" ht="15.75" customHeight="1" x14ac:dyDescent="0.15">
      <c r="A160" s="100"/>
      <c r="B160" s="96"/>
      <c r="C160" s="96"/>
      <c r="D160" s="96"/>
      <c r="E160" s="96"/>
      <c r="F160" s="96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</row>
    <row r="161" spans="1:23" ht="15.75" customHeight="1" x14ac:dyDescent="0.15">
      <c r="A161" s="100"/>
      <c r="B161" s="96"/>
      <c r="C161" s="96"/>
      <c r="D161" s="96"/>
      <c r="E161" s="96"/>
      <c r="F161" s="96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</row>
    <row r="162" spans="1:23" ht="15.75" customHeight="1" x14ac:dyDescent="0.15">
      <c r="A162" s="100"/>
      <c r="B162" s="96"/>
      <c r="C162" s="96"/>
      <c r="D162" s="96"/>
      <c r="E162" s="96"/>
      <c r="F162" s="96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</row>
    <row r="163" spans="1:23" ht="15.75" customHeight="1" x14ac:dyDescent="0.15">
      <c r="A163" s="100"/>
      <c r="B163" s="96"/>
      <c r="C163" s="96"/>
      <c r="D163" s="96"/>
      <c r="E163" s="96"/>
      <c r="F163" s="96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</row>
    <row r="164" spans="1:23" ht="15.75" customHeight="1" x14ac:dyDescent="0.15">
      <c r="A164" s="100"/>
      <c r="B164" s="96"/>
      <c r="C164" s="96"/>
      <c r="D164" s="96"/>
      <c r="E164" s="96"/>
      <c r="F164" s="96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</row>
    <row r="165" spans="1:23" ht="15.75" customHeight="1" x14ac:dyDescent="0.15">
      <c r="A165" s="100"/>
      <c r="B165" s="96"/>
      <c r="C165" s="96"/>
      <c r="D165" s="96"/>
      <c r="E165" s="96"/>
      <c r="F165" s="96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</row>
    <row r="166" spans="1:23" ht="15.75" customHeight="1" x14ac:dyDescent="0.15">
      <c r="A166" s="100"/>
      <c r="B166" s="96"/>
      <c r="C166" s="96"/>
      <c r="D166" s="96"/>
      <c r="E166" s="96"/>
      <c r="F166" s="96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</row>
    <row r="167" spans="1:23" ht="15.75" customHeight="1" x14ac:dyDescent="0.15">
      <c r="A167" s="100"/>
      <c r="B167" s="96"/>
      <c r="C167" s="96"/>
      <c r="D167" s="96"/>
      <c r="E167" s="96"/>
      <c r="F167" s="96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</row>
    <row r="168" spans="1:23" ht="15.75" customHeight="1" x14ac:dyDescent="0.15">
      <c r="A168" s="100"/>
      <c r="B168" s="96"/>
      <c r="C168" s="96"/>
      <c r="D168" s="96"/>
      <c r="E168" s="96"/>
      <c r="F168" s="96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</row>
    <row r="169" spans="1:23" ht="15.75" customHeight="1" x14ac:dyDescent="0.15">
      <c r="A169" s="100"/>
      <c r="B169" s="96"/>
      <c r="C169" s="96"/>
      <c r="D169" s="96"/>
      <c r="E169" s="96"/>
      <c r="F169" s="96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</row>
    <row r="170" spans="1:23" ht="15.75" customHeight="1" x14ac:dyDescent="0.15">
      <c r="A170" s="100"/>
      <c r="B170" s="96"/>
      <c r="C170" s="96"/>
      <c r="D170" s="96"/>
      <c r="E170" s="96"/>
      <c r="F170" s="96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</row>
    <row r="171" spans="1:23" ht="15.75" customHeight="1" x14ac:dyDescent="0.15">
      <c r="A171" s="100"/>
      <c r="B171" s="96"/>
      <c r="C171" s="96"/>
      <c r="D171" s="96"/>
      <c r="E171" s="96"/>
      <c r="F171" s="96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</row>
    <row r="172" spans="1:23" ht="15.75" customHeight="1" x14ac:dyDescent="0.15">
      <c r="A172" s="100"/>
      <c r="B172" s="96"/>
      <c r="C172" s="96"/>
      <c r="D172" s="96"/>
      <c r="E172" s="96"/>
      <c r="F172" s="96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</row>
    <row r="173" spans="1:23" ht="15.75" customHeight="1" x14ac:dyDescent="0.15">
      <c r="A173" s="100"/>
      <c r="B173" s="96"/>
      <c r="C173" s="96"/>
      <c r="D173" s="96"/>
      <c r="E173" s="96"/>
      <c r="F173" s="96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</row>
    <row r="174" spans="1:23" ht="15.75" customHeight="1" x14ac:dyDescent="0.15">
      <c r="A174" s="100"/>
      <c r="B174" s="96"/>
      <c r="C174" s="96"/>
      <c r="D174" s="96"/>
      <c r="E174" s="96"/>
      <c r="F174" s="96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</row>
    <row r="175" spans="1:23" ht="15.75" customHeight="1" x14ac:dyDescent="0.15">
      <c r="A175" s="100"/>
      <c r="B175" s="96"/>
      <c r="C175" s="96"/>
      <c r="D175" s="96"/>
      <c r="E175" s="96"/>
      <c r="F175" s="96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</row>
    <row r="176" spans="1:23" ht="15.75" customHeight="1" x14ac:dyDescent="0.15">
      <c r="A176" s="100"/>
      <c r="B176" s="96"/>
      <c r="C176" s="96"/>
      <c r="D176" s="96"/>
      <c r="E176" s="96"/>
      <c r="F176" s="96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</row>
    <row r="177" spans="1:23" ht="15.75" customHeight="1" x14ac:dyDescent="0.15">
      <c r="A177" s="100"/>
      <c r="B177" s="96"/>
      <c r="C177" s="96"/>
      <c r="D177" s="96"/>
      <c r="E177" s="96"/>
      <c r="F177" s="96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</row>
    <row r="178" spans="1:23" ht="15.75" customHeight="1" x14ac:dyDescent="0.15">
      <c r="A178" s="100"/>
      <c r="B178" s="96"/>
      <c r="C178" s="96"/>
      <c r="D178" s="96"/>
      <c r="E178" s="96"/>
      <c r="F178" s="96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</row>
    <row r="179" spans="1:23" ht="15.75" customHeight="1" x14ac:dyDescent="0.15">
      <c r="A179" s="100"/>
      <c r="B179" s="96"/>
      <c r="C179" s="96"/>
      <c r="D179" s="96"/>
      <c r="E179" s="96"/>
      <c r="F179" s="96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</row>
    <row r="180" spans="1:23" ht="15.75" customHeight="1" x14ac:dyDescent="0.15">
      <c r="A180" s="100"/>
      <c r="B180" s="96"/>
      <c r="C180" s="96"/>
      <c r="D180" s="96"/>
      <c r="E180" s="96"/>
      <c r="F180" s="96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</row>
    <row r="181" spans="1:23" ht="15.75" customHeight="1" x14ac:dyDescent="0.15">
      <c r="A181" s="100"/>
      <c r="B181" s="96"/>
      <c r="C181" s="96"/>
      <c r="D181" s="96"/>
      <c r="E181" s="96"/>
      <c r="F181" s="96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</row>
    <row r="182" spans="1:23" ht="15.75" customHeight="1" x14ac:dyDescent="0.15">
      <c r="A182" s="100"/>
      <c r="B182" s="96"/>
      <c r="C182" s="96"/>
      <c r="D182" s="96"/>
      <c r="E182" s="96"/>
      <c r="F182" s="96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</row>
    <row r="183" spans="1:23" ht="15.75" customHeight="1" x14ac:dyDescent="0.15">
      <c r="A183" s="100"/>
      <c r="B183" s="96"/>
      <c r="C183" s="96"/>
      <c r="D183" s="96"/>
      <c r="E183" s="96"/>
      <c r="F183" s="96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</row>
    <row r="184" spans="1:23" ht="15.75" customHeight="1" x14ac:dyDescent="0.15">
      <c r="A184" s="100"/>
      <c r="B184" s="96"/>
      <c r="C184" s="96"/>
      <c r="D184" s="96"/>
      <c r="E184" s="96"/>
      <c r="F184" s="96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</row>
    <row r="185" spans="1:23" ht="15.75" customHeight="1" x14ac:dyDescent="0.15">
      <c r="A185" s="100"/>
      <c r="B185" s="96"/>
      <c r="C185" s="96"/>
      <c r="D185" s="96"/>
      <c r="E185" s="96"/>
      <c r="F185" s="96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</row>
    <row r="186" spans="1:23" ht="15.75" customHeight="1" x14ac:dyDescent="0.15">
      <c r="A186" s="100"/>
      <c r="B186" s="96"/>
      <c r="C186" s="96"/>
      <c r="D186" s="96"/>
      <c r="E186" s="96"/>
      <c r="F186" s="96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</row>
    <row r="187" spans="1:23" ht="15.75" customHeight="1" x14ac:dyDescent="0.15">
      <c r="A187" s="100"/>
      <c r="B187" s="96"/>
      <c r="C187" s="96"/>
      <c r="D187" s="96"/>
      <c r="E187" s="96"/>
      <c r="F187" s="96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</row>
    <row r="188" spans="1:23" ht="15.75" customHeight="1" x14ac:dyDescent="0.15">
      <c r="A188" s="100"/>
      <c r="B188" s="96"/>
      <c r="C188" s="96"/>
      <c r="D188" s="96"/>
      <c r="E188" s="96"/>
      <c r="F188" s="96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</row>
    <row r="189" spans="1:23" ht="15.75" customHeight="1" x14ac:dyDescent="0.15">
      <c r="A189" s="100"/>
      <c r="B189" s="96"/>
      <c r="C189" s="96"/>
      <c r="D189" s="96"/>
      <c r="E189" s="96"/>
      <c r="F189" s="96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</row>
    <row r="190" spans="1:23" ht="15.75" customHeight="1" x14ac:dyDescent="0.15">
      <c r="A190" s="100"/>
      <c r="B190" s="96"/>
      <c r="C190" s="96"/>
      <c r="D190" s="96"/>
      <c r="E190" s="96"/>
      <c r="F190" s="96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</row>
    <row r="191" spans="1:23" ht="15.75" customHeight="1" x14ac:dyDescent="0.15">
      <c r="A191" s="100"/>
      <c r="B191" s="96"/>
      <c r="C191" s="96"/>
      <c r="D191" s="96"/>
      <c r="E191" s="96"/>
      <c r="F191" s="96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</row>
    <row r="192" spans="1:23" ht="15.75" customHeight="1" x14ac:dyDescent="0.15">
      <c r="A192" s="100"/>
      <c r="B192" s="96"/>
      <c r="C192" s="96"/>
      <c r="D192" s="96"/>
      <c r="E192" s="96"/>
      <c r="F192" s="96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</row>
    <row r="193" spans="1:23" ht="15.75" customHeight="1" x14ac:dyDescent="0.15">
      <c r="A193" s="100"/>
      <c r="B193" s="96"/>
      <c r="C193" s="96"/>
      <c r="D193" s="96"/>
      <c r="E193" s="96"/>
      <c r="F193" s="96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</row>
    <row r="194" spans="1:23" ht="15.75" customHeight="1" x14ac:dyDescent="0.15">
      <c r="A194" s="100"/>
      <c r="B194" s="96"/>
      <c r="C194" s="96"/>
      <c r="D194" s="96"/>
      <c r="E194" s="96"/>
      <c r="F194" s="96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</row>
    <row r="195" spans="1:23" ht="15.75" customHeight="1" x14ac:dyDescent="0.15">
      <c r="A195" s="100"/>
      <c r="B195" s="96"/>
      <c r="C195" s="96"/>
      <c r="D195" s="96"/>
      <c r="E195" s="96"/>
      <c r="F195" s="96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</row>
    <row r="196" spans="1:23" ht="15.75" customHeight="1" x14ac:dyDescent="0.15">
      <c r="A196" s="100"/>
      <c r="B196" s="96"/>
      <c r="C196" s="96"/>
      <c r="D196" s="96"/>
      <c r="E196" s="96"/>
      <c r="F196" s="96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</row>
    <row r="197" spans="1:23" ht="15.75" customHeight="1" x14ac:dyDescent="0.15">
      <c r="A197" s="100"/>
      <c r="B197" s="96"/>
      <c r="C197" s="96"/>
      <c r="D197" s="96"/>
      <c r="E197" s="96"/>
      <c r="F197" s="96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</row>
    <row r="198" spans="1:23" ht="15.75" customHeight="1" x14ac:dyDescent="0.15">
      <c r="A198" s="100"/>
      <c r="B198" s="96"/>
      <c r="C198" s="96"/>
      <c r="D198" s="96"/>
      <c r="E198" s="96"/>
      <c r="F198" s="96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</row>
    <row r="199" spans="1:23" ht="15.75" customHeight="1" x14ac:dyDescent="0.15">
      <c r="A199" s="100"/>
      <c r="B199" s="96"/>
      <c r="C199" s="96"/>
      <c r="D199" s="96"/>
      <c r="E199" s="96"/>
      <c r="F199" s="96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</row>
    <row r="200" spans="1:23" ht="15.75" customHeight="1" x14ac:dyDescent="0.15">
      <c r="A200" s="100"/>
      <c r="B200" s="96"/>
      <c r="C200" s="96"/>
      <c r="D200" s="96"/>
      <c r="E200" s="96"/>
      <c r="F200" s="96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</row>
    <row r="201" spans="1:23" ht="15.75" customHeight="1" x14ac:dyDescent="0.15">
      <c r="A201" s="100"/>
      <c r="B201" s="96"/>
      <c r="C201" s="96"/>
      <c r="D201" s="96"/>
      <c r="E201" s="96"/>
      <c r="F201" s="96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</row>
    <row r="202" spans="1:23" ht="15.75" customHeight="1" x14ac:dyDescent="0.15">
      <c r="A202" s="100"/>
      <c r="B202" s="96"/>
      <c r="C202" s="96"/>
      <c r="D202" s="96"/>
      <c r="E202" s="96"/>
      <c r="F202" s="96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</row>
    <row r="203" spans="1:23" ht="15.75" customHeight="1" x14ac:dyDescent="0.15">
      <c r="A203" s="100"/>
      <c r="B203" s="96"/>
      <c r="C203" s="96"/>
      <c r="D203" s="96"/>
      <c r="E203" s="96"/>
      <c r="F203" s="96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</row>
    <row r="204" spans="1:23" ht="15.75" customHeight="1" x14ac:dyDescent="0.15">
      <c r="A204" s="100"/>
      <c r="B204" s="96"/>
      <c r="C204" s="96"/>
      <c r="D204" s="96"/>
      <c r="E204" s="96"/>
      <c r="F204" s="96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</row>
    <row r="205" spans="1:23" ht="15.75" customHeight="1" x14ac:dyDescent="0.15">
      <c r="A205" s="100"/>
      <c r="B205" s="96"/>
      <c r="C205" s="96"/>
      <c r="D205" s="96"/>
      <c r="E205" s="96"/>
      <c r="F205" s="96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</row>
    <row r="206" spans="1:23" ht="15.75" customHeight="1" x14ac:dyDescent="0.15">
      <c r="A206" s="100"/>
      <c r="B206" s="96"/>
      <c r="C206" s="96"/>
      <c r="D206" s="96"/>
      <c r="E206" s="96"/>
      <c r="F206" s="96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</row>
    <row r="207" spans="1:23" ht="15.75" customHeight="1" x14ac:dyDescent="0.15">
      <c r="A207" s="100"/>
      <c r="B207" s="96"/>
      <c r="C207" s="96"/>
      <c r="D207" s="96"/>
      <c r="E207" s="96"/>
      <c r="F207" s="96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</row>
    <row r="208" spans="1:23" ht="15.75" customHeight="1" x14ac:dyDescent="0.15">
      <c r="A208" s="100"/>
      <c r="B208" s="96"/>
      <c r="C208" s="96"/>
      <c r="D208" s="96"/>
      <c r="E208" s="96"/>
      <c r="F208" s="96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</row>
    <row r="209" spans="1:23" ht="15.75" customHeight="1" x14ac:dyDescent="0.15">
      <c r="A209" s="100"/>
      <c r="B209" s="96"/>
      <c r="C209" s="96"/>
      <c r="D209" s="96"/>
      <c r="E209" s="96"/>
      <c r="F209" s="96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</row>
    <row r="210" spans="1:23" ht="15.75" customHeight="1" x14ac:dyDescent="0.15">
      <c r="A210" s="100"/>
      <c r="B210" s="96"/>
      <c r="C210" s="96"/>
      <c r="D210" s="96"/>
      <c r="E210" s="96"/>
      <c r="F210" s="96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</row>
    <row r="211" spans="1:23" ht="15.75" customHeight="1" x14ac:dyDescent="0.15">
      <c r="A211" s="100"/>
      <c r="B211" s="96"/>
      <c r="C211" s="96"/>
      <c r="D211" s="96"/>
      <c r="E211" s="96"/>
      <c r="F211" s="96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</row>
    <row r="212" spans="1:23" ht="15.75" customHeight="1" x14ac:dyDescent="0.15">
      <c r="A212" s="100"/>
      <c r="B212" s="96"/>
      <c r="C212" s="96"/>
      <c r="D212" s="96"/>
      <c r="E212" s="96"/>
      <c r="F212" s="96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</row>
    <row r="213" spans="1:23" ht="15.75" customHeight="1" x14ac:dyDescent="0.15">
      <c r="A213" s="100"/>
      <c r="B213" s="96"/>
      <c r="C213" s="96"/>
      <c r="D213" s="96"/>
      <c r="E213" s="96"/>
      <c r="F213" s="96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</row>
    <row r="214" spans="1:23" ht="15.75" customHeight="1" x14ac:dyDescent="0.15">
      <c r="A214" s="100"/>
      <c r="B214" s="96"/>
      <c r="C214" s="96"/>
      <c r="D214" s="96"/>
      <c r="E214" s="96"/>
      <c r="F214" s="96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</row>
    <row r="215" spans="1:23" ht="15.75" customHeight="1" x14ac:dyDescent="0.15">
      <c r="A215" s="100"/>
      <c r="B215" s="96"/>
      <c r="C215" s="96"/>
      <c r="D215" s="96"/>
      <c r="E215" s="96"/>
      <c r="F215" s="96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</row>
    <row r="216" spans="1:23" ht="15.75" customHeight="1" x14ac:dyDescent="0.15">
      <c r="A216" s="100"/>
      <c r="B216" s="96"/>
      <c r="C216" s="96"/>
      <c r="D216" s="96"/>
      <c r="E216" s="96"/>
      <c r="F216" s="96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</row>
    <row r="217" spans="1:23" ht="15.75" customHeight="1" x14ac:dyDescent="0.15">
      <c r="A217" s="100"/>
      <c r="B217" s="96"/>
      <c r="C217" s="96"/>
      <c r="D217" s="96"/>
      <c r="E217" s="96"/>
      <c r="F217" s="96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</row>
    <row r="218" spans="1:23" ht="15.75" customHeight="1" x14ac:dyDescent="0.15">
      <c r="A218" s="100"/>
      <c r="B218" s="96"/>
      <c r="C218" s="96"/>
      <c r="D218" s="96"/>
      <c r="E218" s="96"/>
      <c r="F218" s="96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</row>
    <row r="219" spans="1:23" ht="15.75" customHeight="1" x14ac:dyDescent="0.15">
      <c r="A219" s="100"/>
      <c r="B219" s="96"/>
      <c r="C219" s="96"/>
      <c r="D219" s="96"/>
      <c r="E219" s="96"/>
      <c r="F219" s="96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</row>
    <row r="220" spans="1:23" ht="15.75" customHeight="1" x14ac:dyDescent="0.15">
      <c r="A220" s="100"/>
      <c r="B220" s="96"/>
      <c r="C220" s="96"/>
      <c r="D220" s="96"/>
      <c r="E220" s="96"/>
      <c r="F220" s="96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</row>
    <row r="221" spans="1:23" ht="15.75" customHeight="1" x14ac:dyDescent="0.15">
      <c r="A221" s="100"/>
      <c r="B221" s="96"/>
      <c r="C221" s="96"/>
      <c r="D221" s="96"/>
      <c r="E221" s="96"/>
      <c r="F221" s="96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</row>
    <row r="222" spans="1:23" ht="15.75" customHeight="1" x14ac:dyDescent="0.15">
      <c r="A222" s="100"/>
      <c r="B222" s="96"/>
      <c r="C222" s="96"/>
      <c r="D222" s="96"/>
      <c r="E222" s="96"/>
      <c r="F222" s="96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</row>
    <row r="223" spans="1:23" ht="15.75" customHeight="1" x14ac:dyDescent="0.15">
      <c r="A223" s="100"/>
      <c r="B223" s="96"/>
      <c r="C223" s="96"/>
      <c r="D223" s="96"/>
      <c r="E223" s="96"/>
      <c r="F223" s="96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</row>
    <row r="224" spans="1:23" ht="15.75" customHeight="1" x14ac:dyDescent="0.15">
      <c r="A224" s="100"/>
      <c r="B224" s="96"/>
      <c r="C224" s="96"/>
      <c r="D224" s="96"/>
      <c r="E224" s="96"/>
      <c r="F224" s="96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</row>
    <row r="225" spans="1:23" ht="15.75" customHeight="1" x14ac:dyDescent="0.15">
      <c r="A225" s="100"/>
      <c r="B225" s="96"/>
      <c r="C225" s="96"/>
      <c r="D225" s="96"/>
      <c r="E225" s="96"/>
      <c r="F225" s="96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</row>
    <row r="226" spans="1:23" ht="15.75" customHeight="1" x14ac:dyDescent="0.15">
      <c r="A226" s="100"/>
      <c r="B226" s="96"/>
      <c r="C226" s="96"/>
      <c r="D226" s="96"/>
      <c r="E226" s="96"/>
      <c r="F226" s="96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</row>
    <row r="227" spans="1:23" ht="15.75" customHeight="1" x14ac:dyDescent="0.15">
      <c r="A227" s="100"/>
      <c r="B227" s="96"/>
      <c r="C227" s="96"/>
      <c r="D227" s="96"/>
      <c r="E227" s="96"/>
      <c r="F227" s="96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</row>
    <row r="228" spans="1:23" ht="15.75" customHeight="1" x14ac:dyDescent="0.15">
      <c r="A228" s="100"/>
      <c r="B228" s="96"/>
      <c r="C228" s="96"/>
      <c r="D228" s="96"/>
      <c r="E228" s="96"/>
      <c r="F228" s="96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</row>
    <row r="229" spans="1:23" ht="15.75" customHeight="1" x14ac:dyDescent="0.15">
      <c r="A229" s="100"/>
      <c r="B229" s="96"/>
      <c r="C229" s="96"/>
      <c r="D229" s="96"/>
      <c r="E229" s="96"/>
      <c r="F229" s="96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</row>
    <row r="230" spans="1:23" ht="15.75" customHeight="1" x14ac:dyDescent="0.15">
      <c r="A230" s="100"/>
      <c r="B230" s="96"/>
      <c r="C230" s="96"/>
      <c r="D230" s="96"/>
      <c r="E230" s="96"/>
      <c r="F230" s="96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</row>
    <row r="231" spans="1:23" ht="15.75" customHeight="1" x14ac:dyDescent="0.15">
      <c r="A231" s="100"/>
      <c r="B231" s="96"/>
      <c r="C231" s="96"/>
      <c r="D231" s="96"/>
      <c r="E231" s="96"/>
      <c r="F231" s="96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</row>
    <row r="232" spans="1:23" ht="15.75" customHeight="1" x14ac:dyDescent="0.15">
      <c r="A232" s="100"/>
      <c r="B232" s="96"/>
      <c r="C232" s="96"/>
      <c r="D232" s="96"/>
      <c r="E232" s="96"/>
      <c r="F232" s="96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</row>
    <row r="233" spans="1:23" ht="15.75" customHeight="1" x14ac:dyDescent="0.15">
      <c r="A233" s="100"/>
      <c r="B233" s="96"/>
      <c r="C233" s="96"/>
      <c r="D233" s="96"/>
      <c r="E233" s="96"/>
      <c r="F233" s="96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</row>
    <row r="234" spans="1:23" ht="15.75" customHeight="1" x14ac:dyDescent="0.15">
      <c r="A234" s="100"/>
      <c r="B234" s="96"/>
      <c r="C234" s="96"/>
      <c r="D234" s="96"/>
      <c r="E234" s="96"/>
      <c r="F234" s="96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</row>
    <row r="235" spans="1:23" ht="15.75" customHeight="1" x14ac:dyDescent="0.15">
      <c r="A235" s="100"/>
      <c r="B235" s="96"/>
      <c r="C235" s="96"/>
      <c r="D235" s="96"/>
      <c r="E235" s="96"/>
      <c r="F235" s="96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</row>
    <row r="236" spans="1:23" ht="15.75" customHeight="1" x14ac:dyDescent="0.15">
      <c r="A236" s="100"/>
      <c r="B236" s="96"/>
      <c r="C236" s="96"/>
      <c r="D236" s="96"/>
      <c r="E236" s="96"/>
      <c r="F236" s="96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</row>
    <row r="237" spans="1:23" ht="15.75" customHeight="1" x14ac:dyDescent="0.15">
      <c r="A237" s="100"/>
      <c r="B237" s="96"/>
      <c r="C237" s="96"/>
      <c r="D237" s="96"/>
      <c r="E237" s="96"/>
      <c r="F237" s="96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</row>
    <row r="238" spans="1:23" ht="15.75" customHeight="1" x14ac:dyDescent="0.15">
      <c r="A238" s="100"/>
      <c r="B238" s="96"/>
      <c r="C238" s="96"/>
      <c r="D238" s="96"/>
      <c r="E238" s="96"/>
      <c r="F238" s="96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</row>
    <row r="239" spans="1:23" ht="15.75" customHeight="1" x14ac:dyDescent="0.15">
      <c r="A239" s="100"/>
      <c r="B239" s="96"/>
      <c r="C239" s="96"/>
      <c r="D239" s="96"/>
      <c r="E239" s="96"/>
      <c r="F239" s="96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</row>
    <row r="240" spans="1:23" ht="15.75" customHeight="1" x14ac:dyDescent="0.15">
      <c r="A240" s="100"/>
      <c r="B240" s="96"/>
      <c r="C240" s="96"/>
      <c r="D240" s="96"/>
      <c r="E240" s="96"/>
      <c r="F240" s="96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</row>
    <row r="241" spans="1:23" ht="15.75" customHeight="1" x14ac:dyDescent="0.15">
      <c r="A241" s="100"/>
      <c r="B241" s="96"/>
      <c r="C241" s="96"/>
      <c r="D241" s="96"/>
      <c r="E241" s="96"/>
      <c r="F241" s="96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</row>
    <row r="242" spans="1:23" ht="15.75" customHeight="1" x14ac:dyDescent="0.15">
      <c r="A242" s="100"/>
      <c r="B242" s="96"/>
      <c r="C242" s="96"/>
      <c r="D242" s="96"/>
      <c r="E242" s="96"/>
      <c r="F242" s="96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</row>
    <row r="243" spans="1:23" ht="15.75" customHeight="1" x14ac:dyDescent="0.15">
      <c r="A243" s="100"/>
      <c r="B243" s="96"/>
      <c r="C243" s="96"/>
      <c r="D243" s="96"/>
      <c r="E243" s="96"/>
      <c r="F243" s="96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</row>
    <row r="244" spans="1:23" ht="15.75" customHeight="1" x14ac:dyDescent="0.15">
      <c r="A244" s="100"/>
      <c r="B244" s="96"/>
      <c r="C244" s="96"/>
      <c r="D244" s="96"/>
      <c r="E244" s="96"/>
      <c r="F244" s="96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</row>
    <row r="245" spans="1:23" ht="15.75" customHeight="1" x14ac:dyDescent="0.15">
      <c r="A245" s="100"/>
      <c r="B245" s="96"/>
      <c r="C245" s="96"/>
      <c r="D245" s="96"/>
      <c r="E245" s="96"/>
      <c r="F245" s="96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</row>
    <row r="246" spans="1:23" ht="15.75" customHeight="1" x14ac:dyDescent="0.15">
      <c r="A246" s="100"/>
      <c r="B246" s="96"/>
      <c r="C246" s="96"/>
      <c r="D246" s="96"/>
      <c r="E246" s="96"/>
      <c r="F246" s="96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</row>
    <row r="247" spans="1:23" ht="15.75" customHeight="1" x14ac:dyDescent="0.15">
      <c r="A247" s="100"/>
      <c r="B247" s="96"/>
      <c r="C247" s="96"/>
      <c r="D247" s="96"/>
      <c r="E247" s="96"/>
      <c r="F247" s="96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</row>
    <row r="248" spans="1:23" ht="15.75" customHeight="1" x14ac:dyDescent="0.15">
      <c r="A248" s="100"/>
      <c r="B248" s="96"/>
      <c r="C248" s="96"/>
      <c r="D248" s="96"/>
      <c r="E248" s="96"/>
      <c r="F248" s="96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</row>
    <row r="249" spans="1:23" ht="15.75" customHeight="1" x14ac:dyDescent="0.15">
      <c r="A249" s="100"/>
      <c r="B249" s="96"/>
      <c r="C249" s="96"/>
      <c r="D249" s="96"/>
      <c r="E249" s="96"/>
      <c r="F249" s="96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</row>
    <row r="250" spans="1:23" ht="15.75" customHeight="1" x14ac:dyDescent="0.15">
      <c r="A250" s="100"/>
      <c r="B250" s="96"/>
      <c r="C250" s="96"/>
      <c r="D250" s="96"/>
      <c r="E250" s="96"/>
      <c r="F250" s="96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</row>
    <row r="251" spans="1:23" ht="15.75" customHeight="1" x14ac:dyDescent="0.15">
      <c r="A251" s="100"/>
      <c r="B251" s="96"/>
      <c r="C251" s="96"/>
      <c r="D251" s="96"/>
      <c r="E251" s="96"/>
      <c r="F251" s="96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</row>
    <row r="252" spans="1:23" ht="15.75" customHeight="1" x14ac:dyDescent="0.15">
      <c r="A252" s="100"/>
      <c r="B252" s="96"/>
      <c r="C252" s="96"/>
      <c r="D252" s="96"/>
      <c r="E252" s="96"/>
      <c r="F252" s="96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</row>
    <row r="253" spans="1:23" ht="15.75" customHeight="1" x14ac:dyDescent="0.15">
      <c r="A253" s="100"/>
      <c r="B253" s="96"/>
      <c r="C253" s="96"/>
      <c r="D253" s="96"/>
      <c r="E253" s="96"/>
      <c r="F253" s="96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</row>
    <row r="254" spans="1:23" ht="15.75" customHeight="1" x14ac:dyDescent="0.15">
      <c r="A254" s="100"/>
      <c r="B254" s="96"/>
      <c r="C254" s="96"/>
      <c r="D254" s="96"/>
      <c r="E254" s="96"/>
      <c r="F254" s="96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</row>
    <row r="255" spans="1:23" ht="15.75" customHeight="1" x14ac:dyDescent="0.15">
      <c r="A255" s="100"/>
      <c r="B255" s="96"/>
      <c r="C255" s="96"/>
      <c r="D255" s="96"/>
      <c r="E255" s="96"/>
      <c r="F255" s="96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</row>
    <row r="256" spans="1:23" ht="15.75" customHeight="1" x14ac:dyDescent="0.15">
      <c r="A256" s="100"/>
      <c r="B256" s="96"/>
      <c r="C256" s="96"/>
      <c r="D256" s="96"/>
      <c r="E256" s="96"/>
      <c r="F256" s="96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</row>
    <row r="257" spans="1:23" ht="15.75" customHeight="1" x14ac:dyDescent="0.15">
      <c r="A257" s="100"/>
      <c r="B257" s="96"/>
      <c r="C257" s="96"/>
      <c r="D257" s="96"/>
      <c r="E257" s="96"/>
      <c r="F257" s="96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</row>
    <row r="258" spans="1:23" ht="15.75" customHeight="1" x14ac:dyDescent="0.15">
      <c r="A258" s="100"/>
      <c r="B258" s="96"/>
      <c r="C258" s="96"/>
      <c r="D258" s="96"/>
      <c r="E258" s="96"/>
      <c r="F258" s="96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</row>
    <row r="259" spans="1:23" ht="15.75" customHeight="1" x14ac:dyDescent="0.15">
      <c r="A259" s="100"/>
      <c r="B259" s="96"/>
      <c r="C259" s="96"/>
      <c r="D259" s="96"/>
      <c r="E259" s="96"/>
      <c r="F259" s="96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</row>
    <row r="260" spans="1:23" ht="15.75" customHeight="1" x14ac:dyDescent="0.15">
      <c r="A260" s="100"/>
      <c r="B260" s="96"/>
      <c r="C260" s="96"/>
      <c r="D260" s="96"/>
      <c r="E260" s="96"/>
      <c r="F260" s="96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</row>
    <row r="261" spans="1:23" ht="15.75" customHeight="1" x14ac:dyDescent="0.15">
      <c r="A261" s="100"/>
      <c r="B261" s="96"/>
      <c r="C261" s="96"/>
      <c r="D261" s="96"/>
      <c r="E261" s="96"/>
      <c r="F261" s="96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</row>
    <row r="262" spans="1:23" ht="15.75" customHeight="1" x14ac:dyDescent="0.15">
      <c r="A262" s="100"/>
      <c r="B262" s="96"/>
      <c r="C262" s="96"/>
      <c r="D262" s="96"/>
      <c r="E262" s="96"/>
      <c r="F262" s="96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</row>
    <row r="263" spans="1:23" ht="15.75" customHeight="1" x14ac:dyDescent="0.15">
      <c r="A263" s="100"/>
      <c r="B263" s="96"/>
      <c r="C263" s="96"/>
      <c r="D263" s="96"/>
      <c r="E263" s="96"/>
      <c r="F263" s="96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</row>
    <row r="264" spans="1:23" ht="15.75" customHeight="1" x14ac:dyDescent="0.15">
      <c r="A264" s="100"/>
      <c r="B264" s="96"/>
      <c r="C264" s="96"/>
      <c r="D264" s="96"/>
      <c r="E264" s="96"/>
      <c r="F264" s="96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</row>
    <row r="265" spans="1:23" ht="15.75" customHeight="1" x14ac:dyDescent="0.15">
      <c r="A265" s="100"/>
      <c r="B265" s="96"/>
      <c r="C265" s="96"/>
      <c r="D265" s="96"/>
      <c r="E265" s="96"/>
      <c r="F265" s="96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</row>
    <row r="266" spans="1:23" ht="15.75" customHeight="1" x14ac:dyDescent="0.15">
      <c r="A266" s="100"/>
      <c r="B266" s="96"/>
      <c r="C266" s="96"/>
      <c r="D266" s="96"/>
      <c r="E266" s="96"/>
      <c r="F266" s="96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</row>
    <row r="267" spans="1:23" ht="15.75" customHeight="1" x14ac:dyDescent="0.15">
      <c r="A267" s="100"/>
      <c r="B267" s="96"/>
      <c r="C267" s="96"/>
      <c r="D267" s="96"/>
      <c r="E267" s="96"/>
      <c r="F267" s="96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</row>
    <row r="268" spans="1:23" ht="15.75" customHeight="1" x14ac:dyDescent="0.15">
      <c r="A268" s="100"/>
      <c r="B268" s="96"/>
      <c r="C268" s="96"/>
      <c r="D268" s="96"/>
      <c r="E268" s="96"/>
      <c r="F268" s="96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</row>
    <row r="269" spans="1:23" ht="15.75" customHeight="1" x14ac:dyDescent="0.15">
      <c r="A269" s="100"/>
      <c r="B269" s="96"/>
      <c r="C269" s="96"/>
      <c r="D269" s="96"/>
      <c r="E269" s="96"/>
      <c r="F269" s="96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</row>
    <row r="270" spans="1:23" ht="15.75" customHeight="1" x14ac:dyDescent="0.15">
      <c r="A270" s="100"/>
      <c r="B270" s="96"/>
      <c r="C270" s="96"/>
      <c r="D270" s="96"/>
      <c r="E270" s="96"/>
      <c r="F270" s="96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</row>
    <row r="271" spans="1:23" ht="15.75" customHeight="1" x14ac:dyDescent="0.15">
      <c r="A271" s="100"/>
      <c r="B271" s="96"/>
      <c r="C271" s="96"/>
      <c r="D271" s="96"/>
      <c r="E271" s="96"/>
      <c r="F271" s="96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</row>
    <row r="272" spans="1:23" ht="15.75" customHeight="1" x14ac:dyDescent="0.15">
      <c r="A272" s="100"/>
      <c r="B272" s="96"/>
      <c r="C272" s="96"/>
      <c r="D272" s="96"/>
      <c r="E272" s="96"/>
      <c r="F272" s="96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</row>
    <row r="273" spans="1:23" ht="15.75" customHeight="1" x14ac:dyDescent="0.15">
      <c r="A273" s="100"/>
      <c r="B273" s="96"/>
      <c r="C273" s="96"/>
      <c r="D273" s="96"/>
      <c r="E273" s="96"/>
      <c r="F273" s="96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</row>
    <row r="274" spans="1:23" ht="15.75" customHeight="1" x14ac:dyDescent="0.15">
      <c r="A274" s="100"/>
      <c r="B274" s="96"/>
      <c r="C274" s="96"/>
      <c r="D274" s="96"/>
      <c r="E274" s="96"/>
      <c r="F274" s="96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</row>
    <row r="275" spans="1:23" ht="15.75" customHeight="1" x14ac:dyDescent="0.15">
      <c r="A275" s="100"/>
      <c r="B275" s="96"/>
      <c r="C275" s="96"/>
      <c r="D275" s="96"/>
      <c r="E275" s="96"/>
      <c r="F275" s="96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</row>
    <row r="276" spans="1:23" ht="15.75" customHeight="1" x14ac:dyDescent="0.15">
      <c r="A276" s="100"/>
      <c r="B276" s="96"/>
      <c r="C276" s="96"/>
      <c r="D276" s="96"/>
      <c r="E276" s="96"/>
      <c r="F276" s="96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</row>
    <row r="277" spans="1:23" ht="15.75" customHeight="1" x14ac:dyDescent="0.15">
      <c r="A277" s="100"/>
      <c r="B277" s="96"/>
      <c r="C277" s="96"/>
      <c r="D277" s="96"/>
      <c r="E277" s="96"/>
      <c r="F277" s="96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</row>
    <row r="278" spans="1:23" ht="15.75" customHeight="1" x14ac:dyDescent="0.15">
      <c r="A278" s="100"/>
      <c r="B278" s="96"/>
      <c r="C278" s="96"/>
      <c r="D278" s="96"/>
      <c r="E278" s="96"/>
      <c r="F278" s="96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</row>
    <row r="279" spans="1:23" ht="15.75" customHeight="1" x14ac:dyDescent="0.15">
      <c r="A279" s="100"/>
      <c r="B279" s="96"/>
      <c r="C279" s="96"/>
      <c r="D279" s="96"/>
      <c r="E279" s="96"/>
      <c r="F279" s="96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</row>
    <row r="280" spans="1:23" ht="15.75" customHeight="1" x14ac:dyDescent="0.15">
      <c r="A280" s="100"/>
      <c r="B280" s="96"/>
      <c r="C280" s="96"/>
      <c r="D280" s="96"/>
      <c r="E280" s="96"/>
      <c r="F280" s="96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</row>
    <row r="281" spans="1:23" ht="15.75" customHeight="1" x14ac:dyDescent="0.15">
      <c r="A281" s="100"/>
      <c r="B281" s="96"/>
      <c r="C281" s="96"/>
      <c r="D281" s="96"/>
      <c r="E281" s="96"/>
      <c r="F281" s="96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</row>
    <row r="282" spans="1:23" ht="15.75" customHeight="1" x14ac:dyDescent="0.15">
      <c r="A282" s="100"/>
      <c r="B282" s="96"/>
      <c r="C282" s="96"/>
      <c r="D282" s="96"/>
      <c r="E282" s="96"/>
      <c r="F282" s="96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</row>
    <row r="283" spans="1:23" ht="15.75" customHeight="1" x14ac:dyDescent="0.15">
      <c r="A283" s="100"/>
      <c r="B283" s="96"/>
      <c r="C283" s="96"/>
      <c r="D283" s="96"/>
      <c r="E283" s="96"/>
      <c r="F283" s="96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</row>
    <row r="284" spans="1:23" ht="15.75" customHeight="1" x14ac:dyDescent="0.15">
      <c r="A284" s="100"/>
      <c r="B284" s="96"/>
      <c r="C284" s="96"/>
      <c r="D284" s="96"/>
      <c r="E284" s="96"/>
      <c r="F284" s="96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</row>
    <row r="285" spans="1:23" ht="15.75" customHeight="1" x14ac:dyDescent="0.15">
      <c r="A285" s="100"/>
      <c r="B285" s="96"/>
      <c r="C285" s="96"/>
      <c r="D285" s="96"/>
      <c r="E285" s="96"/>
      <c r="F285" s="96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</row>
    <row r="286" spans="1:23" ht="15.75" customHeight="1" x14ac:dyDescent="0.15">
      <c r="A286" s="100"/>
      <c r="B286" s="96"/>
      <c r="C286" s="96"/>
      <c r="D286" s="96"/>
      <c r="E286" s="96"/>
      <c r="F286" s="96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</row>
    <row r="287" spans="1:23" ht="15.75" customHeight="1" x14ac:dyDescent="0.15">
      <c r="A287" s="100"/>
      <c r="B287" s="96"/>
      <c r="C287" s="96"/>
      <c r="D287" s="96"/>
      <c r="E287" s="96"/>
      <c r="F287" s="96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</row>
    <row r="288" spans="1:23" ht="15.75" customHeight="1" x14ac:dyDescent="0.15">
      <c r="A288" s="100"/>
      <c r="B288" s="96"/>
      <c r="C288" s="96"/>
      <c r="D288" s="96"/>
      <c r="E288" s="96"/>
      <c r="F288" s="96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</row>
    <row r="289" spans="1:23" ht="15.75" customHeight="1" x14ac:dyDescent="0.15">
      <c r="A289" s="100"/>
      <c r="B289" s="96"/>
      <c r="C289" s="96"/>
      <c r="D289" s="96"/>
      <c r="E289" s="96"/>
      <c r="F289" s="96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</row>
    <row r="290" spans="1:23" ht="15.75" customHeight="1" x14ac:dyDescent="0.15">
      <c r="A290" s="100"/>
      <c r="B290" s="96"/>
      <c r="C290" s="96"/>
      <c r="D290" s="96"/>
      <c r="E290" s="96"/>
      <c r="F290" s="96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</row>
    <row r="291" spans="1:23" ht="15.75" customHeight="1" x14ac:dyDescent="0.15">
      <c r="A291" s="100"/>
      <c r="B291" s="96"/>
      <c r="C291" s="96"/>
      <c r="D291" s="96"/>
      <c r="E291" s="96"/>
      <c r="F291" s="96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</row>
    <row r="292" spans="1:23" ht="15.75" customHeight="1" x14ac:dyDescent="0.15">
      <c r="A292" s="100"/>
      <c r="B292" s="96"/>
      <c r="C292" s="96"/>
      <c r="D292" s="96"/>
      <c r="E292" s="96"/>
      <c r="F292" s="96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</row>
    <row r="293" spans="1:23" ht="15.75" customHeight="1" x14ac:dyDescent="0.15">
      <c r="A293" s="100"/>
      <c r="B293" s="96"/>
      <c r="C293" s="96"/>
      <c r="D293" s="96"/>
      <c r="E293" s="96"/>
      <c r="F293" s="96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</row>
    <row r="294" spans="1:23" ht="15.75" customHeight="1" x14ac:dyDescent="0.15">
      <c r="A294" s="100"/>
      <c r="B294" s="96"/>
      <c r="C294" s="96"/>
      <c r="D294" s="96"/>
      <c r="E294" s="96"/>
      <c r="F294" s="96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</row>
    <row r="295" spans="1:23" ht="15.75" customHeight="1" x14ac:dyDescent="0.15">
      <c r="A295" s="100"/>
      <c r="B295" s="96"/>
      <c r="C295" s="96"/>
      <c r="D295" s="96"/>
      <c r="E295" s="96"/>
      <c r="F295" s="96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</row>
    <row r="296" spans="1:23" ht="15.75" customHeight="1" x14ac:dyDescent="0.15">
      <c r="A296" s="100"/>
      <c r="B296" s="96"/>
      <c r="C296" s="96"/>
      <c r="D296" s="96"/>
      <c r="E296" s="96"/>
      <c r="F296" s="96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</row>
    <row r="297" spans="1:23" ht="15.75" customHeight="1" x14ac:dyDescent="0.15">
      <c r="A297" s="100"/>
      <c r="B297" s="96"/>
      <c r="C297" s="96"/>
      <c r="D297" s="96"/>
      <c r="E297" s="96"/>
      <c r="F297" s="96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</row>
    <row r="298" spans="1:23" ht="15.75" customHeight="1" x14ac:dyDescent="0.15">
      <c r="A298" s="100"/>
      <c r="B298" s="96"/>
      <c r="C298" s="96"/>
      <c r="D298" s="96"/>
      <c r="E298" s="96"/>
      <c r="F298" s="96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</row>
    <row r="299" spans="1:23" ht="15.75" customHeight="1" x14ac:dyDescent="0.15">
      <c r="A299" s="100"/>
      <c r="B299" s="96"/>
      <c r="C299" s="96"/>
      <c r="D299" s="96"/>
      <c r="E299" s="96"/>
      <c r="F299" s="96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</row>
    <row r="300" spans="1:23" ht="15.75" customHeight="1" x14ac:dyDescent="0.15">
      <c r="A300" s="100"/>
      <c r="B300" s="96"/>
      <c r="C300" s="96"/>
      <c r="D300" s="96"/>
      <c r="E300" s="96"/>
      <c r="F300" s="96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</row>
    <row r="301" spans="1:23" ht="15.75" customHeight="1" x14ac:dyDescent="0.15">
      <c r="A301" s="100"/>
      <c r="B301" s="96"/>
      <c r="C301" s="96"/>
      <c r="D301" s="96"/>
      <c r="E301" s="96"/>
      <c r="F301" s="96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</row>
    <row r="302" spans="1:23" ht="15.75" customHeight="1" x14ac:dyDescent="0.15">
      <c r="A302" s="100"/>
      <c r="B302" s="96"/>
      <c r="C302" s="96"/>
      <c r="D302" s="96"/>
      <c r="E302" s="96"/>
      <c r="F302" s="96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</row>
    <row r="303" spans="1:23" ht="15.75" customHeight="1" x14ac:dyDescent="0.15">
      <c r="A303" s="100"/>
      <c r="B303" s="96"/>
      <c r="C303" s="96"/>
      <c r="D303" s="96"/>
      <c r="E303" s="96"/>
      <c r="F303" s="96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</row>
    <row r="304" spans="1:23" ht="15.75" customHeight="1" x14ac:dyDescent="0.15">
      <c r="A304" s="100"/>
      <c r="B304" s="96"/>
      <c r="C304" s="96"/>
      <c r="D304" s="96"/>
      <c r="E304" s="96"/>
      <c r="F304" s="96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</row>
    <row r="305" spans="1:23" ht="15.75" customHeight="1" x14ac:dyDescent="0.15">
      <c r="A305" s="100"/>
      <c r="B305" s="96"/>
      <c r="C305" s="96"/>
      <c r="D305" s="96"/>
      <c r="E305" s="96"/>
      <c r="F305" s="96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</row>
    <row r="306" spans="1:23" ht="15.75" customHeight="1" x14ac:dyDescent="0.15">
      <c r="A306" s="100"/>
      <c r="B306" s="96"/>
      <c r="C306" s="96"/>
      <c r="D306" s="96"/>
      <c r="E306" s="96"/>
      <c r="F306" s="96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</row>
    <row r="307" spans="1:23" ht="15.75" customHeight="1" x14ac:dyDescent="0.15">
      <c r="A307" s="100"/>
      <c r="B307" s="96"/>
      <c r="C307" s="96"/>
      <c r="D307" s="96"/>
      <c r="E307" s="96"/>
      <c r="F307" s="96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</row>
    <row r="308" spans="1:23" ht="15.75" customHeight="1" x14ac:dyDescent="0.15">
      <c r="A308" s="100"/>
      <c r="B308" s="96"/>
      <c r="C308" s="96"/>
      <c r="D308" s="96"/>
      <c r="E308" s="96"/>
      <c r="F308" s="96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</row>
    <row r="309" spans="1:23" ht="15.75" customHeight="1" x14ac:dyDescent="0.15">
      <c r="A309" s="100"/>
      <c r="B309" s="96"/>
      <c r="C309" s="96"/>
      <c r="D309" s="96"/>
      <c r="E309" s="96"/>
      <c r="F309" s="96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</row>
    <row r="310" spans="1:23" ht="15.75" customHeight="1" x14ac:dyDescent="0.15">
      <c r="A310" s="100"/>
      <c r="B310" s="96"/>
      <c r="C310" s="96"/>
      <c r="D310" s="96"/>
      <c r="E310" s="96"/>
      <c r="F310" s="96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</row>
    <row r="311" spans="1:23" ht="15.75" customHeight="1" x14ac:dyDescent="0.15">
      <c r="A311" s="100"/>
      <c r="B311" s="96"/>
      <c r="C311" s="96"/>
      <c r="D311" s="96"/>
      <c r="E311" s="96"/>
      <c r="F311" s="96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</row>
    <row r="312" spans="1:23" ht="15.75" customHeight="1" x14ac:dyDescent="0.15">
      <c r="A312" s="100"/>
      <c r="B312" s="96"/>
      <c r="C312" s="96"/>
      <c r="D312" s="96"/>
      <c r="E312" s="96"/>
      <c r="F312" s="96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</row>
    <row r="313" spans="1:23" ht="15.75" customHeight="1" x14ac:dyDescent="0.15">
      <c r="A313" s="100"/>
      <c r="B313" s="96"/>
      <c r="C313" s="96"/>
      <c r="D313" s="96"/>
      <c r="E313" s="96"/>
      <c r="F313" s="96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</row>
    <row r="314" spans="1:23" ht="15.75" customHeight="1" x14ac:dyDescent="0.15">
      <c r="A314" s="100"/>
      <c r="B314" s="96"/>
      <c r="C314" s="96"/>
      <c r="D314" s="96"/>
      <c r="E314" s="96"/>
      <c r="F314" s="96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</row>
    <row r="315" spans="1:23" ht="15.75" customHeight="1" x14ac:dyDescent="0.15">
      <c r="A315" s="100"/>
      <c r="B315" s="96"/>
      <c r="C315" s="96"/>
      <c r="D315" s="96"/>
      <c r="E315" s="96"/>
      <c r="F315" s="96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</row>
    <row r="316" spans="1:23" ht="15.75" customHeight="1" x14ac:dyDescent="0.15">
      <c r="A316" s="100"/>
      <c r="B316" s="96"/>
      <c r="C316" s="96"/>
      <c r="D316" s="96"/>
      <c r="E316" s="96"/>
      <c r="F316" s="96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</row>
    <row r="317" spans="1:23" ht="15.75" customHeight="1" x14ac:dyDescent="0.15">
      <c r="A317" s="100"/>
      <c r="B317" s="96"/>
      <c r="C317" s="96"/>
      <c r="D317" s="96"/>
      <c r="E317" s="96"/>
      <c r="F317" s="96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</row>
    <row r="318" spans="1:23" ht="15.75" customHeight="1" x14ac:dyDescent="0.15">
      <c r="A318" s="100"/>
      <c r="B318" s="96"/>
      <c r="C318" s="96"/>
      <c r="D318" s="96"/>
      <c r="E318" s="96"/>
      <c r="F318" s="96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</row>
    <row r="319" spans="1:23" ht="15.75" customHeight="1" x14ac:dyDescent="0.15">
      <c r="A319" s="100"/>
      <c r="B319" s="96"/>
      <c r="C319" s="96"/>
      <c r="D319" s="96"/>
      <c r="E319" s="96"/>
      <c r="F319" s="96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</row>
    <row r="320" spans="1:23" ht="15.75" customHeight="1" x14ac:dyDescent="0.15">
      <c r="A320" s="100"/>
      <c r="B320" s="96"/>
      <c r="C320" s="96"/>
      <c r="D320" s="96"/>
      <c r="E320" s="96"/>
      <c r="F320" s="96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</row>
    <row r="321" spans="1:23" ht="15.75" customHeight="1" x14ac:dyDescent="0.15">
      <c r="A321" s="100"/>
      <c r="B321" s="96"/>
      <c r="C321" s="96"/>
      <c r="D321" s="96"/>
      <c r="E321" s="96"/>
      <c r="F321" s="96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</row>
    <row r="322" spans="1:23" ht="15.75" customHeight="1" x14ac:dyDescent="0.15">
      <c r="A322" s="100"/>
      <c r="B322" s="96"/>
      <c r="C322" s="96"/>
      <c r="D322" s="96"/>
      <c r="E322" s="96"/>
      <c r="F322" s="96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</row>
    <row r="323" spans="1:23" ht="15.75" customHeight="1" x14ac:dyDescent="0.15">
      <c r="A323" s="100"/>
      <c r="B323" s="96"/>
      <c r="C323" s="96"/>
      <c r="D323" s="96"/>
      <c r="E323" s="96"/>
      <c r="F323" s="96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</row>
    <row r="324" spans="1:23" ht="15.75" customHeight="1" x14ac:dyDescent="0.15">
      <c r="A324" s="100"/>
      <c r="B324" s="96"/>
      <c r="C324" s="96"/>
      <c r="D324" s="96"/>
      <c r="E324" s="96"/>
      <c r="F324" s="96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</row>
    <row r="325" spans="1:23" ht="15.75" customHeight="1" x14ac:dyDescent="0.15">
      <c r="A325" s="100"/>
      <c r="B325" s="96"/>
      <c r="C325" s="96"/>
      <c r="D325" s="96"/>
      <c r="E325" s="96"/>
      <c r="F325" s="96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</row>
    <row r="326" spans="1:23" ht="15.75" customHeight="1" x14ac:dyDescent="0.15">
      <c r="A326" s="100"/>
      <c r="B326" s="96"/>
      <c r="C326" s="96"/>
      <c r="D326" s="96"/>
      <c r="E326" s="96"/>
      <c r="F326" s="96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</row>
    <row r="327" spans="1:23" ht="15.75" customHeight="1" x14ac:dyDescent="0.15">
      <c r="A327" s="100"/>
      <c r="B327" s="96"/>
      <c r="C327" s="96"/>
      <c r="D327" s="96"/>
      <c r="E327" s="96"/>
      <c r="F327" s="96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</row>
    <row r="328" spans="1:23" ht="15.75" customHeight="1" x14ac:dyDescent="0.15">
      <c r="A328" s="100"/>
      <c r="B328" s="96"/>
      <c r="C328" s="96"/>
      <c r="D328" s="96"/>
      <c r="E328" s="96"/>
      <c r="F328" s="96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</row>
    <row r="329" spans="1:23" ht="15.75" customHeight="1" x14ac:dyDescent="0.15">
      <c r="A329" s="100"/>
      <c r="B329" s="96"/>
      <c r="C329" s="96"/>
      <c r="D329" s="96"/>
      <c r="E329" s="96"/>
      <c r="F329" s="96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</row>
    <row r="330" spans="1:23" ht="15.75" customHeight="1" x14ac:dyDescent="0.15">
      <c r="A330" s="100"/>
      <c r="B330" s="96"/>
      <c r="C330" s="96"/>
      <c r="D330" s="96"/>
      <c r="E330" s="96"/>
      <c r="F330" s="96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</row>
    <row r="331" spans="1:23" ht="15.75" customHeight="1" x14ac:dyDescent="0.15">
      <c r="A331" s="100"/>
      <c r="B331" s="96"/>
      <c r="C331" s="96"/>
      <c r="D331" s="96"/>
      <c r="E331" s="96"/>
      <c r="F331" s="96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</row>
    <row r="332" spans="1:23" ht="15.75" customHeight="1" x14ac:dyDescent="0.15">
      <c r="A332" s="100"/>
      <c r="B332" s="96"/>
      <c r="C332" s="96"/>
      <c r="D332" s="96"/>
      <c r="E332" s="96"/>
      <c r="F332" s="96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</row>
    <row r="333" spans="1:23" ht="15.75" customHeight="1" x14ac:dyDescent="0.15">
      <c r="A333" s="100"/>
      <c r="B333" s="96"/>
      <c r="C333" s="96"/>
      <c r="D333" s="96"/>
      <c r="E333" s="96"/>
      <c r="F333" s="96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</row>
    <row r="334" spans="1:23" ht="15.75" customHeight="1" x14ac:dyDescent="0.15">
      <c r="A334" s="100"/>
      <c r="B334" s="96"/>
      <c r="C334" s="96"/>
      <c r="D334" s="96"/>
      <c r="E334" s="96"/>
      <c r="F334" s="96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</row>
    <row r="335" spans="1:23" ht="15.75" customHeight="1" x14ac:dyDescent="0.15">
      <c r="A335" s="100"/>
      <c r="B335" s="96"/>
      <c r="C335" s="96"/>
      <c r="D335" s="96"/>
      <c r="E335" s="96"/>
      <c r="F335" s="96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</row>
    <row r="336" spans="1:23" ht="15.75" customHeight="1" x14ac:dyDescent="0.15">
      <c r="A336" s="100"/>
      <c r="B336" s="96"/>
      <c r="C336" s="96"/>
      <c r="D336" s="96"/>
      <c r="E336" s="96"/>
      <c r="F336" s="96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</row>
    <row r="337" spans="1:23" ht="15.75" customHeight="1" x14ac:dyDescent="0.15">
      <c r="A337" s="100"/>
      <c r="B337" s="96"/>
      <c r="C337" s="96"/>
      <c r="D337" s="96"/>
      <c r="E337" s="96"/>
      <c r="F337" s="96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</row>
    <row r="338" spans="1:23" ht="15.75" customHeight="1" x14ac:dyDescent="0.15">
      <c r="A338" s="100"/>
      <c r="B338" s="96"/>
      <c r="C338" s="96"/>
      <c r="D338" s="96"/>
      <c r="E338" s="96"/>
      <c r="F338" s="96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</row>
    <row r="339" spans="1:23" ht="15.75" customHeight="1" x14ac:dyDescent="0.15">
      <c r="A339" s="100"/>
      <c r="B339" s="96"/>
      <c r="C339" s="96"/>
      <c r="D339" s="96"/>
      <c r="E339" s="96"/>
      <c r="F339" s="96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</row>
    <row r="340" spans="1:23" ht="15.75" customHeight="1" x14ac:dyDescent="0.15">
      <c r="A340" s="100"/>
      <c r="B340" s="96"/>
      <c r="C340" s="96"/>
      <c r="D340" s="96"/>
      <c r="E340" s="96"/>
      <c r="F340" s="96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</row>
    <row r="341" spans="1:23" ht="15.75" customHeight="1" x14ac:dyDescent="0.15">
      <c r="A341" s="100"/>
      <c r="B341" s="96"/>
      <c r="C341" s="96"/>
      <c r="D341" s="96"/>
      <c r="E341" s="96"/>
      <c r="F341" s="96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</row>
    <row r="342" spans="1:23" ht="15.75" customHeight="1" x14ac:dyDescent="0.15">
      <c r="A342" s="100"/>
      <c r="B342" s="96"/>
      <c r="C342" s="96"/>
      <c r="D342" s="96"/>
      <c r="E342" s="96"/>
      <c r="F342" s="96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</row>
    <row r="343" spans="1:23" ht="15.75" customHeight="1" x14ac:dyDescent="0.15">
      <c r="A343" s="100"/>
      <c r="B343" s="96"/>
      <c r="C343" s="96"/>
      <c r="D343" s="96"/>
      <c r="E343" s="96"/>
      <c r="F343" s="96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</row>
    <row r="344" spans="1:23" ht="15.75" customHeight="1" x14ac:dyDescent="0.15">
      <c r="A344" s="100"/>
      <c r="B344" s="96"/>
      <c r="C344" s="96"/>
      <c r="D344" s="96"/>
      <c r="E344" s="96"/>
      <c r="F344" s="96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</row>
    <row r="345" spans="1:23" ht="15.75" customHeight="1" x14ac:dyDescent="0.15">
      <c r="A345" s="100"/>
      <c r="B345" s="96"/>
      <c r="C345" s="96"/>
      <c r="D345" s="96"/>
      <c r="E345" s="96"/>
      <c r="F345" s="96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</row>
    <row r="346" spans="1:23" ht="15.75" customHeight="1" x14ac:dyDescent="0.15">
      <c r="A346" s="100"/>
      <c r="B346" s="96"/>
      <c r="C346" s="96"/>
      <c r="D346" s="96"/>
      <c r="E346" s="96"/>
      <c r="F346" s="96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</row>
    <row r="347" spans="1:23" ht="15.75" customHeight="1" x14ac:dyDescent="0.15">
      <c r="A347" s="100"/>
      <c r="B347" s="96"/>
      <c r="C347" s="96"/>
      <c r="D347" s="96"/>
      <c r="E347" s="96"/>
      <c r="F347" s="96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</row>
    <row r="348" spans="1:23" ht="15.75" customHeight="1" x14ac:dyDescent="0.15">
      <c r="A348" s="100"/>
      <c r="B348" s="96"/>
      <c r="C348" s="96"/>
      <c r="D348" s="96"/>
      <c r="E348" s="96"/>
      <c r="F348" s="96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</row>
    <row r="349" spans="1:23" ht="15.75" customHeight="1" x14ac:dyDescent="0.15">
      <c r="A349" s="100"/>
      <c r="B349" s="96"/>
      <c r="C349" s="96"/>
      <c r="D349" s="96"/>
      <c r="E349" s="96"/>
      <c r="F349" s="96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</row>
    <row r="350" spans="1:23" ht="15.75" customHeight="1" x14ac:dyDescent="0.15">
      <c r="A350" s="100"/>
      <c r="B350" s="96"/>
      <c r="C350" s="96"/>
      <c r="D350" s="96"/>
      <c r="E350" s="96"/>
      <c r="F350" s="96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</row>
    <row r="351" spans="1:23" ht="15.75" customHeight="1" x14ac:dyDescent="0.15">
      <c r="A351" s="100"/>
      <c r="B351" s="96"/>
      <c r="C351" s="96"/>
      <c r="D351" s="96"/>
      <c r="E351" s="96"/>
      <c r="F351" s="96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</row>
    <row r="352" spans="1:23" ht="15.75" customHeight="1" x14ac:dyDescent="0.15">
      <c r="A352" s="100"/>
      <c r="B352" s="96"/>
      <c r="C352" s="96"/>
      <c r="D352" s="96"/>
      <c r="E352" s="96"/>
      <c r="F352" s="96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</row>
    <row r="353" spans="1:23" ht="15.75" customHeight="1" x14ac:dyDescent="0.15">
      <c r="A353" s="100"/>
      <c r="B353" s="96"/>
      <c r="C353" s="96"/>
      <c r="D353" s="96"/>
      <c r="E353" s="96"/>
      <c r="F353" s="96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</row>
    <row r="354" spans="1:23" ht="15.75" customHeight="1" x14ac:dyDescent="0.15">
      <c r="A354" s="100"/>
      <c r="B354" s="96"/>
      <c r="C354" s="96"/>
      <c r="D354" s="96"/>
      <c r="E354" s="96"/>
      <c r="F354" s="96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</row>
    <row r="355" spans="1:23" ht="15.75" customHeight="1" x14ac:dyDescent="0.15">
      <c r="A355" s="100"/>
      <c r="B355" s="96"/>
      <c r="C355" s="96"/>
      <c r="D355" s="96"/>
      <c r="E355" s="96"/>
      <c r="F355" s="96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</row>
    <row r="356" spans="1:23" ht="15.75" customHeight="1" x14ac:dyDescent="0.15">
      <c r="A356" s="100"/>
      <c r="B356" s="96"/>
      <c r="C356" s="96"/>
      <c r="D356" s="96"/>
      <c r="E356" s="96"/>
      <c r="F356" s="96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</row>
    <row r="357" spans="1:23" ht="15.75" customHeight="1" x14ac:dyDescent="0.15">
      <c r="A357" s="100"/>
      <c r="B357" s="96"/>
      <c r="C357" s="96"/>
      <c r="D357" s="96"/>
      <c r="E357" s="96"/>
      <c r="F357" s="96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</row>
    <row r="358" spans="1:23" ht="15.75" customHeight="1" x14ac:dyDescent="0.15">
      <c r="A358" s="100"/>
      <c r="B358" s="96"/>
      <c r="C358" s="96"/>
      <c r="D358" s="96"/>
      <c r="E358" s="96"/>
      <c r="F358" s="96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</row>
    <row r="359" spans="1:23" ht="15.75" customHeight="1" x14ac:dyDescent="0.15">
      <c r="A359" s="100"/>
      <c r="B359" s="96"/>
      <c r="C359" s="96"/>
      <c r="D359" s="96"/>
      <c r="E359" s="96"/>
      <c r="F359" s="96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</row>
    <row r="360" spans="1:23" ht="15.75" customHeight="1" x14ac:dyDescent="0.15">
      <c r="A360" s="100"/>
      <c r="B360" s="96"/>
      <c r="C360" s="96"/>
      <c r="D360" s="96"/>
      <c r="E360" s="96"/>
      <c r="F360" s="96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</row>
    <row r="361" spans="1:23" ht="15.75" customHeight="1" x14ac:dyDescent="0.15">
      <c r="A361" s="100"/>
      <c r="B361" s="96"/>
      <c r="C361" s="96"/>
      <c r="D361" s="96"/>
      <c r="E361" s="96"/>
      <c r="F361" s="96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</row>
    <row r="362" spans="1:23" ht="15.75" customHeight="1" x14ac:dyDescent="0.15">
      <c r="A362" s="100"/>
      <c r="B362" s="96"/>
      <c r="C362" s="96"/>
      <c r="D362" s="96"/>
      <c r="E362" s="96"/>
      <c r="F362" s="96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</row>
    <row r="363" spans="1:23" ht="15.75" customHeight="1" x14ac:dyDescent="0.15">
      <c r="A363" s="100"/>
      <c r="B363" s="96"/>
      <c r="C363" s="96"/>
      <c r="D363" s="96"/>
      <c r="E363" s="96"/>
      <c r="F363" s="96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</row>
    <row r="364" spans="1:23" ht="15.75" customHeight="1" x14ac:dyDescent="0.15">
      <c r="A364" s="100"/>
      <c r="B364" s="96"/>
      <c r="C364" s="96"/>
      <c r="D364" s="96"/>
      <c r="E364" s="96"/>
      <c r="F364" s="96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</row>
    <row r="365" spans="1:23" ht="15.75" customHeight="1" x14ac:dyDescent="0.15">
      <c r="A365" s="100"/>
      <c r="B365" s="96"/>
      <c r="C365" s="96"/>
      <c r="D365" s="96"/>
      <c r="E365" s="96"/>
      <c r="F365" s="96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</row>
    <row r="366" spans="1:23" ht="15.75" customHeight="1" x14ac:dyDescent="0.15">
      <c r="A366" s="100"/>
      <c r="B366" s="96"/>
      <c r="C366" s="96"/>
      <c r="D366" s="96"/>
      <c r="E366" s="96"/>
      <c r="F366" s="96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</row>
    <row r="367" spans="1:23" ht="15.75" customHeight="1" x14ac:dyDescent="0.15">
      <c r="A367" s="100"/>
      <c r="B367" s="96"/>
      <c r="C367" s="96"/>
      <c r="D367" s="96"/>
      <c r="E367" s="96"/>
      <c r="F367" s="96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</row>
    <row r="368" spans="1:23" ht="15.75" customHeight="1" x14ac:dyDescent="0.15">
      <c r="A368" s="100"/>
      <c r="B368" s="96"/>
      <c r="C368" s="96"/>
      <c r="D368" s="96"/>
      <c r="E368" s="96"/>
      <c r="F368" s="96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</row>
    <row r="369" spans="1:23" ht="15.75" customHeight="1" x14ac:dyDescent="0.15">
      <c r="A369" s="100"/>
      <c r="B369" s="96"/>
      <c r="C369" s="96"/>
      <c r="D369" s="96"/>
      <c r="E369" s="96"/>
      <c r="F369" s="96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</row>
    <row r="370" spans="1:23" ht="15.75" customHeight="1" x14ac:dyDescent="0.15">
      <c r="A370" s="100"/>
      <c r="B370" s="96"/>
      <c r="C370" s="96"/>
      <c r="D370" s="96"/>
      <c r="E370" s="96"/>
      <c r="F370" s="96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</row>
    <row r="371" spans="1:23" ht="15.75" customHeight="1" x14ac:dyDescent="0.15">
      <c r="A371" s="100"/>
      <c r="B371" s="96"/>
      <c r="C371" s="96"/>
      <c r="D371" s="96"/>
      <c r="E371" s="96"/>
      <c r="F371" s="96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</row>
    <row r="372" spans="1:23" ht="15.75" customHeight="1" x14ac:dyDescent="0.15">
      <c r="A372" s="100"/>
      <c r="B372" s="96"/>
      <c r="C372" s="96"/>
      <c r="D372" s="96"/>
      <c r="E372" s="96"/>
      <c r="F372" s="96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</row>
    <row r="373" spans="1:23" ht="15.75" customHeight="1" x14ac:dyDescent="0.15">
      <c r="A373" s="100"/>
      <c r="B373" s="96"/>
      <c r="C373" s="96"/>
      <c r="D373" s="96"/>
      <c r="E373" s="96"/>
      <c r="F373" s="96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</row>
    <row r="374" spans="1:23" ht="15.75" customHeight="1" x14ac:dyDescent="0.15">
      <c r="A374" s="100"/>
      <c r="B374" s="96"/>
      <c r="C374" s="96"/>
      <c r="D374" s="96"/>
      <c r="E374" s="96"/>
      <c r="F374" s="96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</row>
    <row r="375" spans="1:23" ht="15.75" customHeight="1" x14ac:dyDescent="0.15">
      <c r="A375" s="100"/>
      <c r="B375" s="96"/>
      <c r="C375" s="96"/>
      <c r="D375" s="96"/>
      <c r="E375" s="96"/>
      <c r="F375" s="96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</row>
    <row r="376" spans="1:23" ht="15.75" customHeight="1" x14ac:dyDescent="0.15">
      <c r="A376" s="100"/>
      <c r="B376" s="96"/>
      <c r="C376" s="96"/>
      <c r="D376" s="96"/>
      <c r="E376" s="96"/>
      <c r="F376" s="96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</row>
    <row r="377" spans="1:23" ht="15.75" customHeight="1" x14ac:dyDescent="0.15">
      <c r="A377" s="100"/>
      <c r="B377" s="96"/>
      <c r="C377" s="96"/>
      <c r="D377" s="96"/>
      <c r="E377" s="96"/>
      <c r="F377" s="96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</row>
    <row r="378" spans="1:23" ht="15.75" customHeight="1" x14ac:dyDescent="0.15">
      <c r="A378" s="100"/>
      <c r="B378" s="96"/>
      <c r="C378" s="96"/>
      <c r="D378" s="96"/>
      <c r="E378" s="96"/>
      <c r="F378" s="96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</row>
    <row r="379" spans="1:23" ht="15.75" customHeight="1" x14ac:dyDescent="0.15">
      <c r="A379" s="100"/>
      <c r="B379" s="96"/>
      <c r="C379" s="96"/>
      <c r="D379" s="96"/>
      <c r="E379" s="96"/>
      <c r="F379" s="96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</row>
    <row r="380" spans="1:23" ht="15.75" customHeight="1" x14ac:dyDescent="0.15">
      <c r="A380" s="100"/>
      <c r="B380" s="96"/>
      <c r="C380" s="96"/>
      <c r="D380" s="96"/>
      <c r="E380" s="96"/>
      <c r="F380" s="96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</row>
    <row r="381" spans="1:23" ht="15.75" customHeight="1" x14ac:dyDescent="0.15">
      <c r="A381" s="100"/>
      <c r="B381" s="96"/>
      <c r="C381" s="96"/>
      <c r="D381" s="96"/>
      <c r="E381" s="96"/>
      <c r="F381" s="96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</row>
    <row r="382" spans="1:23" ht="15.75" customHeight="1" x14ac:dyDescent="0.15">
      <c r="A382" s="100"/>
      <c r="B382" s="96"/>
      <c r="C382" s="96"/>
      <c r="D382" s="96"/>
      <c r="E382" s="96"/>
      <c r="F382" s="96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</row>
    <row r="383" spans="1:23" ht="15.75" customHeight="1" x14ac:dyDescent="0.15">
      <c r="A383" s="100"/>
      <c r="B383" s="96"/>
      <c r="C383" s="96"/>
      <c r="D383" s="96"/>
      <c r="E383" s="96"/>
      <c r="F383" s="96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</row>
    <row r="384" spans="1:23" ht="15.75" customHeight="1" x14ac:dyDescent="0.15">
      <c r="A384" s="100"/>
      <c r="B384" s="96"/>
      <c r="C384" s="96"/>
      <c r="D384" s="96"/>
      <c r="E384" s="96"/>
      <c r="F384" s="96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</row>
    <row r="385" spans="1:23" ht="15.75" customHeight="1" x14ac:dyDescent="0.15">
      <c r="A385" s="100"/>
      <c r="B385" s="96"/>
      <c r="C385" s="96"/>
      <c r="D385" s="96"/>
      <c r="E385" s="96"/>
      <c r="F385" s="96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</row>
    <row r="386" spans="1:23" ht="15.75" customHeight="1" x14ac:dyDescent="0.15">
      <c r="A386" s="100"/>
      <c r="B386" s="96"/>
      <c r="C386" s="96"/>
      <c r="D386" s="96"/>
      <c r="E386" s="96"/>
      <c r="F386" s="96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</row>
    <row r="387" spans="1:23" ht="15.75" customHeight="1" x14ac:dyDescent="0.15">
      <c r="A387" s="100"/>
      <c r="B387" s="96"/>
      <c r="C387" s="96"/>
      <c r="D387" s="96"/>
      <c r="E387" s="96"/>
      <c r="F387" s="96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</row>
    <row r="388" spans="1:23" ht="15.75" customHeight="1" x14ac:dyDescent="0.15">
      <c r="A388" s="100"/>
      <c r="B388" s="96"/>
      <c r="C388" s="96"/>
      <c r="D388" s="96"/>
      <c r="E388" s="96"/>
      <c r="F388" s="96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</row>
    <row r="389" spans="1:23" ht="15.75" customHeight="1" x14ac:dyDescent="0.15">
      <c r="A389" s="100"/>
      <c r="B389" s="96"/>
      <c r="C389" s="96"/>
      <c r="D389" s="96"/>
      <c r="E389" s="96"/>
      <c r="F389" s="96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</row>
    <row r="390" spans="1:23" ht="15.75" customHeight="1" x14ac:dyDescent="0.15">
      <c r="A390" s="100"/>
      <c r="B390" s="96"/>
      <c r="C390" s="96"/>
      <c r="D390" s="96"/>
      <c r="E390" s="96"/>
      <c r="F390" s="96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</row>
    <row r="391" spans="1:23" ht="15.75" customHeight="1" x14ac:dyDescent="0.15">
      <c r="A391" s="100"/>
      <c r="B391" s="96"/>
      <c r="C391" s="96"/>
      <c r="D391" s="96"/>
      <c r="E391" s="96"/>
      <c r="F391" s="96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</row>
    <row r="392" spans="1:23" ht="15.75" customHeight="1" x14ac:dyDescent="0.15">
      <c r="A392" s="100"/>
      <c r="B392" s="96"/>
      <c r="C392" s="96"/>
      <c r="D392" s="96"/>
      <c r="E392" s="96"/>
      <c r="F392" s="96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</row>
    <row r="393" spans="1:23" ht="15.75" customHeight="1" x14ac:dyDescent="0.15">
      <c r="A393" s="100"/>
      <c r="B393" s="96"/>
      <c r="C393" s="96"/>
      <c r="D393" s="96"/>
      <c r="E393" s="96"/>
      <c r="F393" s="96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</row>
    <row r="394" spans="1:23" ht="15.75" customHeight="1" x14ac:dyDescent="0.15">
      <c r="A394" s="100"/>
      <c r="B394" s="96"/>
      <c r="C394" s="96"/>
      <c r="D394" s="96"/>
      <c r="E394" s="96"/>
      <c r="F394" s="96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</row>
    <row r="395" spans="1:23" ht="15.75" customHeight="1" x14ac:dyDescent="0.15">
      <c r="A395" s="100"/>
      <c r="B395" s="96"/>
      <c r="C395" s="96"/>
      <c r="D395" s="96"/>
      <c r="E395" s="96"/>
      <c r="F395" s="96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</row>
    <row r="396" spans="1:23" ht="15.75" customHeight="1" x14ac:dyDescent="0.15">
      <c r="A396" s="100"/>
      <c r="B396" s="96"/>
      <c r="C396" s="96"/>
      <c r="D396" s="96"/>
      <c r="E396" s="96"/>
      <c r="F396" s="96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</row>
    <row r="397" spans="1:23" ht="15.75" customHeight="1" x14ac:dyDescent="0.15">
      <c r="A397" s="100"/>
      <c r="B397" s="96"/>
      <c r="C397" s="96"/>
      <c r="D397" s="96"/>
      <c r="E397" s="96"/>
      <c r="F397" s="96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</row>
    <row r="398" spans="1:23" ht="15.75" customHeight="1" x14ac:dyDescent="0.15">
      <c r="A398" s="100"/>
      <c r="B398" s="96"/>
      <c r="C398" s="96"/>
      <c r="D398" s="96"/>
      <c r="E398" s="96"/>
      <c r="F398" s="96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</row>
    <row r="399" spans="1:23" ht="15.75" customHeight="1" x14ac:dyDescent="0.15">
      <c r="A399" s="100"/>
      <c r="B399" s="96"/>
      <c r="C399" s="96"/>
      <c r="D399" s="96"/>
      <c r="E399" s="96"/>
      <c r="F399" s="96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</row>
    <row r="400" spans="1:23" ht="15.75" customHeight="1" x14ac:dyDescent="0.15">
      <c r="A400" s="100"/>
      <c r="B400" s="96"/>
      <c r="C400" s="96"/>
      <c r="D400" s="96"/>
      <c r="E400" s="96"/>
      <c r="F400" s="96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</row>
    <row r="401" spans="1:23" ht="15.75" customHeight="1" x14ac:dyDescent="0.15">
      <c r="A401" s="100"/>
      <c r="B401" s="96"/>
      <c r="C401" s="96"/>
      <c r="D401" s="96"/>
      <c r="E401" s="96"/>
      <c r="F401" s="96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</row>
    <row r="402" spans="1:23" ht="15.75" customHeight="1" x14ac:dyDescent="0.15">
      <c r="A402" s="100"/>
      <c r="B402" s="96"/>
      <c r="C402" s="96"/>
      <c r="D402" s="96"/>
      <c r="E402" s="96"/>
      <c r="F402" s="96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</row>
    <row r="403" spans="1:23" ht="15.75" customHeight="1" x14ac:dyDescent="0.15">
      <c r="A403" s="100"/>
      <c r="B403" s="96"/>
      <c r="C403" s="96"/>
      <c r="D403" s="96"/>
      <c r="E403" s="96"/>
      <c r="F403" s="96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</row>
    <row r="404" spans="1:23" ht="15.75" customHeight="1" x14ac:dyDescent="0.15">
      <c r="A404" s="100"/>
      <c r="B404" s="96"/>
      <c r="C404" s="96"/>
      <c r="D404" s="96"/>
      <c r="E404" s="96"/>
      <c r="F404" s="96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</row>
    <row r="405" spans="1:23" ht="15.75" customHeight="1" x14ac:dyDescent="0.15">
      <c r="A405" s="100"/>
      <c r="B405" s="96"/>
      <c r="C405" s="96"/>
      <c r="D405" s="96"/>
      <c r="E405" s="96"/>
      <c r="F405" s="96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</row>
    <row r="406" spans="1:23" ht="15.75" customHeight="1" x14ac:dyDescent="0.15">
      <c r="A406" s="100"/>
      <c r="B406" s="96"/>
      <c r="C406" s="96"/>
      <c r="D406" s="96"/>
      <c r="E406" s="96"/>
      <c r="F406" s="96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</row>
    <row r="407" spans="1:23" ht="15.75" customHeight="1" x14ac:dyDescent="0.15">
      <c r="A407" s="100"/>
      <c r="B407" s="96"/>
      <c r="C407" s="96"/>
      <c r="D407" s="96"/>
      <c r="E407" s="96"/>
      <c r="F407" s="96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</row>
    <row r="408" spans="1:23" ht="15.75" customHeight="1" x14ac:dyDescent="0.15">
      <c r="A408" s="100"/>
      <c r="B408" s="96"/>
      <c r="C408" s="96"/>
      <c r="D408" s="96"/>
      <c r="E408" s="96"/>
      <c r="F408" s="96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</row>
    <row r="409" spans="1:23" ht="15.75" customHeight="1" x14ac:dyDescent="0.15">
      <c r="A409" s="100"/>
      <c r="B409" s="96"/>
      <c r="C409" s="96"/>
      <c r="D409" s="96"/>
      <c r="E409" s="96"/>
      <c r="F409" s="96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</row>
    <row r="410" spans="1:23" ht="15.75" customHeight="1" x14ac:dyDescent="0.15">
      <c r="A410" s="100"/>
      <c r="B410" s="96"/>
      <c r="C410" s="96"/>
      <c r="D410" s="96"/>
      <c r="E410" s="96"/>
      <c r="F410" s="96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</row>
    <row r="411" spans="1:23" ht="15.75" customHeight="1" x14ac:dyDescent="0.15">
      <c r="A411" s="100"/>
      <c r="B411" s="96"/>
      <c r="C411" s="96"/>
      <c r="D411" s="96"/>
      <c r="E411" s="96"/>
      <c r="F411" s="96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</row>
    <row r="412" spans="1:23" ht="15.75" customHeight="1" x14ac:dyDescent="0.15">
      <c r="A412" s="100"/>
      <c r="B412" s="96"/>
      <c r="C412" s="96"/>
      <c r="D412" s="96"/>
      <c r="E412" s="96"/>
      <c r="F412" s="96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</row>
    <row r="413" spans="1:23" ht="15.75" customHeight="1" x14ac:dyDescent="0.15">
      <c r="A413" s="100"/>
      <c r="B413" s="96"/>
      <c r="C413" s="96"/>
      <c r="D413" s="96"/>
      <c r="E413" s="96"/>
      <c r="F413" s="96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</row>
    <row r="414" spans="1:23" ht="15.75" customHeight="1" x14ac:dyDescent="0.15">
      <c r="A414" s="100"/>
      <c r="B414" s="96"/>
      <c r="C414" s="96"/>
      <c r="D414" s="96"/>
      <c r="E414" s="96"/>
      <c r="F414" s="96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</row>
    <row r="415" spans="1:23" ht="15.75" customHeight="1" x14ac:dyDescent="0.15">
      <c r="A415" s="100"/>
      <c r="B415" s="96"/>
      <c r="C415" s="96"/>
      <c r="D415" s="96"/>
      <c r="E415" s="96"/>
      <c r="F415" s="96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</row>
    <row r="416" spans="1:23" ht="15.75" customHeight="1" x14ac:dyDescent="0.15">
      <c r="A416" s="100"/>
      <c r="B416" s="96"/>
      <c r="C416" s="96"/>
      <c r="D416" s="96"/>
      <c r="E416" s="96"/>
      <c r="F416" s="96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</row>
    <row r="417" spans="1:23" ht="15.75" customHeight="1" x14ac:dyDescent="0.15">
      <c r="A417" s="100"/>
      <c r="B417" s="96"/>
      <c r="C417" s="96"/>
      <c r="D417" s="96"/>
      <c r="E417" s="96"/>
      <c r="F417" s="96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</row>
    <row r="418" spans="1:23" ht="15.75" customHeight="1" x14ac:dyDescent="0.15">
      <c r="A418" s="100"/>
      <c r="B418" s="96"/>
      <c r="C418" s="96"/>
      <c r="D418" s="96"/>
      <c r="E418" s="96"/>
      <c r="F418" s="96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</row>
    <row r="419" spans="1:23" ht="15.75" customHeight="1" x14ac:dyDescent="0.15">
      <c r="A419" s="100"/>
      <c r="B419" s="96"/>
      <c r="C419" s="96"/>
      <c r="D419" s="96"/>
      <c r="E419" s="96"/>
      <c r="F419" s="96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</row>
    <row r="420" spans="1:23" ht="15.75" customHeight="1" x14ac:dyDescent="0.15">
      <c r="A420" s="100"/>
      <c r="B420" s="96"/>
      <c r="C420" s="96"/>
      <c r="D420" s="96"/>
      <c r="E420" s="96"/>
      <c r="F420" s="96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</row>
    <row r="421" spans="1:23" ht="15.75" customHeight="1" x14ac:dyDescent="0.15">
      <c r="A421" s="100"/>
      <c r="B421" s="96"/>
      <c r="C421" s="96"/>
      <c r="D421" s="96"/>
      <c r="E421" s="96"/>
      <c r="F421" s="96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</row>
    <row r="422" spans="1:23" ht="15.75" customHeight="1" x14ac:dyDescent="0.15">
      <c r="A422" s="100"/>
      <c r="B422" s="96"/>
      <c r="C422" s="96"/>
      <c r="D422" s="96"/>
      <c r="E422" s="96"/>
      <c r="F422" s="96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</row>
    <row r="423" spans="1:23" ht="15.75" customHeight="1" x14ac:dyDescent="0.15">
      <c r="A423" s="100"/>
      <c r="B423" s="96"/>
      <c r="C423" s="96"/>
      <c r="D423" s="96"/>
      <c r="E423" s="96"/>
      <c r="F423" s="96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</row>
    <row r="424" spans="1:23" ht="15.75" customHeight="1" x14ac:dyDescent="0.15">
      <c r="A424" s="100"/>
      <c r="B424" s="96"/>
      <c r="C424" s="96"/>
      <c r="D424" s="96"/>
      <c r="E424" s="96"/>
      <c r="F424" s="96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</row>
    <row r="425" spans="1:23" ht="15.75" customHeight="1" x14ac:dyDescent="0.15">
      <c r="A425" s="100"/>
      <c r="B425" s="96"/>
      <c r="C425" s="96"/>
      <c r="D425" s="96"/>
      <c r="E425" s="96"/>
      <c r="F425" s="96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</row>
    <row r="426" spans="1:23" ht="15.75" customHeight="1" x14ac:dyDescent="0.15">
      <c r="A426" s="100"/>
      <c r="B426" s="96"/>
      <c r="C426" s="96"/>
      <c r="D426" s="96"/>
      <c r="E426" s="96"/>
      <c r="F426" s="96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</row>
    <row r="427" spans="1:23" ht="15.75" customHeight="1" x14ac:dyDescent="0.15">
      <c r="A427" s="100"/>
      <c r="B427" s="96"/>
      <c r="C427" s="96"/>
      <c r="D427" s="96"/>
      <c r="E427" s="96"/>
      <c r="F427" s="96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</row>
    <row r="428" spans="1:23" ht="15.75" customHeight="1" x14ac:dyDescent="0.15">
      <c r="A428" s="100"/>
      <c r="B428" s="96"/>
      <c r="C428" s="96"/>
      <c r="D428" s="96"/>
      <c r="E428" s="96"/>
      <c r="F428" s="96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</row>
    <row r="429" spans="1:23" ht="15.75" customHeight="1" x14ac:dyDescent="0.15">
      <c r="A429" s="100"/>
      <c r="B429" s="96"/>
      <c r="C429" s="96"/>
      <c r="D429" s="96"/>
      <c r="E429" s="96"/>
      <c r="F429" s="96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</row>
    <row r="430" spans="1:23" ht="15.75" customHeight="1" x14ac:dyDescent="0.15">
      <c r="A430" s="100"/>
      <c r="B430" s="96"/>
      <c r="C430" s="96"/>
      <c r="D430" s="96"/>
      <c r="E430" s="96"/>
      <c r="F430" s="96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</row>
    <row r="431" spans="1:23" ht="15.75" customHeight="1" x14ac:dyDescent="0.15">
      <c r="A431" s="100"/>
      <c r="B431" s="96"/>
      <c r="C431" s="96"/>
      <c r="D431" s="96"/>
      <c r="E431" s="96"/>
      <c r="F431" s="96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</row>
    <row r="432" spans="1:23" ht="15.75" customHeight="1" x14ac:dyDescent="0.15">
      <c r="A432" s="100"/>
      <c r="B432" s="96"/>
      <c r="C432" s="96"/>
      <c r="D432" s="96"/>
      <c r="E432" s="96"/>
      <c r="F432" s="96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</row>
    <row r="433" spans="1:23" ht="15.75" customHeight="1" x14ac:dyDescent="0.15">
      <c r="A433" s="100"/>
      <c r="B433" s="96"/>
      <c r="C433" s="96"/>
      <c r="D433" s="96"/>
      <c r="E433" s="96"/>
      <c r="F433" s="96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</row>
    <row r="434" spans="1:23" ht="15.75" customHeight="1" x14ac:dyDescent="0.15">
      <c r="A434" s="100"/>
      <c r="B434" s="96"/>
      <c r="C434" s="96"/>
      <c r="D434" s="96"/>
      <c r="E434" s="96"/>
      <c r="F434" s="96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</row>
    <row r="435" spans="1:23" ht="15.75" customHeight="1" x14ac:dyDescent="0.15">
      <c r="A435" s="100"/>
      <c r="B435" s="96"/>
      <c r="C435" s="96"/>
      <c r="D435" s="96"/>
      <c r="E435" s="96"/>
      <c r="F435" s="96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</row>
    <row r="436" spans="1:23" ht="15.75" customHeight="1" x14ac:dyDescent="0.15">
      <c r="A436" s="100"/>
      <c r="B436" s="96"/>
      <c r="C436" s="96"/>
      <c r="D436" s="96"/>
      <c r="E436" s="96"/>
      <c r="F436" s="96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</row>
    <row r="437" spans="1:23" ht="15.75" customHeight="1" x14ac:dyDescent="0.15">
      <c r="A437" s="100"/>
      <c r="B437" s="96"/>
      <c r="C437" s="96"/>
      <c r="D437" s="96"/>
      <c r="E437" s="96"/>
      <c r="F437" s="96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</row>
    <row r="438" spans="1:23" ht="15.75" customHeight="1" x14ac:dyDescent="0.15">
      <c r="A438" s="100"/>
      <c r="B438" s="96"/>
      <c r="C438" s="96"/>
      <c r="D438" s="96"/>
      <c r="E438" s="96"/>
      <c r="F438" s="96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</row>
    <row r="439" spans="1:23" ht="15.75" customHeight="1" x14ac:dyDescent="0.15">
      <c r="A439" s="100"/>
      <c r="B439" s="96"/>
      <c r="C439" s="96"/>
      <c r="D439" s="96"/>
      <c r="E439" s="96"/>
      <c r="F439" s="96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</row>
    <row r="440" spans="1:23" ht="15.75" customHeight="1" x14ac:dyDescent="0.15">
      <c r="A440" s="100"/>
      <c r="B440" s="96"/>
      <c r="C440" s="96"/>
      <c r="D440" s="96"/>
      <c r="E440" s="96"/>
      <c r="F440" s="96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</row>
    <row r="441" spans="1:23" ht="15.75" customHeight="1" x14ac:dyDescent="0.15">
      <c r="A441" s="100"/>
      <c r="B441" s="96"/>
      <c r="C441" s="96"/>
      <c r="D441" s="96"/>
      <c r="E441" s="96"/>
      <c r="F441" s="96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</row>
    <row r="442" spans="1:23" ht="15.75" customHeight="1" x14ac:dyDescent="0.15">
      <c r="A442" s="100"/>
      <c r="B442" s="96"/>
      <c r="C442" s="96"/>
      <c r="D442" s="96"/>
      <c r="E442" s="96"/>
      <c r="F442" s="96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</row>
    <row r="443" spans="1:23" ht="15.75" customHeight="1" x14ac:dyDescent="0.15">
      <c r="A443" s="100"/>
      <c r="B443" s="96"/>
      <c r="C443" s="96"/>
      <c r="D443" s="96"/>
      <c r="E443" s="96"/>
      <c r="F443" s="96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</row>
    <row r="444" spans="1:23" ht="15.75" customHeight="1" x14ac:dyDescent="0.15">
      <c r="A444" s="100"/>
      <c r="B444" s="96"/>
      <c r="C444" s="96"/>
      <c r="D444" s="96"/>
      <c r="E444" s="96"/>
      <c r="F444" s="96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</row>
    <row r="445" spans="1:23" ht="15.75" customHeight="1" x14ac:dyDescent="0.15">
      <c r="A445" s="100"/>
      <c r="B445" s="96"/>
      <c r="C445" s="96"/>
      <c r="D445" s="96"/>
      <c r="E445" s="96"/>
      <c r="F445" s="96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</row>
    <row r="446" spans="1:23" ht="15.75" customHeight="1" x14ac:dyDescent="0.15">
      <c r="A446" s="100"/>
      <c r="B446" s="96"/>
      <c r="C446" s="96"/>
      <c r="D446" s="96"/>
      <c r="E446" s="96"/>
      <c r="F446" s="96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</row>
    <row r="447" spans="1:23" ht="15.75" customHeight="1" x14ac:dyDescent="0.15">
      <c r="A447" s="100"/>
      <c r="B447" s="96"/>
      <c r="C447" s="96"/>
      <c r="D447" s="96"/>
      <c r="E447" s="96"/>
      <c r="F447" s="96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</row>
    <row r="448" spans="1:23" ht="15.75" customHeight="1" x14ac:dyDescent="0.15">
      <c r="A448" s="100"/>
      <c r="B448" s="96"/>
      <c r="C448" s="96"/>
      <c r="D448" s="96"/>
      <c r="E448" s="96"/>
      <c r="F448" s="96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</row>
    <row r="449" spans="1:23" ht="15.75" customHeight="1" x14ac:dyDescent="0.15">
      <c r="A449" s="100"/>
      <c r="B449" s="96"/>
      <c r="C449" s="96"/>
      <c r="D449" s="96"/>
      <c r="E449" s="96"/>
      <c r="F449" s="96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</row>
    <row r="450" spans="1:23" ht="15.75" customHeight="1" x14ac:dyDescent="0.15">
      <c r="A450" s="100"/>
      <c r="B450" s="96"/>
      <c r="C450" s="96"/>
      <c r="D450" s="96"/>
      <c r="E450" s="96"/>
      <c r="F450" s="96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</row>
    <row r="451" spans="1:23" ht="15.75" customHeight="1" x14ac:dyDescent="0.15">
      <c r="A451" s="100"/>
      <c r="B451" s="96"/>
      <c r="C451" s="96"/>
      <c r="D451" s="96"/>
      <c r="E451" s="96"/>
      <c r="F451" s="96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</row>
    <row r="452" spans="1:23" ht="15.75" customHeight="1" x14ac:dyDescent="0.15">
      <c r="A452" s="100"/>
      <c r="B452" s="96"/>
      <c r="C452" s="96"/>
      <c r="D452" s="96"/>
      <c r="E452" s="96"/>
      <c r="F452" s="96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</row>
    <row r="453" spans="1:23" ht="15.75" customHeight="1" x14ac:dyDescent="0.15">
      <c r="A453" s="100"/>
      <c r="B453" s="96"/>
      <c r="C453" s="96"/>
      <c r="D453" s="96"/>
      <c r="E453" s="96"/>
      <c r="F453" s="96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</row>
    <row r="454" spans="1:23" ht="15.75" customHeight="1" x14ac:dyDescent="0.15">
      <c r="A454" s="100"/>
      <c r="B454" s="96"/>
      <c r="C454" s="96"/>
      <c r="D454" s="96"/>
      <c r="E454" s="96"/>
      <c r="F454" s="96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</row>
    <row r="455" spans="1:23" ht="15.75" customHeight="1" x14ac:dyDescent="0.15">
      <c r="A455" s="100"/>
      <c r="B455" s="96"/>
      <c r="C455" s="96"/>
      <c r="D455" s="96"/>
      <c r="E455" s="96"/>
      <c r="F455" s="96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</row>
    <row r="456" spans="1:23" ht="15.75" customHeight="1" x14ac:dyDescent="0.15">
      <c r="A456" s="100"/>
      <c r="B456" s="96"/>
      <c r="C456" s="96"/>
      <c r="D456" s="96"/>
      <c r="E456" s="96"/>
      <c r="F456" s="96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</row>
    <row r="457" spans="1:23" ht="15.75" customHeight="1" x14ac:dyDescent="0.15">
      <c r="A457" s="100"/>
      <c r="B457" s="96"/>
      <c r="C457" s="96"/>
      <c r="D457" s="96"/>
      <c r="E457" s="96"/>
      <c r="F457" s="96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</row>
    <row r="458" spans="1:23" ht="15.75" customHeight="1" x14ac:dyDescent="0.15">
      <c r="A458" s="100"/>
      <c r="B458" s="96"/>
      <c r="C458" s="96"/>
      <c r="D458" s="96"/>
      <c r="E458" s="96"/>
      <c r="F458" s="96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</row>
    <row r="459" spans="1:23" ht="15.75" customHeight="1" x14ac:dyDescent="0.15">
      <c r="A459" s="100"/>
      <c r="B459" s="96"/>
      <c r="C459" s="96"/>
      <c r="D459" s="96"/>
      <c r="E459" s="96"/>
      <c r="F459" s="96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</row>
    <row r="460" spans="1:23" ht="15.75" customHeight="1" x14ac:dyDescent="0.15">
      <c r="A460" s="100"/>
      <c r="B460" s="96"/>
      <c r="C460" s="96"/>
      <c r="D460" s="96"/>
      <c r="E460" s="96"/>
      <c r="F460" s="96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</row>
    <row r="461" spans="1:23" ht="15.75" customHeight="1" x14ac:dyDescent="0.15">
      <c r="A461" s="100"/>
      <c r="B461" s="96"/>
      <c r="C461" s="96"/>
      <c r="D461" s="96"/>
      <c r="E461" s="96"/>
      <c r="F461" s="96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</row>
    <row r="462" spans="1:23" ht="15.75" customHeight="1" x14ac:dyDescent="0.15">
      <c r="A462" s="100"/>
      <c r="B462" s="96"/>
      <c r="C462" s="96"/>
      <c r="D462" s="96"/>
      <c r="E462" s="96"/>
      <c r="F462" s="96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</row>
    <row r="463" spans="1:23" ht="15.75" customHeight="1" x14ac:dyDescent="0.15">
      <c r="A463" s="100"/>
      <c r="B463" s="96"/>
      <c r="C463" s="96"/>
      <c r="D463" s="96"/>
      <c r="E463" s="96"/>
      <c r="F463" s="96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</row>
    <row r="464" spans="1:23" ht="15.75" customHeight="1" x14ac:dyDescent="0.15">
      <c r="A464" s="100"/>
      <c r="B464" s="96"/>
      <c r="C464" s="96"/>
      <c r="D464" s="96"/>
      <c r="E464" s="96"/>
      <c r="F464" s="96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</row>
    <row r="465" spans="1:23" ht="15.75" customHeight="1" x14ac:dyDescent="0.15">
      <c r="A465" s="100"/>
      <c r="B465" s="96"/>
      <c r="C465" s="96"/>
      <c r="D465" s="96"/>
      <c r="E465" s="96"/>
      <c r="F465" s="96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</row>
    <row r="466" spans="1:23" ht="15.75" customHeight="1" x14ac:dyDescent="0.15">
      <c r="A466" s="100"/>
      <c r="B466" s="96"/>
      <c r="C466" s="96"/>
      <c r="D466" s="96"/>
      <c r="E466" s="96"/>
      <c r="F466" s="96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</row>
    <row r="467" spans="1:23" ht="15.75" customHeight="1" x14ac:dyDescent="0.15">
      <c r="A467" s="100"/>
      <c r="B467" s="96"/>
      <c r="C467" s="96"/>
      <c r="D467" s="96"/>
      <c r="E467" s="96"/>
      <c r="F467" s="96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</row>
    <row r="468" spans="1:23" ht="15.75" customHeight="1" x14ac:dyDescent="0.15">
      <c r="A468" s="100"/>
      <c r="B468" s="96"/>
      <c r="C468" s="96"/>
      <c r="D468" s="96"/>
      <c r="E468" s="96"/>
      <c r="F468" s="96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</row>
    <row r="469" spans="1:23" ht="15.75" customHeight="1" x14ac:dyDescent="0.15">
      <c r="A469" s="100"/>
      <c r="B469" s="96"/>
      <c r="C469" s="96"/>
      <c r="D469" s="96"/>
      <c r="E469" s="96"/>
      <c r="F469" s="96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</row>
    <row r="470" spans="1:23" ht="15.75" customHeight="1" x14ac:dyDescent="0.15">
      <c r="A470" s="100"/>
      <c r="B470" s="96"/>
      <c r="C470" s="96"/>
      <c r="D470" s="96"/>
      <c r="E470" s="96"/>
      <c r="F470" s="96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</row>
    <row r="471" spans="1:23" ht="15.75" customHeight="1" x14ac:dyDescent="0.15">
      <c r="A471" s="100"/>
      <c r="B471" s="96"/>
      <c r="C471" s="96"/>
      <c r="D471" s="96"/>
      <c r="E471" s="96"/>
      <c r="F471" s="96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</row>
    <row r="472" spans="1:23" ht="15.75" customHeight="1" x14ac:dyDescent="0.15">
      <c r="A472" s="100"/>
      <c r="B472" s="96"/>
      <c r="C472" s="96"/>
      <c r="D472" s="96"/>
      <c r="E472" s="96"/>
      <c r="F472" s="96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</row>
    <row r="473" spans="1:23" ht="15.75" customHeight="1" x14ac:dyDescent="0.15">
      <c r="A473" s="100"/>
      <c r="B473" s="96"/>
      <c r="C473" s="96"/>
      <c r="D473" s="96"/>
      <c r="E473" s="96"/>
      <c r="F473" s="96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</row>
    <row r="474" spans="1:23" ht="15.75" customHeight="1" x14ac:dyDescent="0.15">
      <c r="A474" s="100"/>
      <c r="B474" s="96"/>
      <c r="C474" s="96"/>
      <c r="D474" s="96"/>
      <c r="E474" s="96"/>
      <c r="F474" s="96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</row>
    <row r="475" spans="1:23" ht="15.75" customHeight="1" x14ac:dyDescent="0.15">
      <c r="A475" s="100"/>
      <c r="B475" s="96"/>
      <c r="C475" s="96"/>
      <c r="D475" s="96"/>
      <c r="E475" s="96"/>
      <c r="F475" s="96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</row>
    <row r="476" spans="1:23" ht="15.75" customHeight="1" x14ac:dyDescent="0.15">
      <c r="A476" s="100"/>
      <c r="B476" s="96"/>
      <c r="C476" s="96"/>
      <c r="D476" s="96"/>
      <c r="E476" s="96"/>
      <c r="F476" s="96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</row>
    <row r="477" spans="1:23" ht="15.75" customHeight="1" x14ac:dyDescent="0.15">
      <c r="A477" s="100"/>
      <c r="B477" s="96"/>
      <c r="C477" s="96"/>
      <c r="D477" s="96"/>
      <c r="E477" s="96"/>
      <c r="F477" s="96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</row>
    <row r="478" spans="1:23" ht="15.75" customHeight="1" x14ac:dyDescent="0.15">
      <c r="A478" s="100"/>
      <c r="B478" s="96"/>
      <c r="C478" s="96"/>
      <c r="D478" s="96"/>
      <c r="E478" s="96"/>
      <c r="F478" s="96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</row>
    <row r="479" spans="1:23" ht="15.75" customHeight="1" x14ac:dyDescent="0.15">
      <c r="A479" s="100"/>
      <c r="B479" s="96"/>
      <c r="C479" s="96"/>
      <c r="D479" s="96"/>
      <c r="E479" s="96"/>
      <c r="F479" s="96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</row>
    <row r="480" spans="1:23" ht="15.75" customHeight="1" x14ac:dyDescent="0.15">
      <c r="A480" s="100"/>
      <c r="B480" s="96"/>
      <c r="C480" s="96"/>
      <c r="D480" s="96"/>
      <c r="E480" s="96"/>
      <c r="F480" s="96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</row>
    <row r="481" spans="1:23" ht="15.75" customHeight="1" x14ac:dyDescent="0.15">
      <c r="A481" s="100"/>
      <c r="B481" s="96"/>
      <c r="C481" s="96"/>
      <c r="D481" s="96"/>
      <c r="E481" s="96"/>
      <c r="F481" s="96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</row>
    <row r="482" spans="1:23" ht="15.75" customHeight="1" x14ac:dyDescent="0.15">
      <c r="A482" s="100"/>
      <c r="B482" s="96"/>
      <c r="C482" s="96"/>
      <c r="D482" s="96"/>
      <c r="E482" s="96"/>
      <c r="F482" s="96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</row>
    <row r="483" spans="1:23" ht="15.75" customHeight="1" x14ac:dyDescent="0.15">
      <c r="A483" s="100"/>
      <c r="B483" s="96"/>
      <c r="C483" s="96"/>
      <c r="D483" s="96"/>
      <c r="E483" s="96"/>
      <c r="F483" s="96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</row>
    <row r="484" spans="1:23" ht="15.75" customHeight="1" x14ac:dyDescent="0.15">
      <c r="A484" s="100"/>
      <c r="B484" s="96"/>
      <c r="C484" s="96"/>
      <c r="D484" s="96"/>
      <c r="E484" s="96"/>
      <c r="F484" s="96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</row>
    <row r="485" spans="1:23" ht="15.75" customHeight="1" x14ac:dyDescent="0.15">
      <c r="A485" s="100"/>
      <c r="B485" s="96"/>
      <c r="C485" s="96"/>
      <c r="D485" s="96"/>
      <c r="E485" s="96"/>
      <c r="F485" s="96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</row>
    <row r="486" spans="1:23" ht="15.75" customHeight="1" x14ac:dyDescent="0.15">
      <c r="A486" s="100"/>
      <c r="B486" s="96"/>
      <c r="C486" s="96"/>
      <c r="D486" s="96"/>
      <c r="E486" s="96"/>
      <c r="F486" s="96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</row>
    <row r="487" spans="1:23" ht="15.75" customHeight="1" x14ac:dyDescent="0.15">
      <c r="A487" s="100"/>
      <c r="B487" s="96"/>
      <c r="C487" s="96"/>
      <c r="D487" s="96"/>
      <c r="E487" s="96"/>
      <c r="F487" s="96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</row>
    <row r="488" spans="1:23" ht="15.75" customHeight="1" x14ac:dyDescent="0.15">
      <c r="A488" s="100"/>
      <c r="B488" s="96"/>
      <c r="C488" s="96"/>
      <c r="D488" s="96"/>
      <c r="E488" s="96"/>
      <c r="F488" s="96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</row>
    <row r="489" spans="1:23" ht="15.75" customHeight="1" x14ac:dyDescent="0.15">
      <c r="A489" s="100"/>
      <c r="B489" s="96"/>
      <c r="C489" s="96"/>
      <c r="D489" s="96"/>
      <c r="E489" s="96"/>
      <c r="F489" s="96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</row>
    <row r="490" spans="1:23" ht="15.75" customHeight="1" x14ac:dyDescent="0.15">
      <c r="A490" s="100"/>
      <c r="B490" s="96"/>
      <c r="C490" s="96"/>
      <c r="D490" s="96"/>
      <c r="E490" s="96"/>
      <c r="F490" s="96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</row>
    <row r="491" spans="1:23" ht="15.75" customHeight="1" x14ac:dyDescent="0.15">
      <c r="A491" s="100"/>
      <c r="B491" s="96"/>
      <c r="C491" s="96"/>
      <c r="D491" s="96"/>
      <c r="E491" s="96"/>
      <c r="F491" s="96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</row>
    <row r="492" spans="1:23" ht="15.75" customHeight="1" x14ac:dyDescent="0.15">
      <c r="A492" s="100"/>
      <c r="B492" s="96"/>
      <c r="C492" s="96"/>
      <c r="D492" s="96"/>
      <c r="E492" s="96"/>
      <c r="F492" s="96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</row>
    <row r="493" spans="1:23" ht="15.75" customHeight="1" x14ac:dyDescent="0.15">
      <c r="A493" s="100"/>
      <c r="B493" s="96"/>
      <c r="C493" s="96"/>
      <c r="D493" s="96"/>
      <c r="E493" s="96"/>
      <c r="F493" s="96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</row>
    <row r="494" spans="1:23" ht="15.75" customHeight="1" x14ac:dyDescent="0.15">
      <c r="A494" s="100"/>
      <c r="B494" s="96"/>
      <c r="C494" s="96"/>
      <c r="D494" s="96"/>
      <c r="E494" s="96"/>
      <c r="F494" s="96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</row>
    <row r="495" spans="1:23" ht="15.75" customHeight="1" x14ac:dyDescent="0.15">
      <c r="A495" s="100"/>
      <c r="B495" s="96"/>
      <c r="C495" s="96"/>
      <c r="D495" s="96"/>
      <c r="E495" s="96"/>
      <c r="F495" s="96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</row>
    <row r="496" spans="1:23" ht="15.75" customHeight="1" x14ac:dyDescent="0.15">
      <c r="A496" s="100"/>
      <c r="B496" s="96"/>
      <c r="C496" s="96"/>
      <c r="D496" s="96"/>
      <c r="E496" s="96"/>
      <c r="F496" s="96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</row>
    <row r="497" spans="1:23" ht="15.75" customHeight="1" x14ac:dyDescent="0.15">
      <c r="A497" s="100"/>
      <c r="B497" s="96"/>
      <c r="C497" s="96"/>
      <c r="D497" s="96"/>
      <c r="E497" s="96"/>
      <c r="F497" s="96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</row>
    <row r="498" spans="1:23" ht="15.75" customHeight="1" x14ac:dyDescent="0.15">
      <c r="A498" s="100"/>
      <c r="B498" s="96"/>
      <c r="C498" s="96"/>
      <c r="D498" s="96"/>
      <c r="E498" s="96"/>
      <c r="F498" s="96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</row>
    <row r="499" spans="1:23" ht="15.75" customHeight="1" x14ac:dyDescent="0.15">
      <c r="A499" s="100"/>
      <c r="B499" s="96"/>
      <c r="C499" s="96"/>
      <c r="D499" s="96"/>
      <c r="E499" s="96"/>
      <c r="F499" s="96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</row>
    <row r="500" spans="1:23" ht="15.75" customHeight="1" x14ac:dyDescent="0.15">
      <c r="A500" s="100"/>
      <c r="B500" s="96"/>
      <c r="C500" s="96"/>
      <c r="D500" s="96"/>
      <c r="E500" s="96"/>
      <c r="F500" s="96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</row>
    <row r="501" spans="1:23" ht="15.75" customHeight="1" x14ac:dyDescent="0.15">
      <c r="A501" s="100"/>
      <c r="B501" s="96"/>
      <c r="C501" s="96"/>
      <c r="D501" s="96"/>
      <c r="E501" s="96"/>
      <c r="F501" s="96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</row>
    <row r="502" spans="1:23" ht="15.75" customHeight="1" x14ac:dyDescent="0.15">
      <c r="A502" s="100"/>
      <c r="B502" s="96"/>
      <c r="C502" s="96"/>
      <c r="D502" s="96"/>
      <c r="E502" s="96"/>
      <c r="F502" s="96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</row>
    <row r="503" spans="1:23" ht="15.75" customHeight="1" x14ac:dyDescent="0.15">
      <c r="A503" s="100"/>
      <c r="B503" s="96"/>
      <c r="C503" s="96"/>
      <c r="D503" s="96"/>
      <c r="E503" s="96"/>
      <c r="F503" s="96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</row>
    <row r="504" spans="1:23" ht="15.75" customHeight="1" x14ac:dyDescent="0.15">
      <c r="A504" s="100"/>
      <c r="B504" s="96"/>
      <c r="C504" s="96"/>
      <c r="D504" s="96"/>
      <c r="E504" s="96"/>
      <c r="F504" s="96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</row>
    <row r="505" spans="1:23" ht="15.75" customHeight="1" x14ac:dyDescent="0.15">
      <c r="A505" s="100"/>
      <c r="B505" s="96"/>
      <c r="C505" s="96"/>
      <c r="D505" s="96"/>
      <c r="E505" s="96"/>
      <c r="F505" s="96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</row>
    <row r="506" spans="1:23" ht="15.75" customHeight="1" x14ac:dyDescent="0.15">
      <c r="A506" s="100"/>
      <c r="B506" s="96"/>
      <c r="C506" s="96"/>
      <c r="D506" s="96"/>
      <c r="E506" s="96"/>
      <c r="F506" s="96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</row>
    <row r="507" spans="1:23" ht="15.75" customHeight="1" x14ac:dyDescent="0.15">
      <c r="A507" s="100"/>
      <c r="B507" s="96"/>
      <c r="C507" s="96"/>
      <c r="D507" s="96"/>
      <c r="E507" s="96"/>
      <c r="F507" s="96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</row>
    <row r="508" spans="1:23" ht="15.75" customHeight="1" x14ac:dyDescent="0.15">
      <c r="A508" s="100"/>
      <c r="B508" s="96"/>
      <c r="C508" s="96"/>
      <c r="D508" s="96"/>
      <c r="E508" s="96"/>
      <c r="F508" s="96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</row>
    <row r="509" spans="1:23" ht="15.75" customHeight="1" x14ac:dyDescent="0.15">
      <c r="A509" s="100"/>
      <c r="B509" s="96"/>
      <c r="C509" s="96"/>
      <c r="D509" s="96"/>
      <c r="E509" s="96"/>
      <c r="F509" s="96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</row>
    <row r="510" spans="1:23" ht="15.75" customHeight="1" x14ac:dyDescent="0.15">
      <c r="A510" s="100"/>
      <c r="B510" s="96"/>
      <c r="C510" s="96"/>
      <c r="D510" s="96"/>
      <c r="E510" s="96"/>
      <c r="F510" s="96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</row>
    <row r="511" spans="1:23" ht="15.75" customHeight="1" x14ac:dyDescent="0.15">
      <c r="A511" s="100"/>
      <c r="B511" s="96"/>
      <c r="C511" s="96"/>
      <c r="D511" s="96"/>
      <c r="E511" s="96"/>
      <c r="F511" s="96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</row>
    <row r="512" spans="1:23" ht="15.75" customHeight="1" x14ac:dyDescent="0.15">
      <c r="A512" s="100"/>
      <c r="B512" s="96"/>
      <c r="C512" s="96"/>
      <c r="D512" s="96"/>
      <c r="E512" s="96"/>
      <c r="F512" s="96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</row>
    <row r="513" spans="1:23" ht="15.75" customHeight="1" x14ac:dyDescent="0.15">
      <c r="A513" s="100"/>
      <c r="B513" s="96"/>
      <c r="C513" s="96"/>
      <c r="D513" s="96"/>
      <c r="E513" s="96"/>
      <c r="F513" s="96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</row>
    <row r="514" spans="1:23" ht="15.75" customHeight="1" x14ac:dyDescent="0.15">
      <c r="A514" s="100"/>
      <c r="B514" s="96"/>
      <c r="C514" s="96"/>
      <c r="D514" s="96"/>
      <c r="E514" s="96"/>
      <c r="F514" s="96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</row>
    <row r="515" spans="1:23" ht="15.75" customHeight="1" x14ac:dyDescent="0.15">
      <c r="A515" s="100"/>
      <c r="B515" s="96"/>
      <c r="C515" s="96"/>
      <c r="D515" s="96"/>
      <c r="E515" s="96"/>
      <c r="F515" s="96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</row>
    <row r="516" spans="1:23" ht="15.75" customHeight="1" x14ac:dyDescent="0.15">
      <c r="A516" s="100"/>
      <c r="B516" s="96"/>
      <c r="C516" s="96"/>
      <c r="D516" s="96"/>
      <c r="E516" s="96"/>
      <c r="F516" s="96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</row>
    <row r="517" spans="1:23" ht="15.75" customHeight="1" x14ac:dyDescent="0.15">
      <c r="A517" s="100"/>
      <c r="B517" s="96"/>
      <c r="C517" s="96"/>
      <c r="D517" s="96"/>
      <c r="E517" s="96"/>
      <c r="F517" s="96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</row>
    <row r="518" spans="1:23" ht="15.75" customHeight="1" x14ac:dyDescent="0.15">
      <c r="A518" s="100"/>
      <c r="B518" s="96"/>
      <c r="C518" s="96"/>
      <c r="D518" s="96"/>
      <c r="E518" s="96"/>
      <c r="F518" s="96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</row>
    <row r="519" spans="1:23" ht="15.75" customHeight="1" x14ac:dyDescent="0.15">
      <c r="A519" s="100"/>
      <c r="B519" s="96"/>
      <c r="C519" s="96"/>
      <c r="D519" s="96"/>
      <c r="E519" s="96"/>
      <c r="F519" s="96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</row>
    <row r="520" spans="1:23" ht="15.75" customHeight="1" x14ac:dyDescent="0.15">
      <c r="A520" s="100"/>
      <c r="B520" s="96"/>
      <c r="C520" s="96"/>
      <c r="D520" s="96"/>
      <c r="E520" s="96"/>
      <c r="F520" s="96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</row>
    <row r="521" spans="1:23" ht="15.75" customHeight="1" x14ac:dyDescent="0.15">
      <c r="A521" s="100"/>
      <c r="B521" s="96"/>
      <c r="C521" s="96"/>
      <c r="D521" s="96"/>
      <c r="E521" s="96"/>
      <c r="F521" s="96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</row>
    <row r="522" spans="1:23" ht="15.75" customHeight="1" x14ac:dyDescent="0.15">
      <c r="A522" s="100"/>
      <c r="B522" s="96"/>
      <c r="C522" s="96"/>
      <c r="D522" s="96"/>
      <c r="E522" s="96"/>
      <c r="F522" s="96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</row>
    <row r="523" spans="1:23" ht="15.75" customHeight="1" x14ac:dyDescent="0.15">
      <c r="A523" s="100"/>
      <c r="B523" s="96"/>
      <c r="C523" s="96"/>
      <c r="D523" s="96"/>
      <c r="E523" s="96"/>
      <c r="F523" s="96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</row>
    <row r="524" spans="1:23" ht="15.75" customHeight="1" x14ac:dyDescent="0.15">
      <c r="A524" s="100"/>
      <c r="B524" s="96"/>
      <c r="C524" s="96"/>
      <c r="D524" s="96"/>
      <c r="E524" s="96"/>
      <c r="F524" s="96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</row>
    <row r="525" spans="1:23" ht="15.75" customHeight="1" x14ac:dyDescent="0.15">
      <c r="A525" s="100"/>
      <c r="B525" s="96"/>
      <c r="C525" s="96"/>
      <c r="D525" s="96"/>
      <c r="E525" s="96"/>
      <c r="F525" s="96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</row>
    <row r="526" spans="1:23" ht="15.75" customHeight="1" x14ac:dyDescent="0.15">
      <c r="A526" s="100"/>
      <c r="B526" s="96"/>
      <c r="C526" s="96"/>
      <c r="D526" s="96"/>
      <c r="E526" s="96"/>
      <c r="F526" s="96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</row>
    <row r="527" spans="1:23" ht="15.75" customHeight="1" x14ac:dyDescent="0.15">
      <c r="A527" s="100"/>
      <c r="B527" s="96"/>
      <c r="C527" s="96"/>
      <c r="D527" s="96"/>
      <c r="E527" s="96"/>
      <c r="F527" s="96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</row>
    <row r="528" spans="1:23" ht="15.75" customHeight="1" x14ac:dyDescent="0.15">
      <c r="A528" s="100"/>
      <c r="B528" s="96"/>
      <c r="C528" s="96"/>
      <c r="D528" s="96"/>
      <c r="E528" s="96"/>
      <c r="F528" s="96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</row>
    <row r="529" spans="1:23" ht="15.75" customHeight="1" x14ac:dyDescent="0.15">
      <c r="A529" s="100"/>
      <c r="B529" s="96"/>
      <c r="C529" s="96"/>
      <c r="D529" s="96"/>
      <c r="E529" s="96"/>
      <c r="F529" s="96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</row>
    <row r="530" spans="1:23" ht="15.75" customHeight="1" x14ac:dyDescent="0.15">
      <c r="A530" s="100"/>
      <c r="B530" s="96"/>
      <c r="C530" s="96"/>
      <c r="D530" s="96"/>
      <c r="E530" s="96"/>
      <c r="F530" s="96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</row>
    <row r="531" spans="1:23" ht="15.75" customHeight="1" x14ac:dyDescent="0.15">
      <c r="A531" s="100"/>
      <c r="B531" s="96"/>
      <c r="C531" s="96"/>
      <c r="D531" s="96"/>
      <c r="E531" s="96"/>
      <c r="F531" s="96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</row>
    <row r="532" spans="1:23" ht="15.75" customHeight="1" x14ac:dyDescent="0.15">
      <c r="A532" s="100"/>
      <c r="B532" s="96"/>
      <c r="C532" s="96"/>
      <c r="D532" s="96"/>
      <c r="E532" s="96"/>
      <c r="F532" s="96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</row>
    <row r="533" spans="1:23" ht="15.75" customHeight="1" x14ac:dyDescent="0.15">
      <c r="A533" s="100"/>
      <c r="B533" s="96"/>
      <c r="C533" s="96"/>
      <c r="D533" s="96"/>
      <c r="E533" s="96"/>
      <c r="F533" s="96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</row>
    <row r="534" spans="1:23" ht="15.75" customHeight="1" x14ac:dyDescent="0.15">
      <c r="A534" s="100"/>
      <c r="B534" s="96"/>
      <c r="C534" s="96"/>
      <c r="D534" s="96"/>
      <c r="E534" s="96"/>
      <c r="F534" s="96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</row>
    <row r="535" spans="1:23" ht="15.75" customHeight="1" x14ac:dyDescent="0.15">
      <c r="A535" s="100"/>
      <c r="B535" s="96"/>
      <c r="C535" s="96"/>
      <c r="D535" s="96"/>
      <c r="E535" s="96"/>
      <c r="F535" s="96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</row>
    <row r="536" spans="1:23" ht="15.75" customHeight="1" x14ac:dyDescent="0.15">
      <c r="A536" s="100"/>
      <c r="B536" s="96"/>
      <c r="C536" s="96"/>
      <c r="D536" s="96"/>
      <c r="E536" s="96"/>
      <c r="F536" s="96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</row>
    <row r="537" spans="1:23" ht="15.75" customHeight="1" x14ac:dyDescent="0.15">
      <c r="A537" s="100"/>
      <c r="B537" s="96"/>
      <c r="C537" s="96"/>
      <c r="D537" s="96"/>
      <c r="E537" s="96"/>
      <c r="F537" s="96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</row>
    <row r="538" spans="1:23" ht="15.75" customHeight="1" x14ac:dyDescent="0.15">
      <c r="A538" s="100"/>
      <c r="B538" s="96"/>
      <c r="C538" s="96"/>
      <c r="D538" s="96"/>
      <c r="E538" s="96"/>
      <c r="F538" s="96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</row>
    <row r="539" spans="1:23" ht="15.75" customHeight="1" x14ac:dyDescent="0.15">
      <c r="A539" s="100"/>
      <c r="B539" s="96"/>
      <c r="C539" s="96"/>
      <c r="D539" s="96"/>
      <c r="E539" s="96"/>
      <c r="F539" s="96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</row>
    <row r="540" spans="1:23" ht="15.75" customHeight="1" x14ac:dyDescent="0.15">
      <c r="A540" s="100"/>
      <c r="B540" s="96"/>
      <c r="C540" s="96"/>
      <c r="D540" s="96"/>
      <c r="E540" s="96"/>
      <c r="F540" s="96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</row>
    <row r="541" spans="1:23" ht="15.75" customHeight="1" x14ac:dyDescent="0.15">
      <c r="A541" s="100"/>
      <c r="B541" s="96"/>
      <c r="C541" s="96"/>
      <c r="D541" s="96"/>
      <c r="E541" s="96"/>
      <c r="F541" s="96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</row>
    <row r="542" spans="1:23" ht="15.75" customHeight="1" x14ac:dyDescent="0.15">
      <c r="A542" s="100"/>
      <c r="B542" s="96"/>
      <c r="C542" s="96"/>
      <c r="D542" s="96"/>
      <c r="E542" s="96"/>
      <c r="F542" s="96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</row>
    <row r="543" spans="1:23" ht="15.75" customHeight="1" x14ac:dyDescent="0.15">
      <c r="A543" s="100"/>
      <c r="B543" s="96"/>
      <c r="C543" s="96"/>
      <c r="D543" s="96"/>
      <c r="E543" s="96"/>
      <c r="F543" s="96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</row>
    <row r="544" spans="1:23" ht="15.75" customHeight="1" x14ac:dyDescent="0.15">
      <c r="A544" s="100"/>
      <c r="B544" s="96"/>
      <c r="C544" s="96"/>
      <c r="D544" s="96"/>
      <c r="E544" s="96"/>
      <c r="F544" s="96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</row>
    <row r="545" spans="1:23" ht="15.75" customHeight="1" x14ac:dyDescent="0.15">
      <c r="A545" s="100"/>
      <c r="B545" s="96"/>
      <c r="C545" s="96"/>
      <c r="D545" s="96"/>
      <c r="E545" s="96"/>
      <c r="F545" s="96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</row>
    <row r="546" spans="1:23" ht="15.75" customHeight="1" x14ac:dyDescent="0.15">
      <c r="A546" s="100"/>
      <c r="B546" s="96"/>
      <c r="C546" s="96"/>
      <c r="D546" s="96"/>
      <c r="E546" s="96"/>
      <c r="F546" s="96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</row>
    <row r="547" spans="1:23" ht="15.75" customHeight="1" x14ac:dyDescent="0.15">
      <c r="A547" s="100"/>
      <c r="B547" s="96"/>
      <c r="C547" s="96"/>
      <c r="D547" s="96"/>
      <c r="E547" s="96"/>
      <c r="F547" s="96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</row>
    <row r="548" spans="1:23" ht="15.75" customHeight="1" x14ac:dyDescent="0.15">
      <c r="A548" s="100"/>
      <c r="B548" s="96"/>
      <c r="C548" s="96"/>
      <c r="D548" s="96"/>
      <c r="E548" s="96"/>
      <c r="F548" s="96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</row>
    <row r="549" spans="1:23" ht="15.75" customHeight="1" x14ac:dyDescent="0.15">
      <c r="A549" s="100"/>
      <c r="B549" s="96"/>
      <c r="C549" s="96"/>
      <c r="D549" s="96"/>
      <c r="E549" s="96"/>
      <c r="F549" s="96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</row>
    <row r="550" spans="1:23" ht="15.75" customHeight="1" x14ac:dyDescent="0.15">
      <c r="A550" s="100"/>
      <c r="B550" s="96"/>
      <c r="C550" s="96"/>
      <c r="D550" s="96"/>
      <c r="E550" s="96"/>
      <c r="F550" s="96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</row>
    <row r="551" spans="1:23" ht="15.75" customHeight="1" x14ac:dyDescent="0.15">
      <c r="A551" s="100"/>
      <c r="B551" s="96"/>
      <c r="C551" s="96"/>
      <c r="D551" s="96"/>
      <c r="E551" s="96"/>
      <c r="F551" s="96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</row>
    <row r="552" spans="1:23" ht="15.75" customHeight="1" x14ac:dyDescent="0.15">
      <c r="A552" s="100"/>
      <c r="B552" s="96"/>
      <c r="C552" s="96"/>
      <c r="D552" s="96"/>
      <c r="E552" s="96"/>
      <c r="F552" s="96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</row>
    <row r="553" spans="1:23" ht="15.75" customHeight="1" x14ac:dyDescent="0.15">
      <c r="A553" s="100"/>
      <c r="B553" s="96"/>
      <c r="C553" s="96"/>
      <c r="D553" s="96"/>
      <c r="E553" s="96"/>
      <c r="F553" s="96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</row>
    <row r="554" spans="1:23" ht="15.75" customHeight="1" x14ac:dyDescent="0.15">
      <c r="A554" s="100"/>
      <c r="B554" s="96"/>
      <c r="C554" s="96"/>
      <c r="D554" s="96"/>
      <c r="E554" s="96"/>
      <c r="F554" s="96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</row>
    <row r="555" spans="1:23" ht="15.75" customHeight="1" x14ac:dyDescent="0.15">
      <c r="A555" s="100"/>
      <c r="B555" s="96"/>
      <c r="C555" s="96"/>
      <c r="D555" s="96"/>
      <c r="E555" s="96"/>
      <c r="F555" s="96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</row>
    <row r="556" spans="1:23" ht="15.75" customHeight="1" x14ac:dyDescent="0.15">
      <c r="A556" s="100"/>
      <c r="B556" s="96"/>
      <c r="C556" s="96"/>
      <c r="D556" s="96"/>
      <c r="E556" s="96"/>
      <c r="F556" s="96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</row>
    <row r="557" spans="1:23" ht="15.75" customHeight="1" x14ac:dyDescent="0.15">
      <c r="A557" s="100"/>
      <c r="B557" s="96"/>
      <c r="C557" s="96"/>
      <c r="D557" s="96"/>
      <c r="E557" s="96"/>
      <c r="F557" s="96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</row>
    <row r="558" spans="1:23" ht="15.75" customHeight="1" x14ac:dyDescent="0.15">
      <c r="A558" s="100"/>
      <c r="B558" s="96"/>
      <c r="C558" s="96"/>
      <c r="D558" s="96"/>
      <c r="E558" s="96"/>
      <c r="F558" s="96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</row>
    <row r="559" spans="1:23" ht="15.75" customHeight="1" x14ac:dyDescent="0.15">
      <c r="A559" s="100"/>
      <c r="B559" s="96"/>
      <c r="C559" s="96"/>
      <c r="D559" s="96"/>
      <c r="E559" s="96"/>
      <c r="F559" s="96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</row>
    <row r="560" spans="1:23" ht="15.75" customHeight="1" x14ac:dyDescent="0.15">
      <c r="A560" s="100"/>
      <c r="B560" s="96"/>
      <c r="C560" s="96"/>
      <c r="D560" s="96"/>
      <c r="E560" s="96"/>
      <c r="F560" s="96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</row>
    <row r="561" spans="1:23" ht="15.75" customHeight="1" x14ac:dyDescent="0.15">
      <c r="A561" s="100"/>
      <c r="B561" s="96"/>
      <c r="C561" s="96"/>
      <c r="D561" s="96"/>
      <c r="E561" s="96"/>
      <c r="F561" s="96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</row>
    <row r="562" spans="1:23" ht="15.75" customHeight="1" x14ac:dyDescent="0.15">
      <c r="A562" s="100"/>
      <c r="B562" s="96"/>
      <c r="C562" s="96"/>
      <c r="D562" s="96"/>
      <c r="E562" s="96"/>
      <c r="F562" s="96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</row>
    <row r="563" spans="1:23" ht="15.75" customHeight="1" x14ac:dyDescent="0.15">
      <c r="A563" s="100"/>
      <c r="B563" s="96"/>
      <c r="C563" s="96"/>
      <c r="D563" s="96"/>
      <c r="E563" s="96"/>
      <c r="F563" s="96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</row>
    <row r="564" spans="1:23" ht="15.75" customHeight="1" x14ac:dyDescent="0.15">
      <c r="A564" s="100"/>
      <c r="B564" s="96"/>
      <c r="C564" s="96"/>
      <c r="D564" s="96"/>
      <c r="E564" s="96"/>
      <c r="F564" s="96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</row>
    <row r="565" spans="1:23" ht="15.75" customHeight="1" x14ac:dyDescent="0.15">
      <c r="A565" s="100"/>
      <c r="B565" s="96"/>
      <c r="C565" s="96"/>
      <c r="D565" s="96"/>
      <c r="E565" s="96"/>
      <c r="F565" s="96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</row>
    <row r="566" spans="1:23" ht="15.75" customHeight="1" x14ac:dyDescent="0.15">
      <c r="A566" s="100"/>
      <c r="B566" s="96"/>
      <c r="C566" s="96"/>
      <c r="D566" s="96"/>
      <c r="E566" s="96"/>
      <c r="F566" s="96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</row>
    <row r="567" spans="1:23" ht="15.75" customHeight="1" x14ac:dyDescent="0.15">
      <c r="A567" s="100"/>
      <c r="B567" s="96"/>
      <c r="C567" s="96"/>
      <c r="D567" s="96"/>
      <c r="E567" s="96"/>
      <c r="F567" s="96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</row>
    <row r="568" spans="1:23" ht="15.75" customHeight="1" x14ac:dyDescent="0.15">
      <c r="A568" s="100"/>
      <c r="B568" s="96"/>
      <c r="C568" s="96"/>
      <c r="D568" s="96"/>
      <c r="E568" s="96"/>
      <c r="F568" s="96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</row>
    <row r="569" spans="1:23" ht="15.75" customHeight="1" x14ac:dyDescent="0.15">
      <c r="A569" s="100"/>
      <c r="B569" s="96"/>
      <c r="C569" s="96"/>
      <c r="D569" s="96"/>
      <c r="E569" s="96"/>
      <c r="F569" s="96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</row>
    <row r="570" spans="1:23" ht="15.75" customHeight="1" x14ac:dyDescent="0.15">
      <c r="A570" s="100"/>
      <c r="B570" s="96"/>
      <c r="C570" s="96"/>
      <c r="D570" s="96"/>
      <c r="E570" s="96"/>
      <c r="F570" s="96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</row>
    <row r="571" spans="1:23" ht="15.75" customHeight="1" x14ac:dyDescent="0.15">
      <c r="A571" s="100"/>
      <c r="B571" s="96"/>
      <c r="C571" s="96"/>
      <c r="D571" s="96"/>
      <c r="E571" s="96"/>
      <c r="F571" s="96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</row>
    <row r="572" spans="1:23" ht="15.75" customHeight="1" x14ac:dyDescent="0.15">
      <c r="A572" s="100"/>
      <c r="B572" s="96"/>
      <c r="C572" s="96"/>
      <c r="D572" s="96"/>
      <c r="E572" s="96"/>
      <c r="F572" s="96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</row>
    <row r="573" spans="1:23" ht="15.75" customHeight="1" x14ac:dyDescent="0.15">
      <c r="A573" s="100"/>
      <c r="B573" s="96"/>
      <c r="C573" s="96"/>
      <c r="D573" s="96"/>
      <c r="E573" s="96"/>
      <c r="F573" s="96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</row>
    <row r="574" spans="1:23" ht="15.75" customHeight="1" x14ac:dyDescent="0.15">
      <c r="A574" s="100"/>
      <c r="B574" s="96"/>
      <c r="C574" s="96"/>
      <c r="D574" s="96"/>
      <c r="E574" s="96"/>
      <c r="F574" s="96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</row>
    <row r="575" spans="1:23" ht="15.75" customHeight="1" x14ac:dyDescent="0.15">
      <c r="A575" s="100"/>
      <c r="B575" s="96"/>
      <c r="C575" s="96"/>
      <c r="D575" s="96"/>
      <c r="E575" s="96"/>
      <c r="F575" s="96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</row>
    <row r="576" spans="1:23" ht="15.75" customHeight="1" x14ac:dyDescent="0.15">
      <c r="A576" s="100"/>
      <c r="B576" s="96"/>
      <c r="C576" s="96"/>
      <c r="D576" s="96"/>
      <c r="E576" s="96"/>
      <c r="F576" s="96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</row>
    <row r="577" spans="1:23" ht="15.75" customHeight="1" x14ac:dyDescent="0.15">
      <c r="A577" s="100"/>
      <c r="B577" s="96"/>
      <c r="C577" s="96"/>
      <c r="D577" s="96"/>
      <c r="E577" s="96"/>
      <c r="F577" s="96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</row>
    <row r="578" spans="1:23" ht="15.75" customHeight="1" x14ac:dyDescent="0.15">
      <c r="A578" s="100"/>
      <c r="B578" s="96"/>
      <c r="C578" s="96"/>
      <c r="D578" s="96"/>
      <c r="E578" s="96"/>
      <c r="F578" s="96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</row>
    <row r="579" spans="1:23" ht="15.75" customHeight="1" x14ac:dyDescent="0.15">
      <c r="A579" s="100"/>
      <c r="B579" s="96"/>
      <c r="C579" s="96"/>
      <c r="D579" s="96"/>
      <c r="E579" s="96"/>
      <c r="F579" s="96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</row>
    <row r="580" spans="1:23" ht="15.75" customHeight="1" x14ac:dyDescent="0.15">
      <c r="A580" s="100"/>
      <c r="B580" s="96"/>
      <c r="C580" s="96"/>
      <c r="D580" s="96"/>
      <c r="E580" s="96"/>
      <c r="F580" s="96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</row>
    <row r="581" spans="1:23" ht="15.75" customHeight="1" x14ac:dyDescent="0.15">
      <c r="A581" s="100"/>
      <c r="B581" s="96"/>
      <c r="C581" s="96"/>
      <c r="D581" s="96"/>
      <c r="E581" s="96"/>
      <c r="F581" s="96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</row>
    <row r="582" spans="1:23" ht="15.75" customHeight="1" x14ac:dyDescent="0.15">
      <c r="A582" s="100"/>
      <c r="B582" s="96"/>
      <c r="C582" s="96"/>
      <c r="D582" s="96"/>
      <c r="E582" s="96"/>
      <c r="F582" s="96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</row>
    <row r="583" spans="1:23" ht="15.75" customHeight="1" x14ac:dyDescent="0.15">
      <c r="A583" s="100"/>
      <c r="B583" s="96"/>
      <c r="C583" s="96"/>
      <c r="D583" s="96"/>
      <c r="E583" s="96"/>
      <c r="F583" s="96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</row>
    <row r="584" spans="1:23" ht="15.75" customHeight="1" x14ac:dyDescent="0.15">
      <c r="A584" s="100"/>
      <c r="B584" s="96"/>
      <c r="C584" s="96"/>
      <c r="D584" s="96"/>
      <c r="E584" s="96"/>
      <c r="F584" s="96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</row>
    <row r="585" spans="1:23" ht="15.75" customHeight="1" x14ac:dyDescent="0.15">
      <c r="A585" s="100"/>
      <c r="B585" s="96"/>
      <c r="C585" s="96"/>
      <c r="D585" s="96"/>
      <c r="E585" s="96"/>
      <c r="F585" s="96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</row>
    <row r="586" spans="1:23" ht="15.75" customHeight="1" x14ac:dyDescent="0.15">
      <c r="A586" s="100"/>
      <c r="B586" s="96"/>
      <c r="C586" s="96"/>
      <c r="D586" s="96"/>
      <c r="E586" s="96"/>
      <c r="F586" s="96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</row>
    <row r="587" spans="1:23" ht="15.75" customHeight="1" x14ac:dyDescent="0.15">
      <c r="A587" s="100"/>
      <c r="B587" s="96"/>
      <c r="C587" s="96"/>
      <c r="D587" s="96"/>
      <c r="E587" s="96"/>
      <c r="F587" s="96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</row>
    <row r="588" spans="1:23" ht="15.75" customHeight="1" x14ac:dyDescent="0.15">
      <c r="A588" s="100"/>
      <c r="B588" s="96"/>
      <c r="C588" s="96"/>
      <c r="D588" s="96"/>
      <c r="E588" s="96"/>
      <c r="F588" s="96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</row>
    <row r="589" spans="1:23" ht="15.75" customHeight="1" x14ac:dyDescent="0.15">
      <c r="A589" s="100"/>
      <c r="B589" s="96"/>
      <c r="C589" s="96"/>
      <c r="D589" s="96"/>
      <c r="E589" s="96"/>
      <c r="F589" s="96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</row>
    <row r="590" spans="1:23" ht="15.75" customHeight="1" x14ac:dyDescent="0.15">
      <c r="A590" s="100"/>
      <c r="B590" s="96"/>
      <c r="C590" s="96"/>
      <c r="D590" s="96"/>
      <c r="E590" s="96"/>
      <c r="F590" s="96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</row>
    <row r="591" spans="1:23" ht="15.75" customHeight="1" x14ac:dyDescent="0.15">
      <c r="A591" s="100"/>
      <c r="B591" s="96"/>
      <c r="C591" s="96"/>
      <c r="D591" s="96"/>
      <c r="E591" s="96"/>
      <c r="F591" s="96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</row>
    <row r="592" spans="1:23" ht="15.75" customHeight="1" x14ac:dyDescent="0.15">
      <c r="A592" s="100"/>
      <c r="B592" s="96"/>
      <c r="C592" s="96"/>
      <c r="D592" s="96"/>
      <c r="E592" s="96"/>
      <c r="F592" s="96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</row>
    <row r="593" spans="1:23" ht="15.75" customHeight="1" x14ac:dyDescent="0.15">
      <c r="A593" s="100"/>
      <c r="B593" s="96"/>
      <c r="C593" s="96"/>
      <c r="D593" s="96"/>
      <c r="E593" s="96"/>
      <c r="F593" s="96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</row>
    <row r="594" spans="1:23" ht="15.75" customHeight="1" x14ac:dyDescent="0.15">
      <c r="A594" s="100"/>
      <c r="B594" s="96"/>
      <c r="C594" s="96"/>
      <c r="D594" s="96"/>
      <c r="E594" s="96"/>
      <c r="F594" s="96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</row>
    <row r="595" spans="1:23" ht="15.75" customHeight="1" x14ac:dyDescent="0.15">
      <c r="A595" s="100"/>
      <c r="B595" s="96"/>
      <c r="C595" s="96"/>
      <c r="D595" s="96"/>
      <c r="E595" s="96"/>
      <c r="F595" s="96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</row>
    <row r="596" spans="1:23" ht="15.75" customHeight="1" x14ac:dyDescent="0.15">
      <c r="A596" s="100"/>
      <c r="B596" s="96"/>
      <c r="C596" s="96"/>
      <c r="D596" s="96"/>
      <c r="E596" s="96"/>
      <c r="F596" s="96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</row>
    <row r="597" spans="1:23" ht="15.75" customHeight="1" x14ac:dyDescent="0.15">
      <c r="A597" s="100"/>
      <c r="B597" s="96"/>
      <c r="C597" s="96"/>
      <c r="D597" s="96"/>
      <c r="E597" s="96"/>
      <c r="F597" s="96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</row>
    <row r="598" spans="1:23" ht="15.75" customHeight="1" x14ac:dyDescent="0.15">
      <c r="A598" s="100"/>
      <c r="B598" s="96"/>
      <c r="C598" s="96"/>
      <c r="D598" s="96"/>
      <c r="E598" s="96"/>
      <c r="F598" s="96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</row>
    <row r="599" spans="1:23" ht="15.75" customHeight="1" x14ac:dyDescent="0.15">
      <c r="A599" s="100"/>
      <c r="B599" s="96"/>
      <c r="C599" s="96"/>
      <c r="D599" s="96"/>
      <c r="E599" s="96"/>
      <c r="F599" s="96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</row>
    <row r="600" spans="1:23" ht="15.75" customHeight="1" x14ac:dyDescent="0.15">
      <c r="A600" s="100"/>
      <c r="B600" s="96"/>
      <c r="C600" s="96"/>
      <c r="D600" s="96"/>
      <c r="E600" s="96"/>
      <c r="F600" s="96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</row>
    <row r="601" spans="1:23" ht="15.75" customHeight="1" x14ac:dyDescent="0.15">
      <c r="A601" s="100"/>
      <c r="B601" s="96"/>
      <c r="C601" s="96"/>
      <c r="D601" s="96"/>
      <c r="E601" s="96"/>
      <c r="F601" s="96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</row>
    <row r="602" spans="1:23" ht="15.75" customHeight="1" x14ac:dyDescent="0.15">
      <c r="A602" s="100"/>
      <c r="B602" s="96"/>
      <c r="C602" s="96"/>
      <c r="D602" s="96"/>
      <c r="E602" s="96"/>
      <c r="F602" s="96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</row>
    <row r="603" spans="1:23" ht="15.75" customHeight="1" x14ac:dyDescent="0.15">
      <c r="A603" s="100"/>
      <c r="B603" s="96"/>
      <c r="C603" s="96"/>
      <c r="D603" s="96"/>
      <c r="E603" s="96"/>
      <c r="F603" s="96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</row>
    <row r="604" spans="1:23" ht="15.75" customHeight="1" x14ac:dyDescent="0.15">
      <c r="A604" s="100"/>
      <c r="B604" s="96"/>
      <c r="C604" s="96"/>
      <c r="D604" s="96"/>
      <c r="E604" s="96"/>
      <c r="F604" s="96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</row>
    <row r="605" spans="1:23" ht="15.75" customHeight="1" x14ac:dyDescent="0.15">
      <c r="A605" s="100"/>
      <c r="B605" s="96"/>
      <c r="C605" s="96"/>
      <c r="D605" s="96"/>
      <c r="E605" s="96"/>
      <c r="F605" s="96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</row>
    <row r="606" spans="1:23" ht="15.75" customHeight="1" x14ac:dyDescent="0.15">
      <c r="A606" s="100"/>
      <c r="B606" s="96"/>
      <c r="C606" s="96"/>
      <c r="D606" s="96"/>
      <c r="E606" s="96"/>
      <c r="F606" s="96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</row>
    <row r="607" spans="1:23" ht="15.75" customHeight="1" x14ac:dyDescent="0.15">
      <c r="A607" s="100"/>
      <c r="B607" s="96"/>
      <c r="C607" s="96"/>
      <c r="D607" s="96"/>
      <c r="E607" s="96"/>
      <c r="F607" s="96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</row>
    <row r="608" spans="1:23" ht="15.75" customHeight="1" x14ac:dyDescent="0.15">
      <c r="A608" s="100"/>
      <c r="B608" s="96"/>
      <c r="C608" s="96"/>
      <c r="D608" s="96"/>
      <c r="E608" s="96"/>
      <c r="F608" s="96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</row>
    <row r="609" spans="1:23" ht="15.75" customHeight="1" x14ac:dyDescent="0.15">
      <c r="A609" s="100"/>
      <c r="B609" s="96"/>
      <c r="C609" s="96"/>
      <c r="D609" s="96"/>
      <c r="E609" s="96"/>
      <c r="F609" s="96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</row>
    <row r="610" spans="1:23" ht="15.75" customHeight="1" x14ac:dyDescent="0.15">
      <c r="A610" s="100"/>
      <c r="B610" s="96"/>
      <c r="C610" s="96"/>
      <c r="D610" s="96"/>
      <c r="E610" s="96"/>
      <c r="F610" s="96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</row>
    <row r="611" spans="1:23" ht="15.75" customHeight="1" x14ac:dyDescent="0.15">
      <c r="A611" s="100"/>
      <c r="B611" s="96"/>
      <c r="C611" s="96"/>
      <c r="D611" s="96"/>
      <c r="E611" s="96"/>
      <c r="F611" s="96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</row>
    <row r="612" spans="1:23" ht="15.75" customHeight="1" x14ac:dyDescent="0.15">
      <c r="A612" s="100"/>
      <c r="B612" s="96"/>
      <c r="C612" s="96"/>
      <c r="D612" s="96"/>
      <c r="E612" s="96"/>
      <c r="F612" s="96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</row>
    <row r="613" spans="1:23" ht="15.75" customHeight="1" x14ac:dyDescent="0.15">
      <c r="A613" s="100"/>
      <c r="B613" s="96"/>
      <c r="C613" s="96"/>
      <c r="D613" s="96"/>
      <c r="E613" s="96"/>
      <c r="F613" s="96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</row>
    <row r="614" spans="1:23" ht="15.75" customHeight="1" x14ac:dyDescent="0.15">
      <c r="A614" s="100"/>
      <c r="B614" s="96"/>
      <c r="C614" s="96"/>
      <c r="D614" s="96"/>
      <c r="E614" s="96"/>
      <c r="F614" s="96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</row>
    <row r="615" spans="1:23" ht="15.75" customHeight="1" x14ac:dyDescent="0.15">
      <c r="A615" s="100"/>
      <c r="B615" s="96"/>
      <c r="C615" s="96"/>
      <c r="D615" s="96"/>
      <c r="E615" s="96"/>
      <c r="F615" s="96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</row>
    <row r="616" spans="1:23" ht="15.75" customHeight="1" x14ac:dyDescent="0.15">
      <c r="A616" s="100"/>
      <c r="B616" s="96"/>
      <c r="C616" s="96"/>
      <c r="D616" s="96"/>
      <c r="E616" s="96"/>
      <c r="F616" s="96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</row>
    <row r="617" spans="1:23" ht="15.75" customHeight="1" x14ac:dyDescent="0.15">
      <c r="A617" s="100"/>
      <c r="B617" s="96"/>
      <c r="C617" s="96"/>
      <c r="D617" s="96"/>
      <c r="E617" s="96"/>
      <c r="F617" s="96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</row>
    <row r="618" spans="1:23" ht="15.75" customHeight="1" x14ac:dyDescent="0.15">
      <c r="A618" s="100"/>
      <c r="B618" s="96"/>
      <c r="C618" s="96"/>
      <c r="D618" s="96"/>
      <c r="E618" s="96"/>
      <c r="F618" s="96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</row>
    <row r="619" spans="1:23" ht="15.75" customHeight="1" x14ac:dyDescent="0.15">
      <c r="A619" s="100"/>
      <c r="B619" s="96"/>
      <c r="C619" s="96"/>
      <c r="D619" s="96"/>
      <c r="E619" s="96"/>
      <c r="F619" s="96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</row>
    <row r="620" spans="1:23" ht="15.75" customHeight="1" x14ac:dyDescent="0.15">
      <c r="A620" s="100"/>
      <c r="B620" s="96"/>
      <c r="C620" s="96"/>
      <c r="D620" s="96"/>
      <c r="E620" s="96"/>
      <c r="F620" s="96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</row>
    <row r="621" spans="1:23" ht="15.75" customHeight="1" x14ac:dyDescent="0.15">
      <c r="A621" s="100"/>
      <c r="B621" s="96"/>
      <c r="C621" s="96"/>
      <c r="D621" s="96"/>
      <c r="E621" s="96"/>
      <c r="F621" s="96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</row>
    <row r="622" spans="1:23" ht="15.75" customHeight="1" x14ac:dyDescent="0.15">
      <c r="A622" s="100"/>
      <c r="B622" s="96"/>
      <c r="C622" s="96"/>
      <c r="D622" s="96"/>
      <c r="E622" s="96"/>
      <c r="F622" s="96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</row>
    <row r="623" spans="1:23" ht="15.75" customHeight="1" x14ac:dyDescent="0.15">
      <c r="A623" s="100"/>
      <c r="B623" s="96"/>
      <c r="C623" s="96"/>
      <c r="D623" s="96"/>
      <c r="E623" s="96"/>
      <c r="F623" s="96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</row>
    <row r="624" spans="1:23" ht="15.75" customHeight="1" x14ac:dyDescent="0.15">
      <c r="A624" s="100"/>
      <c r="B624" s="96"/>
      <c r="C624" s="96"/>
      <c r="D624" s="96"/>
      <c r="E624" s="96"/>
      <c r="F624" s="96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</row>
    <row r="625" spans="1:23" ht="15.75" customHeight="1" x14ac:dyDescent="0.15">
      <c r="A625" s="100"/>
      <c r="B625" s="96"/>
      <c r="C625" s="96"/>
      <c r="D625" s="96"/>
      <c r="E625" s="96"/>
      <c r="F625" s="96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</row>
    <row r="626" spans="1:23" ht="15.75" customHeight="1" x14ac:dyDescent="0.15">
      <c r="A626" s="100"/>
      <c r="B626" s="96"/>
      <c r="C626" s="96"/>
      <c r="D626" s="96"/>
      <c r="E626" s="96"/>
      <c r="F626" s="96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</row>
    <row r="627" spans="1:23" ht="15.75" customHeight="1" x14ac:dyDescent="0.15">
      <c r="A627" s="100"/>
      <c r="B627" s="96"/>
      <c r="C627" s="96"/>
      <c r="D627" s="96"/>
      <c r="E627" s="96"/>
      <c r="F627" s="96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</row>
    <row r="628" spans="1:23" ht="15.75" customHeight="1" x14ac:dyDescent="0.15">
      <c r="A628" s="100"/>
      <c r="B628" s="96"/>
      <c r="C628" s="96"/>
      <c r="D628" s="96"/>
      <c r="E628" s="96"/>
      <c r="F628" s="96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</row>
    <row r="629" spans="1:23" ht="15.75" customHeight="1" x14ac:dyDescent="0.15">
      <c r="A629" s="100"/>
      <c r="B629" s="96"/>
      <c r="C629" s="96"/>
      <c r="D629" s="96"/>
      <c r="E629" s="96"/>
      <c r="F629" s="96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</row>
    <row r="630" spans="1:23" ht="15.75" customHeight="1" x14ac:dyDescent="0.15">
      <c r="A630" s="100"/>
      <c r="B630" s="96"/>
      <c r="C630" s="96"/>
      <c r="D630" s="96"/>
      <c r="E630" s="96"/>
      <c r="F630" s="96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</row>
    <row r="631" spans="1:23" ht="15.75" customHeight="1" x14ac:dyDescent="0.15">
      <c r="A631" s="100"/>
      <c r="B631" s="96"/>
      <c r="C631" s="96"/>
      <c r="D631" s="96"/>
      <c r="E631" s="96"/>
      <c r="F631" s="96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</row>
    <row r="632" spans="1:23" ht="15.75" customHeight="1" x14ac:dyDescent="0.15">
      <c r="A632" s="100"/>
      <c r="B632" s="96"/>
      <c r="C632" s="96"/>
      <c r="D632" s="96"/>
      <c r="E632" s="96"/>
      <c r="F632" s="96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</row>
    <row r="633" spans="1:23" ht="15.75" customHeight="1" x14ac:dyDescent="0.15">
      <c r="A633" s="100"/>
      <c r="B633" s="96"/>
      <c r="C633" s="96"/>
      <c r="D633" s="96"/>
      <c r="E633" s="96"/>
      <c r="F633" s="96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</row>
    <row r="634" spans="1:23" ht="15.75" customHeight="1" x14ac:dyDescent="0.15">
      <c r="A634" s="100"/>
      <c r="B634" s="96"/>
      <c r="C634" s="96"/>
      <c r="D634" s="96"/>
      <c r="E634" s="96"/>
      <c r="F634" s="96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</row>
    <row r="635" spans="1:23" ht="15.75" customHeight="1" x14ac:dyDescent="0.15">
      <c r="A635" s="100"/>
      <c r="B635" s="96"/>
      <c r="C635" s="96"/>
      <c r="D635" s="96"/>
      <c r="E635" s="96"/>
      <c r="F635" s="96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</row>
    <row r="636" spans="1:23" ht="15.75" customHeight="1" x14ac:dyDescent="0.15">
      <c r="A636" s="100"/>
      <c r="B636" s="96"/>
      <c r="C636" s="96"/>
      <c r="D636" s="96"/>
      <c r="E636" s="96"/>
      <c r="F636" s="96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</row>
    <row r="637" spans="1:23" ht="15.75" customHeight="1" x14ac:dyDescent="0.15">
      <c r="A637" s="100"/>
      <c r="B637" s="96"/>
      <c r="C637" s="96"/>
      <c r="D637" s="96"/>
      <c r="E637" s="96"/>
      <c r="F637" s="96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</row>
    <row r="638" spans="1:23" ht="15.75" customHeight="1" x14ac:dyDescent="0.15">
      <c r="A638" s="100"/>
      <c r="B638" s="96"/>
      <c r="C638" s="96"/>
      <c r="D638" s="96"/>
      <c r="E638" s="96"/>
      <c r="F638" s="96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</row>
    <row r="639" spans="1:23" ht="15.75" customHeight="1" x14ac:dyDescent="0.15">
      <c r="A639" s="100"/>
      <c r="B639" s="96"/>
      <c r="C639" s="96"/>
      <c r="D639" s="96"/>
      <c r="E639" s="96"/>
      <c r="F639" s="96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</row>
    <row r="640" spans="1:23" ht="15.75" customHeight="1" x14ac:dyDescent="0.15">
      <c r="A640" s="100"/>
      <c r="B640" s="96"/>
      <c r="C640" s="96"/>
      <c r="D640" s="96"/>
      <c r="E640" s="96"/>
      <c r="F640" s="96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</row>
    <row r="641" spans="1:23" ht="15.75" customHeight="1" x14ac:dyDescent="0.15">
      <c r="A641" s="100"/>
      <c r="B641" s="96"/>
      <c r="C641" s="96"/>
      <c r="D641" s="96"/>
      <c r="E641" s="96"/>
      <c r="F641" s="96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</row>
    <row r="642" spans="1:23" ht="15.75" customHeight="1" x14ac:dyDescent="0.15">
      <c r="A642" s="100"/>
      <c r="B642" s="96"/>
      <c r="C642" s="96"/>
      <c r="D642" s="96"/>
      <c r="E642" s="96"/>
      <c r="F642" s="96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</row>
    <row r="643" spans="1:23" ht="15.75" customHeight="1" x14ac:dyDescent="0.15">
      <c r="A643" s="100"/>
      <c r="B643" s="96"/>
      <c r="C643" s="96"/>
      <c r="D643" s="96"/>
      <c r="E643" s="96"/>
      <c r="F643" s="96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</row>
    <row r="644" spans="1:23" ht="15.75" customHeight="1" x14ac:dyDescent="0.15">
      <c r="A644" s="100"/>
      <c r="B644" s="96"/>
      <c r="C644" s="96"/>
      <c r="D644" s="96"/>
      <c r="E644" s="96"/>
      <c r="F644" s="96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</row>
    <row r="645" spans="1:23" ht="15.75" customHeight="1" x14ac:dyDescent="0.15">
      <c r="A645" s="100"/>
      <c r="B645" s="96"/>
      <c r="C645" s="96"/>
      <c r="D645" s="96"/>
      <c r="E645" s="96"/>
      <c r="F645" s="96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</row>
    <row r="646" spans="1:23" ht="15.75" customHeight="1" x14ac:dyDescent="0.15">
      <c r="A646" s="100"/>
      <c r="B646" s="96"/>
      <c r="C646" s="96"/>
      <c r="D646" s="96"/>
      <c r="E646" s="96"/>
      <c r="F646" s="96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</row>
    <row r="647" spans="1:23" ht="15.75" customHeight="1" x14ac:dyDescent="0.15">
      <c r="A647" s="100"/>
      <c r="B647" s="96"/>
      <c r="C647" s="96"/>
      <c r="D647" s="96"/>
      <c r="E647" s="96"/>
      <c r="F647" s="96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</row>
    <row r="648" spans="1:23" ht="15.75" customHeight="1" x14ac:dyDescent="0.15">
      <c r="A648" s="100"/>
      <c r="B648" s="96"/>
      <c r="C648" s="96"/>
      <c r="D648" s="96"/>
      <c r="E648" s="96"/>
      <c r="F648" s="96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</row>
    <row r="649" spans="1:23" ht="15.75" customHeight="1" x14ac:dyDescent="0.15">
      <c r="A649" s="100"/>
      <c r="B649" s="96"/>
      <c r="C649" s="96"/>
      <c r="D649" s="96"/>
      <c r="E649" s="96"/>
      <c r="F649" s="96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</row>
    <row r="650" spans="1:23" ht="15.75" customHeight="1" x14ac:dyDescent="0.15">
      <c r="A650" s="100"/>
      <c r="B650" s="96"/>
      <c r="C650" s="96"/>
      <c r="D650" s="96"/>
      <c r="E650" s="96"/>
      <c r="F650" s="96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</row>
    <row r="651" spans="1:23" ht="15.75" customHeight="1" x14ac:dyDescent="0.15">
      <c r="A651" s="100"/>
      <c r="B651" s="96"/>
      <c r="C651" s="96"/>
      <c r="D651" s="96"/>
      <c r="E651" s="96"/>
      <c r="F651" s="96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</row>
    <row r="652" spans="1:23" ht="15.75" customHeight="1" x14ac:dyDescent="0.15">
      <c r="A652" s="100"/>
      <c r="B652" s="96"/>
      <c r="C652" s="96"/>
      <c r="D652" s="96"/>
      <c r="E652" s="96"/>
      <c r="F652" s="96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</row>
    <row r="653" spans="1:23" ht="15.75" customHeight="1" x14ac:dyDescent="0.15">
      <c r="A653" s="100"/>
      <c r="B653" s="96"/>
      <c r="C653" s="96"/>
      <c r="D653" s="96"/>
      <c r="E653" s="96"/>
      <c r="F653" s="96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</row>
    <row r="654" spans="1:23" ht="15.75" customHeight="1" x14ac:dyDescent="0.15">
      <c r="A654" s="100"/>
      <c r="B654" s="96"/>
      <c r="C654" s="96"/>
      <c r="D654" s="96"/>
      <c r="E654" s="96"/>
      <c r="F654" s="96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</row>
    <row r="655" spans="1:23" ht="15.75" customHeight="1" x14ac:dyDescent="0.15">
      <c r="A655" s="100"/>
      <c r="B655" s="96"/>
      <c r="C655" s="96"/>
      <c r="D655" s="96"/>
      <c r="E655" s="96"/>
      <c r="F655" s="96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</row>
    <row r="656" spans="1:23" ht="15.75" customHeight="1" x14ac:dyDescent="0.15">
      <c r="A656" s="100"/>
      <c r="B656" s="96"/>
      <c r="C656" s="96"/>
      <c r="D656" s="96"/>
      <c r="E656" s="96"/>
      <c r="F656" s="96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</row>
    <row r="657" spans="1:23" ht="15.75" customHeight="1" x14ac:dyDescent="0.15">
      <c r="A657" s="100"/>
      <c r="B657" s="96"/>
      <c r="C657" s="96"/>
      <c r="D657" s="96"/>
      <c r="E657" s="96"/>
      <c r="F657" s="96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</row>
    <row r="658" spans="1:23" ht="15.75" customHeight="1" x14ac:dyDescent="0.15">
      <c r="A658" s="100"/>
      <c r="B658" s="96"/>
      <c r="C658" s="96"/>
      <c r="D658" s="96"/>
      <c r="E658" s="96"/>
      <c r="F658" s="96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</row>
    <row r="659" spans="1:23" ht="15.75" customHeight="1" x14ac:dyDescent="0.15">
      <c r="A659" s="100"/>
      <c r="B659" s="96"/>
      <c r="C659" s="96"/>
      <c r="D659" s="96"/>
      <c r="E659" s="96"/>
      <c r="F659" s="96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</row>
    <row r="660" spans="1:23" ht="15.75" customHeight="1" x14ac:dyDescent="0.15">
      <c r="A660" s="100"/>
      <c r="B660" s="96"/>
      <c r="C660" s="96"/>
      <c r="D660" s="96"/>
      <c r="E660" s="96"/>
      <c r="F660" s="96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</row>
    <row r="661" spans="1:23" ht="15.75" customHeight="1" x14ac:dyDescent="0.15">
      <c r="A661" s="100"/>
      <c r="B661" s="96"/>
      <c r="C661" s="96"/>
      <c r="D661" s="96"/>
      <c r="E661" s="96"/>
      <c r="F661" s="96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</row>
    <row r="662" spans="1:23" ht="15.75" customHeight="1" x14ac:dyDescent="0.15">
      <c r="A662" s="100"/>
      <c r="B662" s="96"/>
      <c r="C662" s="96"/>
      <c r="D662" s="96"/>
      <c r="E662" s="96"/>
      <c r="F662" s="96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</row>
    <row r="663" spans="1:23" ht="15.75" customHeight="1" x14ac:dyDescent="0.15">
      <c r="A663" s="100"/>
      <c r="B663" s="96"/>
      <c r="C663" s="96"/>
      <c r="D663" s="96"/>
      <c r="E663" s="96"/>
      <c r="F663" s="96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</row>
    <row r="664" spans="1:23" ht="15.75" customHeight="1" x14ac:dyDescent="0.15">
      <c r="A664" s="100"/>
      <c r="B664" s="96"/>
      <c r="C664" s="96"/>
      <c r="D664" s="96"/>
      <c r="E664" s="96"/>
      <c r="F664" s="96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</row>
    <row r="665" spans="1:23" ht="15.75" customHeight="1" x14ac:dyDescent="0.15">
      <c r="A665" s="100"/>
      <c r="B665" s="96"/>
      <c r="C665" s="96"/>
      <c r="D665" s="96"/>
      <c r="E665" s="96"/>
      <c r="F665" s="96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</row>
    <row r="666" spans="1:23" ht="15.75" customHeight="1" x14ac:dyDescent="0.15">
      <c r="A666" s="100"/>
      <c r="B666" s="96"/>
      <c r="C666" s="96"/>
      <c r="D666" s="96"/>
      <c r="E666" s="96"/>
      <c r="F666" s="96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</row>
    <row r="667" spans="1:23" ht="15.75" customHeight="1" x14ac:dyDescent="0.15">
      <c r="A667" s="100"/>
      <c r="B667" s="96"/>
      <c r="C667" s="96"/>
      <c r="D667" s="96"/>
      <c r="E667" s="96"/>
      <c r="F667" s="96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</row>
    <row r="668" spans="1:23" ht="15.75" customHeight="1" x14ac:dyDescent="0.15">
      <c r="A668" s="100"/>
      <c r="B668" s="96"/>
      <c r="C668" s="96"/>
      <c r="D668" s="96"/>
      <c r="E668" s="96"/>
      <c r="F668" s="96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</row>
    <row r="669" spans="1:23" ht="15.75" customHeight="1" x14ac:dyDescent="0.15">
      <c r="A669" s="100"/>
      <c r="B669" s="96"/>
      <c r="C669" s="96"/>
      <c r="D669" s="96"/>
      <c r="E669" s="96"/>
      <c r="F669" s="96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</row>
    <row r="670" spans="1:23" ht="15.75" customHeight="1" x14ac:dyDescent="0.15">
      <c r="A670" s="100"/>
      <c r="B670" s="96"/>
      <c r="C670" s="96"/>
      <c r="D670" s="96"/>
      <c r="E670" s="96"/>
      <c r="F670" s="96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</row>
    <row r="671" spans="1:23" ht="15.75" customHeight="1" x14ac:dyDescent="0.15">
      <c r="A671" s="100"/>
      <c r="B671" s="96"/>
      <c r="C671" s="96"/>
      <c r="D671" s="96"/>
      <c r="E671" s="96"/>
      <c r="F671" s="96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</row>
    <row r="672" spans="1:23" ht="15.75" customHeight="1" x14ac:dyDescent="0.15">
      <c r="A672" s="100"/>
      <c r="B672" s="96"/>
      <c r="C672" s="96"/>
      <c r="D672" s="96"/>
      <c r="E672" s="96"/>
      <c r="F672" s="96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</row>
    <row r="673" spans="1:23" ht="15.75" customHeight="1" x14ac:dyDescent="0.15">
      <c r="A673" s="100"/>
      <c r="B673" s="96"/>
      <c r="C673" s="96"/>
      <c r="D673" s="96"/>
      <c r="E673" s="96"/>
      <c r="F673" s="96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</row>
    <row r="674" spans="1:23" ht="15.75" customHeight="1" x14ac:dyDescent="0.15">
      <c r="A674" s="100"/>
      <c r="B674" s="96"/>
      <c r="C674" s="96"/>
      <c r="D674" s="96"/>
      <c r="E674" s="96"/>
      <c r="F674" s="96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</row>
    <row r="675" spans="1:23" ht="15.75" customHeight="1" x14ac:dyDescent="0.15">
      <c r="A675" s="100"/>
      <c r="B675" s="96"/>
      <c r="C675" s="96"/>
      <c r="D675" s="96"/>
      <c r="E675" s="96"/>
      <c r="F675" s="96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</row>
    <row r="676" spans="1:23" ht="15.75" customHeight="1" x14ac:dyDescent="0.15">
      <c r="A676" s="100"/>
      <c r="B676" s="96"/>
      <c r="C676" s="96"/>
      <c r="D676" s="96"/>
      <c r="E676" s="96"/>
      <c r="F676" s="96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</row>
    <row r="677" spans="1:23" ht="15.75" customHeight="1" x14ac:dyDescent="0.15">
      <c r="A677" s="100"/>
      <c r="B677" s="96"/>
      <c r="C677" s="96"/>
      <c r="D677" s="96"/>
      <c r="E677" s="96"/>
      <c r="F677" s="96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</row>
    <row r="678" spans="1:23" ht="15.75" customHeight="1" x14ac:dyDescent="0.15">
      <c r="A678" s="100"/>
      <c r="B678" s="96"/>
      <c r="C678" s="96"/>
      <c r="D678" s="96"/>
      <c r="E678" s="96"/>
      <c r="F678" s="96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</row>
    <row r="679" spans="1:23" ht="15.75" customHeight="1" x14ac:dyDescent="0.15">
      <c r="A679" s="100"/>
      <c r="B679" s="96"/>
      <c r="C679" s="96"/>
      <c r="D679" s="96"/>
      <c r="E679" s="96"/>
      <c r="F679" s="96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</row>
    <row r="680" spans="1:23" ht="15.75" customHeight="1" x14ac:dyDescent="0.15">
      <c r="A680" s="100"/>
      <c r="B680" s="96"/>
      <c r="C680" s="96"/>
      <c r="D680" s="96"/>
      <c r="E680" s="96"/>
      <c r="F680" s="96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</row>
    <row r="681" spans="1:23" ht="15.75" customHeight="1" x14ac:dyDescent="0.15">
      <c r="A681" s="100"/>
      <c r="B681" s="96"/>
      <c r="C681" s="96"/>
      <c r="D681" s="96"/>
      <c r="E681" s="96"/>
      <c r="F681" s="96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</row>
    <row r="682" spans="1:23" ht="15.75" customHeight="1" x14ac:dyDescent="0.15">
      <c r="A682" s="100"/>
      <c r="B682" s="96"/>
      <c r="C682" s="96"/>
      <c r="D682" s="96"/>
      <c r="E682" s="96"/>
      <c r="F682" s="96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</row>
    <row r="683" spans="1:23" ht="15.75" customHeight="1" x14ac:dyDescent="0.15">
      <c r="A683" s="100"/>
      <c r="B683" s="96"/>
      <c r="C683" s="96"/>
      <c r="D683" s="96"/>
      <c r="E683" s="96"/>
      <c r="F683" s="96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</row>
    <row r="684" spans="1:23" ht="15.75" customHeight="1" x14ac:dyDescent="0.15">
      <c r="A684" s="100"/>
      <c r="B684" s="96"/>
      <c r="C684" s="96"/>
      <c r="D684" s="96"/>
      <c r="E684" s="96"/>
      <c r="F684" s="96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</row>
    <row r="685" spans="1:23" ht="15.75" customHeight="1" x14ac:dyDescent="0.15">
      <c r="A685" s="100"/>
      <c r="B685" s="96"/>
      <c r="C685" s="96"/>
      <c r="D685" s="96"/>
      <c r="E685" s="96"/>
      <c r="F685" s="96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</row>
    <row r="686" spans="1:23" ht="15.75" customHeight="1" x14ac:dyDescent="0.15">
      <c r="A686" s="100"/>
      <c r="B686" s="96"/>
      <c r="C686" s="96"/>
      <c r="D686" s="96"/>
      <c r="E686" s="96"/>
      <c r="F686" s="96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</row>
    <row r="687" spans="1:23" ht="15.75" customHeight="1" x14ac:dyDescent="0.15">
      <c r="A687" s="100"/>
      <c r="B687" s="96"/>
      <c r="C687" s="96"/>
      <c r="D687" s="96"/>
      <c r="E687" s="96"/>
      <c r="F687" s="96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</row>
    <row r="688" spans="1:23" ht="15.75" customHeight="1" x14ac:dyDescent="0.15">
      <c r="A688" s="100"/>
      <c r="B688" s="96"/>
      <c r="C688" s="96"/>
      <c r="D688" s="96"/>
      <c r="E688" s="96"/>
      <c r="F688" s="96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</row>
    <row r="689" spans="1:23" ht="15.75" customHeight="1" x14ac:dyDescent="0.15">
      <c r="A689" s="100"/>
      <c r="B689" s="96"/>
      <c r="C689" s="96"/>
      <c r="D689" s="96"/>
      <c r="E689" s="96"/>
      <c r="F689" s="96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</row>
    <row r="690" spans="1:23" ht="15.75" customHeight="1" x14ac:dyDescent="0.15">
      <c r="A690" s="100"/>
      <c r="B690" s="96"/>
      <c r="C690" s="96"/>
      <c r="D690" s="96"/>
      <c r="E690" s="96"/>
      <c r="F690" s="96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</row>
    <row r="691" spans="1:23" ht="15.75" customHeight="1" x14ac:dyDescent="0.15">
      <c r="A691" s="100"/>
      <c r="B691" s="96"/>
      <c r="C691" s="96"/>
      <c r="D691" s="96"/>
      <c r="E691" s="96"/>
      <c r="F691" s="96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</row>
    <row r="692" spans="1:23" ht="15.75" customHeight="1" x14ac:dyDescent="0.15">
      <c r="A692" s="100"/>
      <c r="B692" s="96"/>
      <c r="C692" s="96"/>
      <c r="D692" s="96"/>
      <c r="E692" s="96"/>
      <c r="F692" s="96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</row>
    <row r="693" spans="1:23" ht="15.75" customHeight="1" x14ac:dyDescent="0.15">
      <c r="A693" s="100"/>
      <c r="B693" s="96"/>
      <c r="C693" s="96"/>
      <c r="D693" s="96"/>
      <c r="E693" s="96"/>
      <c r="F693" s="96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</row>
    <row r="694" spans="1:23" ht="15.75" customHeight="1" x14ac:dyDescent="0.15">
      <c r="A694" s="100"/>
      <c r="B694" s="96"/>
      <c r="C694" s="96"/>
      <c r="D694" s="96"/>
      <c r="E694" s="96"/>
      <c r="F694" s="96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</row>
    <row r="695" spans="1:23" ht="15.75" customHeight="1" x14ac:dyDescent="0.15">
      <c r="A695" s="100"/>
      <c r="B695" s="96"/>
      <c r="C695" s="96"/>
      <c r="D695" s="96"/>
      <c r="E695" s="96"/>
      <c r="F695" s="96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</row>
    <row r="696" spans="1:23" ht="15.75" customHeight="1" x14ac:dyDescent="0.15">
      <c r="A696" s="100"/>
      <c r="B696" s="96"/>
      <c r="C696" s="96"/>
      <c r="D696" s="96"/>
      <c r="E696" s="96"/>
      <c r="F696" s="96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</row>
    <row r="697" spans="1:23" ht="15.75" customHeight="1" x14ac:dyDescent="0.15">
      <c r="A697" s="100"/>
      <c r="B697" s="96"/>
      <c r="C697" s="96"/>
      <c r="D697" s="96"/>
      <c r="E697" s="96"/>
      <c r="F697" s="96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</row>
    <row r="698" spans="1:23" ht="15.75" customHeight="1" x14ac:dyDescent="0.15">
      <c r="A698" s="100"/>
      <c r="B698" s="96"/>
      <c r="C698" s="96"/>
      <c r="D698" s="96"/>
      <c r="E698" s="96"/>
      <c r="F698" s="96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</row>
    <row r="699" spans="1:23" ht="15.75" customHeight="1" x14ac:dyDescent="0.15">
      <c r="A699" s="100"/>
      <c r="B699" s="96"/>
      <c r="C699" s="96"/>
      <c r="D699" s="96"/>
      <c r="E699" s="96"/>
      <c r="F699" s="96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</row>
    <row r="700" spans="1:23" ht="15.75" customHeight="1" x14ac:dyDescent="0.15">
      <c r="A700" s="100"/>
      <c r="B700" s="96"/>
      <c r="C700" s="96"/>
      <c r="D700" s="96"/>
      <c r="E700" s="96"/>
      <c r="F700" s="96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</row>
    <row r="701" spans="1:23" ht="15.75" customHeight="1" x14ac:dyDescent="0.15">
      <c r="A701" s="100"/>
      <c r="B701" s="96"/>
      <c r="C701" s="96"/>
      <c r="D701" s="96"/>
      <c r="E701" s="96"/>
      <c r="F701" s="96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</row>
    <row r="702" spans="1:23" ht="15.75" customHeight="1" x14ac:dyDescent="0.15">
      <c r="A702" s="100"/>
      <c r="B702" s="96"/>
      <c r="C702" s="96"/>
      <c r="D702" s="96"/>
      <c r="E702" s="96"/>
      <c r="F702" s="96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</row>
    <row r="703" spans="1:23" ht="15.75" customHeight="1" x14ac:dyDescent="0.15">
      <c r="A703" s="100"/>
      <c r="B703" s="96"/>
      <c r="C703" s="96"/>
      <c r="D703" s="96"/>
      <c r="E703" s="96"/>
      <c r="F703" s="96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</row>
    <row r="704" spans="1:23" ht="15.75" customHeight="1" x14ac:dyDescent="0.15">
      <c r="A704" s="100"/>
      <c r="B704" s="96"/>
      <c r="C704" s="96"/>
      <c r="D704" s="96"/>
      <c r="E704" s="96"/>
      <c r="F704" s="96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</row>
    <row r="705" spans="1:23" ht="15.75" customHeight="1" x14ac:dyDescent="0.15">
      <c r="A705" s="100"/>
      <c r="B705" s="96"/>
      <c r="C705" s="96"/>
      <c r="D705" s="96"/>
      <c r="E705" s="96"/>
      <c r="F705" s="96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</row>
    <row r="706" spans="1:23" ht="15.75" customHeight="1" x14ac:dyDescent="0.15">
      <c r="A706" s="100"/>
      <c r="B706" s="96"/>
      <c r="C706" s="96"/>
      <c r="D706" s="96"/>
      <c r="E706" s="96"/>
      <c r="F706" s="96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</row>
    <row r="707" spans="1:23" ht="15.75" customHeight="1" x14ac:dyDescent="0.15">
      <c r="A707" s="100"/>
      <c r="B707" s="96"/>
      <c r="C707" s="96"/>
      <c r="D707" s="96"/>
      <c r="E707" s="96"/>
      <c r="F707" s="96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</row>
    <row r="708" spans="1:23" ht="15.75" customHeight="1" x14ac:dyDescent="0.15">
      <c r="A708" s="100"/>
      <c r="B708" s="96"/>
      <c r="C708" s="96"/>
      <c r="D708" s="96"/>
      <c r="E708" s="96"/>
      <c r="F708" s="96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</row>
    <row r="709" spans="1:23" ht="15.75" customHeight="1" x14ac:dyDescent="0.15">
      <c r="A709" s="100"/>
      <c r="B709" s="96"/>
      <c r="C709" s="96"/>
      <c r="D709" s="96"/>
      <c r="E709" s="96"/>
      <c r="F709" s="96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</row>
    <row r="710" spans="1:23" ht="15.75" customHeight="1" x14ac:dyDescent="0.15">
      <c r="A710" s="100"/>
      <c r="B710" s="96"/>
      <c r="C710" s="96"/>
      <c r="D710" s="96"/>
      <c r="E710" s="96"/>
      <c r="F710" s="96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</row>
    <row r="711" spans="1:23" ht="15.75" customHeight="1" x14ac:dyDescent="0.15">
      <c r="A711" s="100"/>
      <c r="B711" s="96"/>
      <c r="C711" s="96"/>
      <c r="D711" s="96"/>
      <c r="E711" s="96"/>
      <c r="F711" s="96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</row>
    <row r="712" spans="1:23" ht="15.75" customHeight="1" x14ac:dyDescent="0.15">
      <c r="A712" s="100"/>
      <c r="B712" s="96"/>
      <c r="C712" s="96"/>
      <c r="D712" s="96"/>
      <c r="E712" s="96"/>
      <c r="F712" s="96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</row>
    <row r="713" spans="1:23" ht="15.75" customHeight="1" x14ac:dyDescent="0.15">
      <c r="A713" s="100"/>
      <c r="B713" s="96"/>
      <c r="C713" s="96"/>
      <c r="D713" s="96"/>
      <c r="E713" s="96"/>
      <c r="F713" s="96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</row>
    <row r="714" spans="1:23" ht="15.75" customHeight="1" x14ac:dyDescent="0.15">
      <c r="A714" s="100"/>
      <c r="B714" s="96"/>
      <c r="C714" s="96"/>
      <c r="D714" s="96"/>
      <c r="E714" s="96"/>
      <c r="F714" s="96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</row>
    <row r="715" spans="1:23" ht="15.75" customHeight="1" x14ac:dyDescent="0.15">
      <c r="A715" s="100"/>
      <c r="B715" s="96"/>
      <c r="C715" s="96"/>
      <c r="D715" s="96"/>
      <c r="E715" s="96"/>
      <c r="F715" s="96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</row>
    <row r="716" spans="1:23" ht="15.75" customHeight="1" x14ac:dyDescent="0.15">
      <c r="A716" s="100"/>
      <c r="B716" s="96"/>
      <c r="C716" s="96"/>
      <c r="D716" s="96"/>
      <c r="E716" s="96"/>
      <c r="F716" s="96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</row>
    <row r="717" spans="1:23" ht="15.75" customHeight="1" x14ac:dyDescent="0.15">
      <c r="A717" s="100"/>
      <c r="B717" s="96"/>
      <c r="C717" s="96"/>
      <c r="D717" s="96"/>
      <c r="E717" s="96"/>
      <c r="F717" s="96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</row>
    <row r="718" spans="1:23" ht="15.75" customHeight="1" x14ac:dyDescent="0.15">
      <c r="A718" s="100"/>
      <c r="B718" s="96"/>
      <c r="C718" s="96"/>
      <c r="D718" s="96"/>
      <c r="E718" s="96"/>
      <c r="F718" s="96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</row>
    <row r="719" spans="1:23" ht="15.75" customHeight="1" x14ac:dyDescent="0.15">
      <c r="A719" s="100"/>
      <c r="B719" s="96"/>
      <c r="C719" s="96"/>
      <c r="D719" s="96"/>
      <c r="E719" s="96"/>
      <c r="F719" s="96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</row>
    <row r="720" spans="1:23" ht="15.75" customHeight="1" x14ac:dyDescent="0.15">
      <c r="A720" s="100"/>
      <c r="B720" s="96"/>
      <c r="C720" s="96"/>
      <c r="D720" s="96"/>
      <c r="E720" s="96"/>
      <c r="F720" s="96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</row>
    <row r="721" spans="1:23" ht="15.75" customHeight="1" x14ac:dyDescent="0.15">
      <c r="A721" s="100"/>
      <c r="B721" s="96"/>
      <c r="C721" s="96"/>
      <c r="D721" s="96"/>
      <c r="E721" s="96"/>
      <c r="F721" s="96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</row>
    <row r="722" spans="1:23" ht="15.75" customHeight="1" x14ac:dyDescent="0.15">
      <c r="A722" s="100"/>
      <c r="B722" s="96"/>
      <c r="C722" s="96"/>
      <c r="D722" s="96"/>
      <c r="E722" s="96"/>
      <c r="F722" s="96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</row>
    <row r="723" spans="1:23" ht="15.75" customHeight="1" x14ac:dyDescent="0.15">
      <c r="A723" s="100"/>
      <c r="B723" s="96"/>
      <c r="C723" s="96"/>
      <c r="D723" s="96"/>
      <c r="E723" s="96"/>
      <c r="F723" s="96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</row>
    <row r="724" spans="1:23" ht="15.75" customHeight="1" x14ac:dyDescent="0.15">
      <c r="A724" s="100"/>
      <c r="B724" s="96"/>
      <c r="C724" s="96"/>
      <c r="D724" s="96"/>
      <c r="E724" s="96"/>
      <c r="F724" s="96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</row>
    <row r="725" spans="1:23" ht="15.75" customHeight="1" x14ac:dyDescent="0.15">
      <c r="A725" s="100"/>
      <c r="B725" s="96"/>
      <c r="C725" s="96"/>
      <c r="D725" s="96"/>
      <c r="E725" s="96"/>
      <c r="F725" s="96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</row>
    <row r="726" spans="1:23" ht="15.75" customHeight="1" x14ac:dyDescent="0.15">
      <c r="A726" s="100"/>
      <c r="B726" s="96"/>
      <c r="C726" s="96"/>
      <c r="D726" s="96"/>
      <c r="E726" s="96"/>
      <c r="F726" s="96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</row>
    <row r="727" spans="1:23" ht="15.75" customHeight="1" x14ac:dyDescent="0.15">
      <c r="A727" s="100"/>
      <c r="B727" s="96"/>
      <c r="C727" s="96"/>
      <c r="D727" s="96"/>
      <c r="E727" s="96"/>
      <c r="F727" s="96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</row>
    <row r="728" spans="1:23" ht="15.75" customHeight="1" x14ac:dyDescent="0.15">
      <c r="A728" s="100"/>
      <c r="B728" s="96"/>
      <c r="C728" s="96"/>
      <c r="D728" s="96"/>
      <c r="E728" s="96"/>
      <c r="F728" s="96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</row>
    <row r="729" spans="1:23" ht="15.75" customHeight="1" x14ac:dyDescent="0.15">
      <c r="A729" s="100"/>
      <c r="B729" s="96"/>
      <c r="C729" s="96"/>
      <c r="D729" s="96"/>
      <c r="E729" s="96"/>
      <c r="F729" s="96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</row>
    <row r="730" spans="1:23" ht="15.75" customHeight="1" x14ac:dyDescent="0.15">
      <c r="A730" s="100"/>
      <c r="B730" s="96"/>
      <c r="C730" s="96"/>
      <c r="D730" s="96"/>
      <c r="E730" s="96"/>
      <c r="F730" s="96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</row>
    <row r="731" spans="1:23" ht="15.75" customHeight="1" x14ac:dyDescent="0.15">
      <c r="A731" s="100"/>
      <c r="B731" s="96"/>
      <c r="C731" s="96"/>
      <c r="D731" s="96"/>
      <c r="E731" s="96"/>
      <c r="F731" s="96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</row>
    <row r="732" spans="1:23" ht="15.75" customHeight="1" x14ac:dyDescent="0.15">
      <c r="A732" s="100"/>
      <c r="B732" s="96"/>
      <c r="C732" s="96"/>
      <c r="D732" s="96"/>
      <c r="E732" s="96"/>
      <c r="F732" s="96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</row>
    <row r="733" spans="1:23" ht="15.75" customHeight="1" x14ac:dyDescent="0.15">
      <c r="A733" s="100"/>
      <c r="B733" s="96"/>
      <c r="C733" s="96"/>
      <c r="D733" s="96"/>
      <c r="E733" s="96"/>
      <c r="F733" s="96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</row>
    <row r="734" spans="1:23" ht="15.75" customHeight="1" x14ac:dyDescent="0.15">
      <c r="A734" s="100"/>
      <c r="B734" s="96"/>
      <c r="C734" s="96"/>
      <c r="D734" s="96"/>
      <c r="E734" s="96"/>
      <c r="F734" s="96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</row>
    <row r="735" spans="1:23" ht="15.75" customHeight="1" x14ac:dyDescent="0.15">
      <c r="A735" s="100"/>
      <c r="B735" s="96"/>
      <c r="C735" s="96"/>
      <c r="D735" s="96"/>
      <c r="E735" s="96"/>
      <c r="F735" s="96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</row>
    <row r="736" spans="1:23" ht="15.75" customHeight="1" x14ac:dyDescent="0.15">
      <c r="A736" s="100"/>
      <c r="B736" s="96"/>
      <c r="C736" s="96"/>
      <c r="D736" s="96"/>
      <c r="E736" s="96"/>
      <c r="F736" s="96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</row>
    <row r="737" spans="1:23" ht="15.75" customHeight="1" x14ac:dyDescent="0.15">
      <c r="A737" s="100"/>
      <c r="B737" s="96"/>
      <c r="C737" s="96"/>
      <c r="D737" s="96"/>
      <c r="E737" s="96"/>
      <c r="F737" s="96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</row>
    <row r="738" spans="1:23" ht="15.75" customHeight="1" x14ac:dyDescent="0.15">
      <c r="A738" s="100"/>
      <c r="B738" s="96"/>
      <c r="C738" s="96"/>
      <c r="D738" s="96"/>
      <c r="E738" s="96"/>
      <c r="F738" s="96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</row>
    <row r="739" spans="1:23" ht="15.75" customHeight="1" x14ac:dyDescent="0.15">
      <c r="A739" s="100"/>
      <c r="B739" s="96"/>
      <c r="C739" s="96"/>
      <c r="D739" s="96"/>
      <c r="E739" s="96"/>
      <c r="F739" s="96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</row>
    <row r="740" spans="1:23" ht="15.75" customHeight="1" x14ac:dyDescent="0.15">
      <c r="A740" s="100"/>
      <c r="B740" s="96"/>
      <c r="C740" s="96"/>
      <c r="D740" s="96"/>
      <c r="E740" s="96"/>
      <c r="F740" s="96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</row>
    <row r="741" spans="1:23" ht="15.75" customHeight="1" x14ac:dyDescent="0.15">
      <c r="A741" s="100"/>
      <c r="B741" s="96"/>
      <c r="C741" s="96"/>
      <c r="D741" s="96"/>
      <c r="E741" s="96"/>
      <c r="F741" s="96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</row>
    <row r="742" spans="1:23" ht="15.75" customHeight="1" x14ac:dyDescent="0.15">
      <c r="A742" s="100"/>
      <c r="B742" s="96"/>
      <c r="C742" s="96"/>
      <c r="D742" s="96"/>
      <c r="E742" s="96"/>
      <c r="F742" s="96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</row>
    <row r="743" spans="1:23" ht="15.75" customHeight="1" x14ac:dyDescent="0.15">
      <c r="A743" s="100"/>
      <c r="B743" s="96"/>
      <c r="C743" s="96"/>
      <c r="D743" s="96"/>
      <c r="E743" s="96"/>
      <c r="F743" s="96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</row>
    <row r="744" spans="1:23" ht="15.75" customHeight="1" x14ac:dyDescent="0.15">
      <c r="A744" s="100"/>
      <c r="B744" s="96"/>
      <c r="C744" s="96"/>
      <c r="D744" s="96"/>
      <c r="E744" s="96"/>
      <c r="F744" s="96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</row>
    <row r="745" spans="1:23" ht="15.75" customHeight="1" x14ac:dyDescent="0.15">
      <c r="A745" s="100"/>
      <c r="B745" s="96"/>
      <c r="C745" s="96"/>
      <c r="D745" s="96"/>
      <c r="E745" s="96"/>
      <c r="F745" s="96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</row>
    <row r="746" spans="1:23" ht="15.75" customHeight="1" x14ac:dyDescent="0.15">
      <c r="A746" s="100"/>
      <c r="B746" s="96"/>
      <c r="C746" s="96"/>
      <c r="D746" s="96"/>
      <c r="E746" s="96"/>
      <c r="F746" s="96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</row>
    <row r="747" spans="1:23" ht="15.75" customHeight="1" x14ac:dyDescent="0.15">
      <c r="A747" s="100"/>
      <c r="B747" s="96"/>
      <c r="C747" s="96"/>
      <c r="D747" s="96"/>
      <c r="E747" s="96"/>
      <c r="F747" s="96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</row>
    <row r="748" spans="1:23" ht="15.75" customHeight="1" x14ac:dyDescent="0.15">
      <c r="A748" s="100"/>
      <c r="B748" s="96"/>
      <c r="C748" s="96"/>
      <c r="D748" s="96"/>
      <c r="E748" s="96"/>
      <c r="F748" s="96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</row>
    <row r="749" spans="1:23" ht="15.75" customHeight="1" x14ac:dyDescent="0.15">
      <c r="A749" s="100"/>
      <c r="B749" s="96"/>
      <c r="C749" s="96"/>
      <c r="D749" s="96"/>
      <c r="E749" s="96"/>
      <c r="F749" s="96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</row>
    <row r="750" spans="1:23" ht="15.75" customHeight="1" x14ac:dyDescent="0.15">
      <c r="A750" s="100"/>
      <c r="B750" s="96"/>
      <c r="C750" s="96"/>
      <c r="D750" s="96"/>
      <c r="E750" s="96"/>
      <c r="F750" s="96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</row>
    <row r="751" spans="1:23" ht="15.75" customHeight="1" x14ac:dyDescent="0.15">
      <c r="A751" s="100"/>
      <c r="B751" s="96"/>
      <c r="C751" s="96"/>
      <c r="D751" s="96"/>
      <c r="E751" s="96"/>
      <c r="F751" s="96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</row>
    <row r="752" spans="1:23" ht="15.75" customHeight="1" x14ac:dyDescent="0.15">
      <c r="A752" s="100"/>
      <c r="B752" s="96"/>
      <c r="C752" s="96"/>
      <c r="D752" s="96"/>
      <c r="E752" s="96"/>
      <c r="F752" s="96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</row>
    <row r="753" spans="1:23" ht="15.75" customHeight="1" x14ac:dyDescent="0.15">
      <c r="A753" s="100"/>
      <c r="B753" s="96"/>
      <c r="C753" s="96"/>
      <c r="D753" s="96"/>
      <c r="E753" s="96"/>
      <c r="F753" s="96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</row>
    <row r="754" spans="1:23" ht="15.75" customHeight="1" x14ac:dyDescent="0.15">
      <c r="A754" s="100"/>
      <c r="B754" s="96"/>
      <c r="C754" s="96"/>
      <c r="D754" s="96"/>
      <c r="E754" s="96"/>
      <c r="F754" s="96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</row>
    <row r="755" spans="1:23" ht="15.75" customHeight="1" x14ac:dyDescent="0.15">
      <c r="A755" s="100"/>
      <c r="B755" s="96"/>
      <c r="C755" s="96"/>
      <c r="D755" s="96"/>
      <c r="E755" s="96"/>
      <c r="F755" s="96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</row>
    <row r="756" spans="1:23" ht="15.75" customHeight="1" x14ac:dyDescent="0.15">
      <c r="A756" s="100"/>
      <c r="B756" s="96"/>
      <c r="C756" s="96"/>
      <c r="D756" s="96"/>
      <c r="E756" s="96"/>
      <c r="F756" s="96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</row>
    <row r="757" spans="1:23" ht="15.75" customHeight="1" x14ac:dyDescent="0.15">
      <c r="A757" s="100"/>
      <c r="B757" s="96"/>
      <c r="C757" s="96"/>
      <c r="D757" s="96"/>
      <c r="E757" s="96"/>
      <c r="F757" s="96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</row>
    <row r="758" spans="1:23" ht="15.75" customHeight="1" x14ac:dyDescent="0.15">
      <c r="A758" s="100"/>
      <c r="B758" s="96"/>
      <c r="C758" s="96"/>
      <c r="D758" s="96"/>
      <c r="E758" s="96"/>
      <c r="F758" s="96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</row>
    <row r="759" spans="1:23" ht="15.75" customHeight="1" x14ac:dyDescent="0.15">
      <c r="A759" s="100"/>
      <c r="B759" s="96"/>
      <c r="C759" s="96"/>
      <c r="D759" s="96"/>
      <c r="E759" s="96"/>
      <c r="F759" s="96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</row>
    <row r="760" spans="1:23" ht="15.75" customHeight="1" x14ac:dyDescent="0.15">
      <c r="A760" s="100"/>
      <c r="B760" s="96"/>
      <c r="C760" s="96"/>
      <c r="D760" s="96"/>
      <c r="E760" s="96"/>
      <c r="F760" s="96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</row>
    <row r="761" spans="1:23" ht="15.75" customHeight="1" x14ac:dyDescent="0.15">
      <c r="A761" s="100"/>
      <c r="B761" s="96"/>
      <c r="C761" s="96"/>
      <c r="D761" s="96"/>
      <c r="E761" s="96"/>
      <c r="F761" s="96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</row>
    <row r="762" spans="1:23" ht="15.75" customHeight="1" x14ac:dyDescent="0.15">
      <c r="A762" s="100"/>
      <c r="B762" s="96"/>
      <c r="C762" s="96"/>
      <c r="D762" s="96"/>
      <c r="E762" s="96"/>
      <c r="F762" s="96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</row>
    <row r="763" spans="1:23" ht="15.75" customHeight="1" x14ac:dyDescent="0.15">
      <c r="A763" s="100"/>
      <c r="B763" s="96"/>
      <c r="C763" s="96"/>
      <c r="D763" s="96"/>
      <c r="E763" s="96"/>
      <c r="F763" s="96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</row>
    <row r="764" spans="1:23" ht="15.75" customHeight="1" x14ac:dyDescent="0.15">
      <c r="A764" s="100"/>
      <c r="B764" s="96"/>
      <c r="C764" s="96"/>
      <c r="D764" s="96"/>
      <c r="E764" s="96"/>
      <c r="F764" s="96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</row>
    <row r="765" spans="1:23" ht="15.75" customHeight="1" x14ac:dyDescent="0.15">
      <c r="A765" s="100"/>
      <c r="B765" s="96"/>
      <c r="C765" s="96"/>
      <c r="D765" s="96"/>
      <c r="E765" s="96"/>
      <c r="F765" s="96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</row>
    <row r="766" spans="1:23" ht="15.75" customHeight="1" x14ac:dyDescent="0.15">
      <c r="A766" s="100"/>
      <c r="B766" s="96"/>
      <c r="C766" s="96"/>
      <c r="D766" s="96"/>
      <c r="E766" s="96"/>
      <c r="F766" s="96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</row>
    <row r="767" spans="1:23" ht="15.75" customHeight="1" x14ac:dyDescent="0.15">
      <c r="A767" s="100"/>
      <c r="B767" s="96"/>
      <c r="C767" s="96"/>
      <c r="D767" s="96"/>
      <c r="E767" s="96"/>
      <c r="F767" s="96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</row>
    <row r="768" spans="1:23" ht="15.75" customHeight="1" x14ac:dyDescent="0.15">
      <c r="A768" s="100"/>
      <c r="B768" s="96"/>
      <c r="C768" s="96"/>
      <c r="D768" s="96"/>
      <c r="E768" s="96"/>
      <c r="F768" s="96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</row>
    <row r="769" spans="1:23" ht="15.75" customHeight="1" x14ac:dyDescent="0.15">
      <c r="A769" s="100"/>
      <c r="B769" s="96"/>
      <c r="C769" s="96"/>
      <c r="D769" s="96"/>
      <c r="E769" s="96"/>
      <c r="F769" s="96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</row>
    <row r="770" spans="1:23" ht="15.75" customHeight="1" x14ac:dyDescent="0.15">
      <c r="A770" s="100"/>
      <c r="B770" s="96"/>
      <c r="C770" s="96"/>
      <c r="D770" s="96"/>
      <c r="E770" s="96"/>
      <c r="F770" s="96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</row>
    <row r="771" spans="1:23" ht="15.75" customHeight="1" x14ac:dyDescent="0.15">
      <c r="A771" s="100"/>
      <c r="B771" s="96"/>
      <c r="C771" s="96"/>
      <c r="D771" s="96"/>
      <c r="E771" s="96"/>
      <c r="F771" s="96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</row>
    <row r="772" spans="1:23" ht="15.75" customHeight="1" x14ac:dyDescent="0.15">
      <c r="A772" s="100"/>
      <c r="B772" s="96"/>
      <c r="C772" s="96"/>
      <c r="D772" s="96"/>
      <c r="E772" s="96"/>
      <c r="F772" s="96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</row>
    <row r="773" spans="1:23" ht="15.75" customHeight="1" x14ac:dyDescent="0.15">
      <c r="A773" s="100"/>
      <c r="B773" s="96"/>
      <c r="C773" s="96"/>
      <c r="D773" s="96"/>
      <c r="E773" s="96"/>
      <c r="F773" s="96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</row>
    <row r="774" spans="1:23" ht="15.75" customHeight="1" x14ac:dyDescent="0.15">
      <c r="A774" s="100"/>
      <c r="B774" s="96"/>
      <c r="C774" s="96"/>
      <c r="D774" s="96"/>
      <c r="E774" s="96"/>
      <c r="F774" s="96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</row>
    <row r="775" spans="1:23" ht="15.75" customHeight="1" x14ac:dyDescent="0.15">
      <c r="A775" s="100"/>
      <c r="B775" s="96"/>
      <c r="C775" s="96"/>
      <c r="D775" s="96"/>
      <c r="E775" s="96"/>
      <c r="F775" s="96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</row>
    <row r="776" spans="1:23" ht="15.75" customHeight="1" x14ac:dyDescent="0.15">
      <c r="A776" s="100"/>
      <c r="B776" s="96"/>
      <c r="C776" s="96"/>
      <c r="D776" s="96"/>
      <c r="E776" s="96"/>
      <c r="F776" s="96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</row>
    <row r="777" spans="1:23" ht="15.75" customHeight="1" x14ac:dyDescent="0.15">
      <c r="A777" s="100"/>
      <c r="B777" s="96"/>
      <c r="C777" s="96"/>
      <c r="D777" s="96"/>
      <c r="E777" s="96"/>
      <c r="F777" s="96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</row>
    <row r="778" spans="1:23" ht="15.75" customHeight="1" x14ac:dyDescent="0.15">
      <c r="A778" s="100"/>
      <c r="B778" s="96"/>
      <c r="C778" s="96"/>
      <c r="D778" s="96"/>
      <c r="E778" s="96"/>
      <c r="F778" s="96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</row>
    <row r="779" spans="1:23" ht="15.75" customHeight="1" x14ac:dyDescent="0.15">
      <c r="A779" s="100"/>
      <c r="B779" s="96"/>
      <c r="C779" s="96"/>
      <c r="D779" s="96"/>
      <c r="E779" s="96"/>
      <c r="F779" s="96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</row>
    <row r="780" spans="1:23" ht="15.75" customHeight="1" x14ac:dyDescent="0.15">
      <c r="A780" s="100"/>
      <c r="B780" s="96"/>
      <c r="C780" s="96"/>
      <c r="D780" s="96"/>
      <c r="E780" s="96"/>
      <c r="F780" s="96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</row>
    <row r="781" spans="1:23" ht="15.75" customHeight="1" x14ac:dyDescent="0.15">
      <c r="A781" s="100"/>
      <c r="B781" s="96"/>
      <c r="C781" s="96"/>
      <c r="D781" s="96"/>
      <c r="E781" s="96"/>
      <c r="F781" s="96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</row>
    <row r="782" spans="1:23" ht="15.75" customHeight="1" x14ac:dyDescent="0.15">
      <c r="A782" s="100"/>
      <c r="B782" s="96"/>
      <c r="C782" s="96"/>
      <c r="D782" s="96"/>
      <c r="E782" s="96"/>
      <c r="F782" s="96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</row>
    <row r="783" spans="1:23" ht="15.75" customHeight="1" x14ac:dyDescent="0.15">
      <c r="A783" s="100"/>
      <c r="B783" s="96"/>
      <c r="C783" s="96"/>
      <c r="D783" s="96"/>
      <c r="E783" s="96"/>
      <c r="F783" s="96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</row>
    <row r="784" spans="1:23" ht="15.75" customHeight="1" x14ac:dyDescent="0.15">
      <c r="A784" s="100"/>
      <c r="B784" s="96"/>
      <c r="C784" s="96"/>
      <c r="D784" s="96"/>
      <c r="E784" s="96"/>
      <c r="F784" s="96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</row>
    <row r="785" spans="1:23" ht="15.75" customHeight="1" x14ac:dyDescent="0.15">
      <c r="A785" s="100"/>
      <c r="B785" s="96"/>
      <c r="C785" s="96"/>
      <c r="D785" s="96"/>
      <c r="E785" s="96"/>
      <c r="F785" s="96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</row>
    <row r="786" spans="1:23" ht="15.75" customHeight="1" x14ac:dyDescent="0.15">
      <c r="A786" s="100"/>
      <c r="B786" s="96"/>
      <c r="C786" s="96"/>
      <c r="D786" s="96"/>
      <c r="E786" s="96"/>
      <c r="F786" s="96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</row>
    <row r="787" spans="1:23" ht="15.75" customHeight="1" x14ac:dyDescent="0.15">
      <c r="A787" s="100"/>
      <c r="B787" s="96"/>
      <c r="C787" s="96"/>
      <c r="D787" s="96"/>
      <c r="E787" s="96"/>
      <c r="F787" s="96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</row>
    <row r="788" spans="1:23" ht="15.75" customHeight="1" x14ac:dyDescent="0.15">
      <c r="A788" s="100"/>
      <c r="B788" s="96"/>
      <c r="C788" s="96"/>
      <c r="D788" s="96"/>
      <c r="E788" s="96"/>
      <c r="F788" s="96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</row>
    <row r="789" spans="1:23" ht="15.75" customHeight="1" x14ac:dyDescent="0.15">
      <c r="A789" s="100"/>
      <c r="B789" s="96"/>
      <c r="C789" s="96"/>
      <c r="D789" s="96"/>
      <c r="E789" s="96"/>
      <c r="F789" s="96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</row>
    <row r="790" spans="1:23" ht="15.75" customHeight="1" x14ac:dyDescent="0.15">
      <c r="A790" s="100"/>
      <c r="B790" s="96"/>
      <c r="C790" s="96"/>
      <c r="D790" s="96"/>
      <c r="E790" s="96"/>
      <c r="F790" s="96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</row>
    <row r="791" spans="1:23" ht="15.75" customHeight="1" x14ac:dyDescent="0.15">
      <c r="A791" s="100"/>
      <c r="B791" s="96"/>
      <c r="C791" s="96"/>
      <c r="D791" s="96"/>
      <c r="E791" s="96"/>
      <c r="F791" s="96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</row>
    <row r="792" spans="1:23" ht="15.75" customHeight="1" x14ac:dyDescent="0.15">
      <c r="A792" s="100"/>
      <c r="B792" s="96"/>
      <c r="C792" s="96"/>
      <c r="D792" s="96"/>
      <c r="E792" s="96"/>
      <c r="F792" s="96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</row>
    <row r="793" spans="1:23" ht="15.75" customHeight="1" x14ac:dyDescent="0.15">
      <c r="A793" s="100"/>
      <c r="B793" s="96"/>
      <c r="C793" s="96"/>
      <c r="D793" s="96"/>
      <c r="E793" s="96"/>
      <c r="F793" s="96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</row>
    <row r="794" spans="1:23" ht="15.75" customHeight="1" x14ac:dyDescent="0.15">
      <c r="A794" s="100"/>
      <c r="B794" s="96"/>
      <c r="C794" s="96"/>
      <c r="D794" s="96"/>
      <c r="E794" s="96"/>
      <c r="F794" s="96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</row>
    <row r="795" spans="1:23" ht="15.75" customHeight="1" x14ac:dyDescent="0.15">
      <c r="A795" s="100"/>
      <c r="B795" s="96"/>
      <c r="C795" s="96"/>
      <c r="D795" s="96"/>
      <c r="E795" s="96"/>
      <c r="F795" s="96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</row>
    <row r="796" spans="1:23" ht="15.75" customHeight="1" x14ac:dyDescent="0.15">
      <c r="A796" s="100"/>
      <c r="B796" s="96"/>
      <c r="C796" s="96"/>
      <c r="D796" s="96"/>
      <c r="E796" s="96"/>
      <c r="F796" s="96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</row>
    <row r="797" spans="1:23" ht="15.75" customHeight="1" x14ac:dyDescent="0.15">
      <c r="A797" s="100"/>
      <c r="B797" s="96"/>
      <c r="C797" s="96"/>
      <c r="D797" s="96"/>
      <c r="E797" s="96"/>
      <c r="F797" s="96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</row>
    <row r="798" spans="1:23" ht="15.75" customHeight="1" x14ac:dyDescent="0.15">
      <c r="A798" s="100"/>
      <c r="B798" s="96"/>
      <c r="C798" s="96"/>
      <c r="D798" s="96"/>
      <c r="E798" s="96"/>
      <c r="F798" s="96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</row>
    <row r="799" spans="1:23" ht="15.75" customHeight="1" x14ac:dyDescent="0.15">
      <c r="A799" s="100"/>
      <c r="B799" s="96"/>
      <c r="C799" s="96"/>
      <c r="D799" s="96"/>
      <c r="E799" s="96"/>
      <c r="F799" s="96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</row>
    <row r="800" spans="1:23" ht="15.75" customHeight="1" x14ac:dyDescent="0.15">
      <c r="A800" s="100"/>
      <c r="B800" s="96"/>
      <c r="C800" s="96"/>
      <c r="D800" s="96"/>
      <c r="E800" s="96"/>
      <c r="F800" s="96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</row>
    <row r="801" spans="1:23" ht="15.75" customHeight="1" x14ac:dyDescent="0.15">
      <c r="A801" s="100"/>
      <c r="B801" s="96"/>
      <c r="C801" s="96"/>
      <c r="D801" s="96"/>
      <c r="E801" s="96"/>
      <c r="F801" s="96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</row>
    <row r="802" spans="1:23" ht="15.75" customHeight="1" x14ac:dyDescent="0.15">
      <c r="A802" s="100"/>
      <c r="B802" s="96"/>
      <c r="C802" s="96"/>
      <c r="D802" s="96"/>
      <c r="E802" s="96"/>
      <c r="F802" s="96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</row>
    <row r="803" spans="1:23" ht="15.75" customHeight="1" x14ac:dyDescent="0.15">
      <c r="A803" s="100"/>
      <c r="B803" s="96"/>
      <c r="C803" s="96"/>
      <c r="D803" s="96"/>
      <c r="E803" s="96"/>
      <c r="F803" s="96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</row>
    <row r="804" spans="1:23" ht="15.75" customHeight="1" x14ac:dyDescent="0.15">
      <c r="A804" s="100"/>
      <c r="B804" s="96"/>
      <c r="C804" s="96"/>
      <c r="D804" s="96"/>
      <c r="E804" s="96"/>
      <c r="F804" s="96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</row>
    <row r="805" spans="1:23" ht="15.75" customHeight="1" x14ac:dyDescent="0.15">
      <c r="A805" s="100"/>
      <c r="B805" s="96"/>
      <c r="C805" s="96"/>
      <c r="D805" s="96"/>
      <c r="E805" s="96"/>
      <c r="F805" s="96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</row>
    <row r="806" spans="1:23" ht="15.75" customHeight="1" x14ac:dyDescent="0.15">
      <c r="A806" s="100"/>
      <c r="B806" s="96"/>
      <c r="C806" s="96"/>
      <c r="D806" s="96"/>
      <c r="E806" s="96"/>
      <c r="F806" s="96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</row>
    <row r="807" spans="1:23" ht="15.75" customHeight="1" x14ac:dyDescent="0.15">
      <c r="A807" s="100"/>
      <c r="B807" s="96"/>
      <c r="C807" s="96"/>
      <c r="D807" s="96"/>
      <c r="E807" s="96"/>
      <c r="F807" s="96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</row>
    <row r="808" spans="1:23" ht="15.75" customHeight="1" x14ac:dyDescent="0.15">
      <c r="A808" s="100"/>
      <c r="B808" s="96"/>
      <c r="C808" s="96"/>
      <c r="D808" s="96"/>
      <c r="E808" s="96"/>
      <c r="F808" s="96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</row>
    <row r="809" spans="1:23" ht="15.75" customHeight="1" x14ac:dyDescent="0.15">
      <c r="A809" s="100"/>
      <c r="B809" s="96"/>
      <c r="C809" s="96"/>
      <c r="D809" s="96"/>
      <c r="E809" s="96"/>
      <c r="F809" s="96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</row>
    <row r="810" spans="1:23" ht="15.75" customHeight="1" x14ac:dyDescent="0.15">
      <c r="A810" s="100"/>
      <c r="B810" s="96"/>
      <c r="C810" s="96"/>
      <c r="D810" s="96"/>
      <c r="E810" s="96"/>
      <c r="F810" s="96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</row>
    <row r="811" spans="1:23" ht="15.75" customHeight="1" x14ac:dyDescent="0.15">
      <c r="A811" s="100"/>
      <c r="B811" s="96"/>
      <c r="C811" s="96"/>
      <c r="D811" s="96"/>
      <c r="E811" s="96"/>
      <c r="F811" s="96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</row>
    <row r="812" spans="1:23" ht="15.75" customHeight="1" x14ac:dyDescent="0.15">
      <c r="A812" s="100"/>
      <c r="B812" s="96"/>
      <c r="C812" s="96"/>
      <c r="D812" s="96"/>
      <c r="E812" s="96"/>
      <c r="F812" s="96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</row>
    <row r="813" spans="1:23" ht="15.75" customHeight="1" x14ac:dyDescent="0.15">
      <c r="A813" s="100"/>
      <c r="B813" s="96"/>
      <c r="C813" s="96"/>
      <c r="D813" s="96"/>
      <c r="E813" s="96"/>
      <c r="F813" s="96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</row>
    <row r="814" spans="1:23" ht="15.75" customHeight="1" x14ac:dyDescent="0.15">
      <c r="A814" s="100"/>
      <c r="B814" s="96"/>
      <c r="C814" s="96"/>
      <c r="D814" s="96"/>
      <c r="E814" s="96"/>
      <c r="F814" s="96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</row>
    <row r="815" spans="1:23" ht="15.75" customHeight="1" x14ac:dyDescent="0.15">
      <c r="A815" s="100"/>
      <c r="B815" s="96"/>
      <c r="C815" s="96"/>
      <c r="D815" s="96"/>
      <c r="E815" s="96"/>
      <c r="F815" s="96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</row>
    <row r="816" spans="1:23" ht="15.75" customHeight="1" x14ac:dyDescent="0.15">
      <c r="A816" s="100"/>
      <c r="B816" s="96"/>
      <c r="C816" s="96"/>
      <c r="D816" s="96"/>
      <c r="E816" s="96"/>
      <c r="F816" s="96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</row>
    <row r="817" spans="1:23" ht="15.75" customHeight="1" x14ac:dyDescent="0.15">
      <c r="A817" s="100"/>
      <c r="B817" s="96"/>
      <c r="C817" s="96"/>
      <c r="D817" s="96"/>
      <c r="E817" s="96"/>
      <c r="F817" s="96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</row>
    <row r="818" spans="1:23" ht="15.75" customHeight="1" x14ac:dyDescent="0.15">
      <c r="A818" s="100"/>
      <c r="B818" s="96"/>
      <c r="C818" s="96"/>
      <c r="D818" s="96"/>
      <c r="E818" s="96"/>
      <c r="F818" s="96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</row>
    <row r="819" spans="1:23" ht="15.75" customHeight="1" x14ac:dyDescent="0.15">
      <c r="A819" s="100"/>
      <c r="B819" s="96"/>
      <c r="C819" s="96"/>
      <c r="D819" s="96"/>
      <c r="E819" s="96"/>
      <c r="F819" s="96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</row>
    <row r="820" spans="1:23" ht="15.75" customHeight="1" x14ac:dyDescent="0.15">
      <c r="A820" s="100"/>
      <c r="B820" s="96"/>
      <c r="C820" s="96"/>
      <c r="D820" s="96"/>
      <c r="E820" s="96"/>
      <c r="F820" s="96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</row>
    <row r="821" spans="1:23" ht="15.75" customHeight="1" x14ac:dyDescent="0.15">
      <c r="A821" s="100"/>
      <c r="B821" s="96"/>
      <c r="C821" s="96"/>
      <c r="D821" s="96"/>
      <c r="E821" s="96"/>
      <c r="F821" s="96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</row>
    <row r="822" spans="1:23" ht="15.75" customHeight="1" x14ac:dyDescent="0.15">
      <c r="A822" s="100"/>
      <c r="B822" s="96"/>
      <c r="C822" s="96"/>
      <c r="D822" s="96"/>
      <c r="E822" s="96"/>
      <c r="F822" s="96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</row>
    <row r="823" spans="1:23" ht="15.75" customHeight="1" x14ac:dyDescent="0.15">
      <c r="A823" s="100"/>
      <c r="B823" s="96"/>
      <c r="C823" s="96"/>
      <c r="D823" s="96"/>
      <c r="E823" s="96"/>
      <c r="F823" s="96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</row>
    <row r="824" spans="1:23" ht="15.75" customHeight="1" x14ac:dyDescent="0.15">
      <c r="A824" s="100"/>
      <c r="B824" s="96"/>
      <c r="C824" s="96"/>
      <c r="D824" s="96"/>
      <c r="E824" s="96"/>
      <c r="F824" s="96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</row>
    <row r="825" spans="1:23" ht="15.75" customHeight="1" x14ac:dyDescent="0.15">
      <c r="A825" s="100"/>
      <c r="B825" s="96"/>
      <c r="C825" s="96"/>
      <c r="D825" s="96"/>
      <c r="E825" s="96"/>
      <c r="F825" s="96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</row>
    <row r="826" spans="1:23" ht="15.75" customHeight="1" x14ac:dyDescent="0.15">
      <c r="A826" s="100"/>
      <c r="B826" s="96"/>
      <c r="C826" s="96"/>
      <c r="D826" s="96"/>
      <c r="E826" s="96"/>
      <c r="F826" s="96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</row>
    <row r="827" spans="1:23" ht="15.75" customHeight="1" x14ac:dyDescent="0.15">
      <c r="A827" s="100"/>
      <c r="B827" s="96"/>
      <c r="C827" s="96"/>
      <c r="D827" s="96"/>
      <c r="E827" s="96"/>
      <c r="F827" s="96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</row>
    <row r="828" spans="1:23" ht="15.75" customHeight="1" x14ac:dyDescent="0.15">
      <c r="A828" s="100"/>
      <c r="B828" s="96"/>
      <c r="C828" s="96"/>
      <c r="D828" s="96"/>
      <c r="E828" s="96"/>
      <c r="F828" s="96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</row>
    <row r="829" spans="1:23" ht="15.75" customHeight="1" x14ac:dyDescent="0.15">
      <c r="A829" s="100"/>
      <c r="B829" s="96"/>
      <c r="C829" s="96"/>
      <c r="D829" s="96"/>
      <c r="E829" s="96"/>
      <c r="F829" s="96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</row>
    <row r="830" spans="1:23" ht="15.75" customHeight="1" x14ac:dyDescent="0.15">
      <c r="A830" s="100"/>
      <c r="B830" s="96"/>
      <c r="C830" s="96"/>
      <c r="D830" s="96"/>
      <c r="E830" s="96"/>
      <c r="F830" s="96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</row>
    <row r="831" spans="1:23" ht="15.75" customHeight="1" x14ac:dyDescent="0.15">
      <c r="A831" s="100"/>
      <c r="B831" s="96"/>
      <c r="C831" s="96"/>
      <c r="D831" s="96"/>
      <c r="E831" s="96"/>
      <c r="F831" s="96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</row>
    <row r="832" spans="1:23" ht="15.75" customHeight="1" x14ac:dyDescent="0.15">
      <c r="A832" s="100"/>
      <c r="B832" s="96"/>
      <c r="C832" s="96"/>
      <c r="D832" s="96"/>
      <c r="E832" s="96"/>
      <c r="F832" s="96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</row>
    <row r="833" spans="1:23" ht="15.75" customHeight="1" x14ac:dyDescent="0.15">
      <c r="A833" s="100"/>
      <c r="B833" s="96"/>
      <c r="C833" s="96"/>
      <c r="D833" s="96"/>
      <c r="E833" s="96"/>
      <c r="F833" s="96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</row>
    <row r="834" spans="1:23" ht="15.75" customHeight="1" x14ac:dyDescent="0.15">
      <c r="A834" s="100"/>
      <c r="B834" s="96"/>
      <c r="C834" s="96"/>
      <c r="D834" s="96"/>
      <c r="E834" s="96"/>
      <c r="F834" s="96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</row>
    <row r="835" spans="1:23" ht="15.75" customHeight="1" x14ac:dyDescent="0.15">
      <c r="A835" s="100"/>
      <c r="B835" s="96"/>
      <c r="C835" s="96"/>
      <c r="D835" s="96"/>
      <c r="E835" s="96"/>
      <c r="F835" s="96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</row>
    <row r="836" spans="1:23" ht="15.75" customHeight="1" x14ac:dyDescent="0.15">
      <c r="A836" s="100"/>
      <c r="B836" s="96"/>
      <c r="C836" s="96"/>
      <c r="D836" s="96"/>
      <c r="E836" s="96"/>
      <c r="F836" s="96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</row>
    <row r="837" spans="1:23" ht="15.75" customHeight="1" x14ac:dyDescent="0.15">
      <c r="A837" s="100"/>
      <c r="B837" s="96"/>
      <c r="C837" s="96"/>
      <c r="D837" s="96"/>
      <c r="E837" s="96"/>
      <c r="F837" s="96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</row>
    <row r="838" spans="1:23" ht="15.75" customHeight="1" x14ac:dyDescent="0.15">
      <c r="A838" s="100"/>
      <c r="B838" s="96"/>
      <c r="C838" s="96"/>
      <c r="D838" s="96"/>
      <c r="E838" s="96"/>
      <c r="F838" s="96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</row>
    <row r="839" spans="1:23" ht="15.75" customHeight="1" x14ac:dyDescent="0.15">
      <c r="A839" s="100"/>
      <c r="B839" s="96"/>
      <c r="C839" s="96"/>
      <c r="D839" s="96"/>
      <c r="E839" s="96"/>
      <c r="F839" s="96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</row>
    <row r="840" spans="1:23" ht="15.75" customHeight="1" x14ac:dyDescent="0.15">
      <c r="A840" s="100"/>
      <c r="B840" s="96"/>
      <c r="C840" s="96"/>
      <c r="D840" s="96"/>
      <c r="E840" s="96"/>
      <c r="F840" s="96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</row>
    <row r="841" spans="1:23" ht="15.75" customHeight="1" x14ac:dyDescent="0.15">
      <c r="A841" s="100"/>
      <c r="B841" s="96"/>
      <c r="C841" s="96"/>
      <c r="D841" s="96"/>
      <c r="E841" s="96"/>
      <c r="F841" s="96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</row>
    <row r="842" spans="1:23" ht="15.75" customHeight="1" x14ac:dyDescent="0.15">
      <c r="A842" s="100"/>
      <c r="B842" s="96"/>
      <c r="C842" s="96"/>
      <c r="D842" s="96"/>
      <c r="E842" s="96"/>
      <c r="F842" s="96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</row>
    <row r="843" spans="1:23" ht="15.75" customHeight="1" x14ac:dyDescent="0.15">
      <c r="A843" s="100"/>
      <c r="B843" s="96"/>
      <c r="C843" s="96"/>
      <c r="D843" s="96"/>
      <c r="E843" s="96"/>
      <c r="F843" s="96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</row>
    <row r="844" spans="1:23" ht="15.75" customHeight="1" x14ac:dyDescent="0.15">
      <c r="A844" s="100"/>
      <c r="B844" s="96"/>
      <c r="C844" s="96"/>
      <c r="D844" s="96"/>
      <c r="E844" s="96"/>
      <c r="F844" s="96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</row>
    <row r="845" spans="1:23" ht="15.75" customHeight="1" x14ac:dyDescent="0.15">
      <c r="A845" s="100"/>
      <c r="B845" s="96"/>
      <c r="C845" s="96"/>
      <c r="D845" s="96"/>
      <c r="E845" s="96"/>
      <c r="F845" s="96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</row>
    <row r="846" spans="1:23" ht="15.75" customHeight="1" x14ac:dyDescent="0.15">
      <c r="A846" s="100"/>
      <c r="B846" s="96"/>
      <c r="C846" s="96"/>
      <c r="D846" s="96"/>
      <c r="E846" s="96"/>
      <c r="F846" s="96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</row>
    <row r="847" spans="1:23" ht="15.75" customHeight="1" x14ac:dyDescent="0.15">
      <c r="A847" s="100"/>
      <c r="B847" s="96"/>
      <c r="C847" s="96"/>
      <c r="D847" s="96"/>
      <c r="E847" s="96"/>
      <c r="F847" s="96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</row>
    <row r="848" spans="1:23" ht="15.75" customHeight="1" x14ac:dyDescent="0.15">
      <c r="A848" s="100"/>
      <c r="B848" s="96"/>
      <c r="C848" s="96"/>
      <c r="D848" s="96"/>
      <c r="E848" s="96"/>
      <c r="F848" s="96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</row>
    <row r="849" spans="1:23" ht="15.75" customHeight="1" x14ac:dyDescent="0.15">
      <c r="A849" s="100"/>
      <c r="B849" s="96"/>
      <c r="C849" s="96"/>
      <c r="D849" s="96"/>
      <c r="E849" s="96"/>
      <c r="F849" s="96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</row>
    <row r="850" spans="1:23" ht="15.75" customHeight="1" x14ac:dyDescent="0.15">
      <c r="A850" s="100"/>
      <c r="B850" s="96"/>
      <c r="C850" s="96"/>
      <c r="D850" s="96"/>
      <c r="E850" s="96"/>
      <c r="F850" s="96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</row>
    <row r="851" spans="1:23" ht="15.75" customHeight="1" x14ac:dyDescent="0.15">
      <c r="A851" s="100"/>
      <c r="B851" s="96"/>
      <c r="C851" s="96"/>
      <c r="D851" s="96"/>
      <c r="E851" s="96"/>
      <c r="F851" s="96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</row>
    <row r="852" spans="1:23" ht="15.75" customHeight="1" x14ac:dyDescent="0.15">
      <c r="A852" s="100"/>
      <c r="B852" s="96"/>
      <c r="C852" s="96"/>
      <c r="D852" s="96"/>
      <c r="E852" s="96"/>
      <c r="F852" s="96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</row>
    <row r="853" spans="1:23" ht="15.75" customHeight="1" x14ac:dyDescent="0.15">
      <c r="A853" s="100"/>
      <c r="B853" s="96"/>
      <c r="C853" s="96"/>
      <c r="D853" s="96"/>
      <c r="E853" s="96"/>
      <c r="F853" s="96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</row>
    <row r="854" spans="1:23" ht="15.75" customHeight="1" x14ac:dyDescent="0.15">
      <c r="A854" s="100"/>
      <c r="B854" s="96"/>
      <c r="C854" s="96"/>
      <c r="D854" s="96"/>
      <c r="E854" s="96"/>
      <c r="F854" s="96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</row>
    <row r="855" spans="1:23" ht="15.75" customHeight="1" x14ac:dyDescent="0.15">
      <c r="A855" s="100"/>
      <c r="B855" s="96"/>
      <c r="C855" s="96"/>
      <c r="D855" s="96"/>
      <c r="E855" s="96"/>
      <c r="F855" s="96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</row>
    <row r="856" spans="1:23" ht="15.75" customHeight="1" x14ac:dyDescent="0.15">
      <c r="A856" s="100"/>
      <c r="B856" s="96"/>
      <c r="C856" s="96"/>
      <c r="D856" s="96"/>
      <c r="E856" s="96"/>
      <c r="F856" s="96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</row>
    <row r="857" spans="1:23" ht="15.75" customHeight="1" x14ac:dyDescent="0.15">
      <c r="A857" s="100"/>
      <c r="B857" s="96"/>
      <c r="C857" s="96"/>
      <c r="D857" s="96"/>
      <c r="E857" s="96"/>
      <c r="F857" s="96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</row>
    <row r="858" spans="1:23" ht="15.75" customHeight="1" x14ac:dyDescent="0.15">
      <c r="A858" s="100"/>
      <c r="B858" s="96"/>
      <c r="C858" s="96"/>
      <c r="D858" s="96"/>
      <c r="E858" s="96"/>
      <c r="F858" s="96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</row>
    <row r="859" spans="1:23" ht="15.75" customHeight="1" x14ac:dyDescent="0.15">
      <c r="A859" s="100"/>
      <c r="B859" s="96"/>
      <c r="C859" s="96"/>
      <c r="D859" s="96"/>
      <c r="E859" s="96"/>
      <c r="F859" s="96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</row>
    <row r="860" spans="1:23" ht="15.75" customHeight="1" x14ac:dyDescent="0.15">
      <c r="A860" s="100"/>
      <c r="B860" s="96"/>
      <c r="C860" s="96"/>
      <c r="D860" s="96"/>
      <c r="E860" s="96"/>
      <c r="F860" s="96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</row>
    <row r="861" spans="1:23" ht="15.75" customHeight="1" x14ac:dyDescent="0.15">
      <c r="A861" s="100"/>
      <c r="B861" s="96"/>
      <c r="C861" s="96"/>
      <c r="D861" s="96"/>
      <c r="E861" s="96"/>
      <c r="F861" s="96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</row>
    <row r="862" spans="1:23" ht="15.75" customHeight="1" x14ac:dyDescent="0.15">
      <c r="A862" s="100"/>
      <c r="B862" s="96"/>
      <c r="C862" s="96"/>
      <c r="D862" s="96"/>
      <c r="E862" s="96"/>
      <c r="F862" s="96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</row>
    <row r="863" spans="1:23" ht="15.75" customHeight="1" x14ac:dyDescent="0.15">
      <c r="A863" s="100"/>
      <c r="B863" s="96"/>
      <c r="C863" s="96"/>
      <c r="D863" s="96"/>
      <c r="E863" s="96"/>
      <c r="F863" s="96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</row>
    <row r="864" spans="1:23" ht="15.75" customHeight="1" x14ac:dyDescent="0.15">
      <c r="A864" s="100"/>
      <c r="B864" s="96"/>
      <c r="C864" s="96"/>
      <c r="D864" s="96"/>
      <c r="E864" s="96"/>
      <c r="F864" s="96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</row>
    <row r="865" spans="1:23" ht="15.75" customHeight="1" x14ac:dyDescent="0.15">
      <c r="A865" s="100"/>
      <c r="B865" s="96"/>
      <c r="C865" s="96"/>
      <c r="D865" s="96"/>
      <c r="E865" s="96"/>
      <c r="F865" s="96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</row>
    <row r="866" spans="1:23" ht="15.75" customHeight="1" x14ac:dyDescent="0.15">
      <c r="A866" s="100"/>
      <c r="B866" s="96"/>
      <c r="C866" s="96"/>
      <c r="D866" s="96"/>
      <c r="E866" s="96"/>
      <c r="F866" s="96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</row>
    <row r="867" spans="1:23" ht="15.75" customHeight="1" x14ac:dyDescent="0.15">
      <c r="A867" s="100"/>
      <c r="B867" s="96"/>
      <c r="C867" s="96"/>
      <c r="D867" s="96"/>
      <c r="E867" s="96"/>
      <c r="F867" s="96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</row>
    <row r="868" spans="1:23" ht="15.75" customHeight="1" x14ac:dyDescent="0.15">
      <c r="A868" s="100"/>
      <c r="B868" s="96"/>
      <c r="C868" s="96"/>
      <c r="D868" s="96"/>
      <c r="E868" s="96"/>
      <c r="F868" s="96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</row>
    <row r="869" spans="1:23" ht="15.75" customHeight="1" x14ac:dyDescent="0.15">
      <c r="A869" s="100"/>
      <c r="B869" s="96"/>
      <c r="C869" s="96"/>
      <c r="D869" s="96"/>
      <c r="E869" s="96"/>
      <c r="F869" s="96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</row>
    <row r="870" spans="1:23" ht="15.75" customHeight="1" x14ac:dyDescent="0.15">
      <c r="A870" s="100"/>
      <c r="B870" s="96"/>
      <c r="C870" s="96"/>
      <c r="D870" s="96"/>
      <c r="E870" s="96"/>
      <c r="F870" s="96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</row>
    <row r="871" spans="1:23" ht="15.75" customHeight="1" x14ac:dyDescent="0.15">
      <c r="A871" s="100"/>
      <c r="B871" s="96"/>
      <c r="C871" s="96"/>
      <c r="D871" s="96"/>
      <c r="E871" s="96"/>
      <c r="F871" s="96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</row>
    <row r="872" spans="1:23" ht="15.75" customHeight="1" x14ac:dyDescent="0.15">
      <c r="A872" s="100"/>
      <c r="B872" s="96"/>
      <c r="C872" s="96"/>
      <c r="D872" s="96"/>
      <c r="E872" s="96"/>
      <c r="F872" s="96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</row>
    <row r="873" spans="1:23" ht="15.75" customHeight="1" x14ac:dyDescent="0.15">
      <c r="A873" s="100"/>
      <c r="B873" s="96"/>
      <c r="C873" s="96"/>
      <c r="D873" s="96"/>
      <c r="E873" s="96"/>
      <c r="F873" s="96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</row>
    <row r="874" spans="1:23" ht="15.75" customHeight="1" x14ac:dyDescent="0.15">
      <c r="A874" s="100"/>
      <c r="B874" s="96"/>
      <c r="C874" s="96"/>
      <c r="D874" s="96"/>
      <c r="E874" s="96"/>
      <c r="F874" s="96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</row>
    <row r="875" spans="1:23" ht="15.75" customHeight="1" x14ac:dyDescent="0.15">
      <c r="A875" s="100"/>
      <c r="B875" s="96"/>
      <c r="C875" s="96"/>
      <c r="D875" s="96"/>
      <c r="E875" s="96"/>
      <c r="F875" s="96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</row>
    <row r="876" spans="1:23" ht="15.75" customHeight="1" x14ac:dyDescent="0.15">
      <c r="A876" s="100"/>
      <c r="B876" s="96"/>
      <c r="C876" s="96"/>
      <c r="D876" s="96"/>
      <c r="E876" s="96"/>
      <c r="F876" s="96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</row>
    <row r="877" spans="1:23" ht="15.75" customHeight="1" x14ac:dyDescent="0.15">
      <c r="A877" s="100"/>
      <c r="B877" s="96"/>
      <c r="C877" s="96"/>
      <c r="D877" s="96"/>
      <c r="E877" s="96"/>
      <c r="F877" s="96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</row>
    <row r="878" spans="1:23" ht="15.75" customHeight="1" x14ac:dyDescent="0.15">
      <c r="A878" s="100"/>
      <c r="B878" s="96"/>
      <c r="C878" s="96"/>
      <c r="D878" s="96"/>
      <c r="E878" s="96"/>
      <c r="F878" s="96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</row>
    <row r="879" spans="1:23" ht="15.75" customHeight="1" x14ac:dyDescent="0.15">
      <c r="A879" s="100"/>
      <c r="B879" s="96"/>
      <c r="C879" s="96"/>
      <c r="D879" s="96"/>
      <c r="E879" s="96"/>
      <c r="F879" s="96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</row>
    <row r="880" spans="1:23" ht="15.75" customHeight="1" x14ac:dyDescent="0.15">
      <c r="A880" s="100"/>
      <c r="B880" s="96"/>
      <c r="C880" s="96"/>
      <c r="D880" s="96"/>
      <c r="E880" s="96"/>
      <c r="F880" s="96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</row>
    <row r="881" spans="1:23" ht="15.75" customHeight="1" x14ac:dyDescent="0.15">
      <c r="A881" s="100"/>
      <c r="B881" s="96"/>
      <c r="C881" s="96"/>
      <c r="D881" s="96"/>
      <c r="E881" s="96"/>
      <c r="F881" s="96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</row>
    <row r="882" spans="1:23" ht="15.75" customHeight="1" x14ac:dyDescent="0.15">
      <c r="A882" s="100"/>
      <c r="B882" s="96"/>
      <c r="C882" s="96"/>
      <c r="D882" s="96"/>
      <c r="E882" s="96"/>
      <c r="F882" s="96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</row>
    <row r="883" spans="1:23" ht="15.75" customHeight="1" x14ac:dyDescent="0.15">
      <c r="A883" s="100"/>
      <c r="B883" s="96"/>
      <c r="C883" s="96"/>
      <c r="D883" s="96"/>
      <c r="E883" s="96"/>
      <c r="F883" s="96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</row>
    <row r="884" spans="1:23" ht="15.75" customHeight="1" x14ac:dyDescent="0.15">
      <c r="A884" s="100"/>
      <c r="B884" s="96"/>
      <c r="C884" s="96"/>
      <c r="D884" s="96"/>
      <c r="E884" s="96"/>
      <c r="F884" s="96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</row>
    <row r="885" spans="1:23" ht="15.75" customHeight="1" x14ac:dyDescent="0.15">
      <c r="A885" s="100"/>
      <c r="B885" s="96"/>
      <c r="C885" s="96"/>
      <c r="D885" s="96"/>
      <c r="E885" s="96"/>
      <c r="F885" s="96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</row>
    <row r="886" spans="1:23" ht="15.75" customHeight="1" x14ac:dyDescent="0.15">
      <c r="A886" s="100"/>
      <c r="B886" s="96"/>
      <c r="C886" s="96"/>
      <c r="D886" s="96"/>
      <c r="E886" s="96"/>
      <c r="F886" s="96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</row>
    <row r="887" spans="1:23" ht="15.75" customHeight="1" x14ac:dyDescent="0.15">
      <c r="A887" s="100"/>
      <c r="B887" s="96"/>
      <c r="C887" s="96"/>
      <c r="D887" s="96"/>
      <c r="E887" s="96"/>
      <c r="F887" s="96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</row>
    <row r="888" spans="1:23" ht="15.75" customHeight="1" x14ac:dyDescent="0.15">
      <c r="A888" s="100"/>
      <c r="B888" s="96"/>
      <c r="C888" s="96"/>
      <c r="D888" s="96"/>
      <c r="E888" s="96"/>
      <c r="F888" s="96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</row>
    <row r="889" spans="1:23" ht="15.75" customHeight="1" x14ac:dyDescent="0.15">
      <c r="A889" s="100"/>
      <c r="B889" s="96"/>
      <c r="C889" s="96"/>
      <c r="D889" s="96"/>
      <c r="E889" s="96"/>
      <c r="F889" s="96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</row>
    <row r="890" spans="1:23" ht="15.75" customHeight="1" x14ac:dyDescent="0.15">
      <c r="A890" s="100"/>
      <c r="B890" s="96"/>
      <c r="C890" s="96"/>
      <c r="D890" s="96"/>
      <c r="E890" s="96"/>
      <c r="F890" s="96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</row>
    <row r="891" spans="1:23" ht="15.75" customHeight="1" x14ac:dyDescent="0.15">
      <c r="A891" s="100"/>
      <c r="B891" s="96"/>
      <c r="C891" s="96"/>
      <c r="D891" s="96"/>
      <c r="E891" s="96"/>
      <c r="F891" s="96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</row>
    <row r="892" spans="1:23" ht="15.75" customHeight="1" x14ac:dyDescent="0.15">
      <c r="A892" s="100"/>
      <c r="B892" s="96"/>
      <c r="C892" s="96"/>
      <c r="D892" s="96"/>
      <c r="E892" s="96"/>
      <c r="F892" s="96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</row>
    <row r="893" spans="1:23" ht="15.75" customHeight="1" x14ac:dyDescent="0.15">
      <c r="A893" s="100"/>
      <c r="B893" s="96"/>
      <c r="C893" s="96"/>
      <c r="D893" s="96"/>
      <c r="E893" s="96"/>
      <c r="F893" s="96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</row>
    <row r="894" spans="1:23" ht="15.75" customHeight="1" x14ac:dyDescent="0.15">
      <c r="A894" s="100"/>
      <c r="B894" s="96"/>
      <c r="C894" s="96"/>
      <c r="D894" s="96"/>
      <c r="E894" s="96"/>
      <c r="F894" s="96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</row>
    <row r="895" spans="1:23" ht="15.75" customHeight="1" x14ac:dyDescent="0.15">
      <c r="A895" s="100"/>
      <c r="B895" s="96"/>
      <c r="C895" s="96"/>
      <c r="D895" s="96"/>
      <c r="E895" s="96"/>
      <c r="F895" s="96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</row>
    <row r="896" spans="1:23" ht="15.75" customHeight="1" x14ac:dyDescent="0.15">
      <c r="A896" s="100"/>
      <c r="B896" s="96"/>
      <c r="C896" s="96"/>
      <c r="D896" s="96"/>
      <c r="E896" s="96"/>
      <c r="F896" s="96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</row>
    <row r="897" spans="1:23" ht="15.75" customHeight="1" x14ac:dyDescent="0.15">
      <c r="A897" s="100"/>
      <c r="B897" s="96"/>
      <c r="C897" s="96"/>
      <c r="D897" s="96"/>
      <c r="E897" s="96"/>
      <c r="F897" s="96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</row>
    <row r="898" spans="1:23" ht="15.75" customHeight="1" x14ac:dyDescent="0.15">
      <c r="A898" s="100"/>
      <c r="B898" s="96"/>
      <c r="C898" s="96"/>
      <c r="D898" s="96"/>
      <c r="E898" s="96"/>
      <c r="F898" s="96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</row>
    <row r="899" spans="1:23" ht="15.75" customHeight="1" x14ac:dyDescent="0.15">
      <c r="A899" s="100"/>
      <c r="B899" s="96"/>
      <c r="C899" s="96"/>
      <c r="D899" s="96"/>
      <c r="E899" s="96"/>
      <c r="F899" s="96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</row>
    <row r="900" spans="1:23" ht="15.75" customHeight="1" x14ac:dyDescent="0.15">
      <c r="A900" s="100"/>
      <c r="B900" s="96"/>
      <c r="C900" s="96"/>
      <c r="D900" s="96"/>
      <c r="E900" s="96"/>
      <c r="F900" s="96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</row>
    <row r="901" spans="1:23" ht="15.75" customHeight="1" x14ac:dyDescent="0.15">
      <c r="A901" s="100"/>
      <c r="B901" s="96"/>
      <c r="C901" s="96"/>
      <c r="D901" s="96"/>
      <c r="E901" s="96"/>
      <c r="F901" s="96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</row>
    <row r="902" spans="1:23" ht="15.75" customHeight="1" x14ac:dyDescent="0.15">
      <c r="A902" s="100"/>
      <c r="B902" s="96"/>
      <c r="C902" s="96"/>
      <c r="D902" s="96"/>
      <c r="E902" s="96"/>
      <c r="F902" s="96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</row>
    <row r="903" spans="1:23" ht="15.75" customHeight="1" x14ac:dyDescent="0.15">
      <c r="A903" s="100"/>
      <c r="B903" s="96"/>
      <c r="C903" s="96"/>
      <c r="D903" s="96"/>
      <c r="E903" s="96"/>
      <c r="F903" s="96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</row>
    <row r="904" spans="1:23" ht="15.75" customHeight="1" x14ac:dyDescent="0.15">
      <c r="A904" s="100"/>
      <c r="B904" s="96"/>
      <c r="C904" s="96"/>
      <c r="D904" s="96"/>
      <c r="E904" s="96"/>
      <c r="F904" s="96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</row>
    <row r="905" spans="1:23" ht="15.75" customHeight="1" x14ac:dyDescent="0.15">
      <c r="A905" s="100"/>
      <c r="B905" s="96"/>
      <c r="C905" s="96"/>
      <c r="D905" s="96"/>
      <c r="E905" s="96"/>
      <c r="F905" s="96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</row>
    <row r="906" spans="1:23" ht="15.75" customHeight="1" x14ac:dyDescent="0.15">
      <c r="A906" s="100"/>
      <c r="B906" s="96"/>
      <c r="C906" s="96"/>
      <c r="D906" s="96"/>
      <c r="E906" s="96"/>
      <c r="F906" s="96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</row>
    <row r="907" spans="1:23" ht="15.75" customHeight="1" x14ac:dyDescent="0.15">
      <c r="A907" s="100"/>
      <c r="B907" s="96"/>
      <c r="C907" s="96"/>
      <c r="D907" s="96"/>
      <c r="E907" s="96"/>
      <c r="F907" s="96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</row>
    <row r="908" spans="1:23" ht="15.75" customHeight="1" x14ac:dyDescent="0.15">
      <c r="A908" s="100"/>
      <c r="B908" s="96"/>
      <c r="C908" s="96"/>
      <c r="D908" s="96"/>
      <c r="E908" s="96"/>
      <c r="F908" s="96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</row>
    <row r="909" spans="1:23" ht="15.75" customHeight="1" x14ac:dyDescent="0.15">
      <c r="A909" s="100"/>
      <c r="B909" s="96"/>
      <c r="C909" s="96"/>
      <c r="D909" s="96"/>
      <c r="E909" s="96"/>
      <c r="F909" s="96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</row>
    <row r="910" spans="1:23" ht="15.75" customHeight="1" x14ac:dyDescent="0.15">
      <c r="A910" s="100"/>
      <c r="B910" s="96"/>
      <c r="C910" s="96"/>
      <c r="D910" s="96"/>
      <c r="E910" s="96"/>
      <c r="F910" s="96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</row>
    <row r="911" spans="1:23" ht="15.75" customHeight="1" x14ac:dyDescent="0.15">
      <c r="A911" s="100"/>
      <c r="B911" s="96"/>
      <c r="C911" s="96"/>
      <c r="D911" s="96"/>
      <c r="E911" s="96"/>
      <c r="F911" s="96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</row>
    <row r="912" spans="1:23" ht="15.75" customHeight="1" x14ac:dyDescent="0.15">
      <c r="A912" s="100"/>
      <c r="B912" s="96"/>
      <c r="C912" s="96"/>
      <c r="D912" s="96"/>
      <c r="E912" s="96"/>
      <c r="F912" s="96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</row>
    <row r="913" spans="1:23" ht="15.75" customHeight="1" x14ac:dyDescent="0.15">
      <c r="A913" s="100"/>
      <c r="B913" s="96"/>
      <c r="C913" s="96"/>
      <c r="D913" s="96"/>
      <c r="E913" s="96"/>
      <c r="F913" s="96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</row>
    <row r="914" spans="1:23" ht="15.75" customHeight="1" x14ac:dyDescent="0.15">
      <c r="A914" s="100"/>
      <c r="B914" s="96"/>
      <c r="C914" s="96"/>
      <c r="D914" s="96"/>
      <c r="E914" s="96"/>
      <c r="F914" s="96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</row>
    <row r="915" spans="1:23" ht="15.75" customHeight="1" x14ac:dyDescent="0.15">
      <c r="A915" s="100"/>
      <c r="B915" s="96"/>
      <c r="C915" s="96"/>
      <c r="D915" s="96"/>
      <c r="E915" s="96"/>
      <c r="F915" s="96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</row>
    <row r="916" spans="1:23" ht="15.75" customHeight="1" x14ac:dyDescent="0.15">
      <c r="A916" s="100"/>
      <c r="B916" s="96"/>
      <c r="C916" s="96"/>
      <c r="D916" s="96"/>
      <c r="E916" s="96"/>
      <c r="F916" s="96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</row>
    <row r="917" spans="1:23" ht="15.75" customHeight="1" x14ac:dyDescent="0.15">
      <c r="A917" s="100"/>
      <c r="B917" s="96"/>
      <c r="C917" s="96"/>
      <c r="D917" s="96"/>
      <c r="E917" s="96"/>
      <c r="F917" s="96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</row>
    <row r="918" spans="1:23" ht="15.75" customHeight="1" x14ac:dyDescent="0.15">
      <c r="A918" s="100"/>
      <c r="B918" s="96"/>
      <c r="C918" s="96"/>
      <c r="D918" s="96"/>
      <c r="E918" s="96"/>
      <c r="F918" s="96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</row>
    <row r="919" spans="1:23" ht="15.75" customHeight="1" x14ac:dyDescent="0.15">
      <c r="A919" s="100"/>
      <c r="B919" s="96"/>
      <c r="C919" s="96"/>
      <c r="D919" s="96"/>
      <c r="E919" s="96"/>
      <c r="F919" s="96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</row>
    <row r="920" spans="1:23" ht="15.75" customHeight="1" x14ac:dyDescent="0.15">
      <c r="A920" s="100"/>
      <c r="B920" s="96"/>
      <c r="C920" s="96"/>
      <c r="D920" s="96"/>
      <c r="E920" s="96"/>
      <c r="F920" s="96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</row>
    <row r="921" spans="1:23" ht="15.75" customHeight="1" x14ac:dyDescent="0.15">
      <c r="A921" s="100"/>
      <c r="B921" s="96"/>
      <c r="C921" s="96"/>
      <c r="D921" s="96"/>
      <c r="E921" s="96"/>
      <c r="F921" s="96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</row>
    <row r="922" spans="1:23" ht="15.75" customHeight="1" x14ac:dyDescent="0.15">
      <c r="A922" s="100"/>
      <c r="B922" s="96"/>
      <c r="C922" s="96"/>
      <c r="D922" s="96"/>
      <c r="E922" s="96"/>
      <c r="F922" s="96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</row>
    <row r="923" spans="1:23" ht="15.75" customHeight="1" x14ac:dyDescent="0.15">
      <c r="A923" s="100"/>
      <c r="B923" s="96"/>
      <c r="C923" s="96"/>
      <c r="D923" s="96"/>
      <c r="E923" s="96"/>
      <c r="F923" s="96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</row>
    <row r="924" spans="1:23" ht="15.75" customHeight="1" x14ac:dyDescent="0.15">
      <c r="A924" s="100"/>
      <c r="B924" s="96"/>
      <c r="C924" s="96"/>
      <c r="D924" s="96"/>
      <c r="E924" s="96"/>
      <c r="F924" s="96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</row>
    <row r="925" spans="1:23" ht="15.75" customHeight="1" x14ac:dyDescent="0.15">
      <c r="A925" s="100"/>
      <c r="B925" s="96"/>
      <c r="C925" s="96"/>
      <c r="D925" s="96"/>
      <c r="E925" s="96"/>
      <c r="F925" s="96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</row>
    <row r="926" spans="1:23" ht="15.75" customHeight="1" x14ac:dyDescent="0.15">
      <c r="A926" s="100"/>
      <c r="B926" s="96"/>
      <c r="C926" s="96"/>
      <c r="D926" s="96"/>
      <c r="E926" s="96"/>
      <c r="F926" s="96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</row>
    <row r="927" spans="1:23" ht="15.75" customHeight="1" x14ac:dyDescent="0.15">
      <c r="A927" s="100"/>
      <c r="B927" s="96"/>
      <c r="C927" s="96"/>
      <c r="D927" s="96"/>
      <c r="E927" s="96"/>
      <c r="F927" s="96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</row>
    <row r="928" spans="1:23" ht="15.75" customHeight="1" x14ac:dyDescent="0.15">
      <c r="A928" s="100"/>
      <c r="B928" s="96"/>
      <c r="C928" s="96"/>
      <c r="D928" s="96"/>
      <c r="E928" s="96"/>
      <c r="F928" s="96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</row>
    <row r="929" spans="1:23" ht="15.75" customHeight="1" x14ac:dyDescent="0.15">
      <c r="A929" s="100"/>
      <c r="B929" s="96"/>
      <c r="C929" s="96"/>
      <c r="D929" s="96"/>
      <c r="E929" s="96"/>
      <c r="F929" s="96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</row>
    <row r="930" spans="1:23" ht="15.75" customHeight="1" x14ac:dyDescent="0.15">
      <c r="A930" s="100"/>
      <c r="B930" s="96"/>
      <c r="C930" s="96"/>
      <c r="D930" s="96"/>
      <c r="E930" s="96"/>
      <c r="F930" s="96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</row>
    <row r="931" spans="1:23" ht="15.75" customHeight="1" x14ac:dyDescent="0.15">
      <c r="A931" s="100"/>
      <c r="B931" s="96"/>
      <c r="C931" s="96"/>
      <c r="D931" s="96"/>
      <c r="E931" s="96"/>
      <c r="F931" s="96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</row>
    <row r="932" spans="1:23" ht="15.75" customHeight="1" x14ac:dyDescent="0.15">
      <c r="A932" s="100"/>
      <c r="B932" s="96"/>
      <c r="C932" s="96"/>
      <c r="D932" s="96"/>
      <c r="E932" s="96"/>
      <c r="F932" s="96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</row>
    <row r="933" spans="1:23" ht="15.75" customHeight="1" x14ac:dyDescent="0.15">
      <c r="A933" s="100"/>
      <c r="B933" s="96"/>
      <c r="C933" s="96"/>
      <c r="D933" s="96"/>
      <c r="E933" s="96"/>
      <c r="F933" s="96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</row>
    <row r="934" spans="1:23" ht="15.75" customHeight="1" x14ac:dyDescent="0.15">
      <c r="A934" s="100"/>
      <c r="B934" s="96"/>
      <c r="C934" s="96"/>
      <c r="D934" s="96"/>
      <c r="E934" s="96"/>
      <c r="F934" s="96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</row>
    <row r="935" spans="1:23" ht="15.75" customHeight="1" x14ac:dyDescent="0.15">
      <c r="A935" s="100"/>
      <c r="B935" s="96"/>
      <c r="C935" s="96"/>
      <c r="D935" s="96"/>
      <c r="E935" s="96"/>
      <c r="F935" s="96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</row>
    <row r="936" spans="1:23" ht="15.75" customHeight="1" x14ac:dyDescent="0.15">
      <c r="A936" s="100"/>
      <c r="B936" s="96"/>
      <c r="C936" s="96"/>
      <c r="D936" s="96"/>
      <c r="E936" s="96"/>
      <c r="F936" s="96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</row>
    <row r="937" spans="1:23" ht="15.75" customHeight="1" x14ac:dyDescent="0.15">
      <c r="A937" s="100"/>
      <c r="B937" s="96"/>
      <c r="C937" s="96"/>
      <c r="D937" s="96"/>
      <c r="E937" s="96"/>
      <c r="F937" s="96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</row>
    <row r="938" spans="1:23" ht="15.75" customHeight="1" x14ac:dyDescent="0.15">
      <c r="A938" s="100"/>
      <c r="B938" s="96"/>
      <c r="C938" s="96"/>
      <c r="D938" s="96"/>
      <c r="E938" s="96"/>
      <c r="F938" s="96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</row>
    <row r="939" spans="1:23" ht="15.75" customHeight="1" x14ac:dyDescent="0.15">
      <c r="A939" s="100"/>
      <c r="B939" s="96"/>
      <c r="C939" s="96"/>
      <c r="D939" s="96"/>
      <c r="E939" s="96"/>
      <c r="F939" s="96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</row>
    <row r="940" spans="1:23" ht="15.75" customHeight="1" x14ac:dyDescent="0.15">
      <c r="A940" s="100"/>
      <c r="B940" s="96"/>
      <c r="C940" s="96"/>
      <c r="D940" s="96"/>
      <c r="E940" s="96"/>
      <c r="F940" s="96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</row>
    <row r="941" spans="1:23" ht="15.75" customHeight="1" x14ac:dyDescent="0.15">
      <c r="A941" s="100"/>
      <c r="B941" s="96"/>
      <c r="C941" s="96"/>
      <c r="D941" s="96"/>
      <c r="E941" s="96"/>
      <c r="F941" s="96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</row>
    <row r="942" spans="1:23" ht="15.75" customHeight="1" x14ac:dyDescent="0.15">
      <c r="A942" s="100"/>
      <c r="B942" s="96"/>
      <c r="C942" s="96"/>
      <c r="D942" s="96"/>
      <c r="E942" s="96"/>
      <c r="F942" s="96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</row>
    <row r="943" spans="1:23" ht="15.75" customHeight="1" x14ac:dyDescent="0.15">
      <c r="A943" s="100"/>
      <c r="B943" s="96"/>
      <c r="C943" s="96"/>
      <c r="D943" s="96"/>
      <c r="E943" s="96"/>
      <c r="F943" s="96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</row>
    <row r="944" spans="1:23" ht="15.75" customHeight="1" x14ac:dyDescent="0.15">
      <c r="A944" s="100"/>
      <c r="B944" s="96"/>
      <c r="C944" s="96"/>
      <c r="D944" s="96"/>
      <c r="E944" s="96"/>
      <c r="F944" s="96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</row>
    <row r="945" spans="1:23" ht="15.75" customHeight="1" x14ac:dyDescent="0.15">
      <c r="A945" s="100"/>
      <c r="B945" s="96"/>
      <c r="C945" s="96"/>
      <c r="D945" s="96"/>
      <c r="E945" s="96"/>
      <c r="F945" s="96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</row>
    <row r="946" spans="1:23" ht="15.75" customHeight="1" x14ac:dyDescent="0.15">
      <c r="A946" s="100"/>
      <c r="B946" s="96"/>
      <c r="C946" s="96"/>
      <c r="D946" s="96"/>
      <c r="E946" s="96"/>
      <c r="F946" s="96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</row>
    <row r="947" spans="1:23" ht="15.75" customHeight="1" x14ac:dyDescent="0.15">
      <c r="A947" s="100"/>
      <c r="B947" s="96"/>
      <c r="C947" s="96"/>
      <c r="D947" s="96"/>
      <c r="E947" s="96"/>
      <c r="F947" s="96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</row>
    <row r="948" spans="1:23" ht="15.75" customHeight="1" x14ac:dyDescent="0.15">
      <c r="A948" s="100"/>
      <c r="B948" s="96"/>
      <c r="C948" s="96"/>
      <c r="D948" s="96"/>
      <c r="E948" s="96"/>
      <c r="F948" s="96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</row>
    <row r="949" spans="1:23" ht="15.75" customHeight="1" x14ac:dyDescent="0.15">
      <c r="A949" s="100"/>
      <c r="B949" s="96"/>
      <c r="C949" s="96"/>
      <c r="D949" s="96"/>
      <c r="E949" s="96"/>
      <c r="F949" s="96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</row>
    <row r="950" spans="1:23" ht="15.75" customHeight="1" x14ac:dyDescent="0.15">
      <c r="A950" s="100"/>
      <c r="B950" s="96"/>
      <c r="C950" s="96"/>
      <c r="D950" s="96"/>
      <c r="E950" s="96"/>
      <c r="F950" s="96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</row>
    <row r="951" spans="1:23" ht="15.75" customHeight="1" x14ac:dyDescent="0.15">
      <c r="A951" s="100"/>
      <c r="B951" s="96"/>
      <c r="C951" s="96"/>
      <c r="D951" s="96"/>
      <c r="E951" s="96"/>
      <c r="F951" s="96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</row>
    <row r="952" spans="1:23" ht="15.75" customHeight="1" x14ac:dyDescent="0.15">
      <c r="A952" s="100"/>
      <c r="B952" s="96"/>
      <c r="C952" s="96"/>
      <c r="D952" s="96"/>
      <c r="E952" s="96"/>
      <c r="F952" s="96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</row>
    <row r="953" spans="1:23" ht="15.75" customHeight="1" x14ac:dyDescent="0.15">
      <c r="A953" s="100"/>
      <c r="B953" s="96"/>
      <c r="C953" s="96"/>
      <c r="D953" s="96"/>
      <c r="E953" s="96"/>
      <c r="F953" s="96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</row>
    <row r="954" spans="1:23" ht="15.75" customHeight="1" x14ac:dyDescent="0.15">
      <c r="A954" s="100"/>
      <c r="B954" s="96"/>
      <c r="C954" s="96"/>
      <c r="D954" s="96"/>
      <c r="E954" s="96"/>
      <c r="F954" s="96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</row>
    <row r="955" spans="1:23" ht="15.75" customHeight="1" x14ac:dyDescent="0.15">
      <c r="A955" s="100"/>
      <c r="B955" s="96"/>
      <c r="C955" s="96"/>
      <c r="D955" s="96"/>
      <c r="E955" s="96"/>
      <c r="F955" s="96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</row>
    <row r="956" spans="1:23" ht="15.75" customHeight="1" x14ac:dyDescent="0.15">
      <c r="A956" s="100"/>
      <c r="B956" s="96"/>
      <c r="C956" s="96"/>
      <c r="D956" s="96"/>
      <c r="E956" s="96"/>
      <c r="F956" s="96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</row>
    <row r="957" spans="1:23" ht="15.75" customHeight="1" x14ac:dyDescent="0.15">
      <c r="A957" s="100"/>
      <c r="B957" s="96"/>
      <c r="C957" s="96"/>
      <c r="D957" s="96"/>
      <c r="E957" s="96"/>
      <c r="F957" s="96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</row>
    <row r="958" spans="1:23" ht="15.75" customHeight="1" x14ac:dyDescent="0.15">
      <c r="A958" s="100"/>
      <c r="B958" s="96"/>
      <c r="C958" s="96"/>
      <c r="D958" s="96"/>
      <c r="E958" s="96"/>
      <c r="F958" s="96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</row>
    <row r="959" spans="1:23" ht="15.75" customHeight="1" x14ac:dyDescent="0.15">
      <c r="A959" s="100"/>
      <c r="B959" s="96"/>
      <c r="C959" s="96"/>
      <c r="D959" s="96"/>
      <c r="E959" s="96"/>
      <c r="F959" s="96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</row>
    <row r="960" spans="1:23" ht="15.75" customHeight="1" x14ac:dyDescent="0.15">
      <c r="A960" s="100"/>
      <c r="B960" s="96"/>
      <c r="C960" s="96"/>
      <c r="D960" s="96"/>
      <c r="E960" s="96"/>
      <c r="F960" s="96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</row>
    <row r="961" spans="1:23" ht="15.75" customHeight="1" x14ac:dyDescent="0.15">
      <c r="A961" s="100"/>
      <c r="B961" s="96"/>
      <c r="C961" s="96"/>
      <c r="D961" s="96"/>
      <c r="E961" s="96"/>
      <c r="F961" s="96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</row>
    <row r="962" spans="1:23" ht="15.75" customHeight="1" x14ac:dyDescent="0.15">
      <c r="A962" s="100"/>
      <c r="B962" s="96"/>
      <c r="C962" s="96"/>
      <c r="D962" s="96"/>
      <c r="E962" s="96"/>
      <c r="F962" s="96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</row>
    <row r="963" spans="1:23" ht="15.75" customHeight="1" x14ac:dyDescent="0.15">
      <c r="A963" s="100"/>
      <c r="B963" s="96"/>
      <c r="C963" s="96"/>
      <c r="D963" s="96"/>
      <c r="E963" s="96"/>
      <c r="F963" s="96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</row>
    <row r="964" spans="1:23" ht="15.75" customHeight="1" x14ac:dyDescent="0.15">
      <c r="A964" s="100"/>
      <c r="B964" s="96"/>
      <c r="C964" s="96"/>
      <c r="D964" s="96"/>
      <c r="E964" s="96"/>
      <c r="F964" s="96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</row>
    <row r="965" spans="1:23" ht="15.75" customHeight="1" x14ac:dyDescent="0.15">
      <c r="A965" s="100"/>
      <c r="B965" s="96"/>
      <c r="C965" s="96"/>
      <c r="D965" s="96"/>
      <c r="E965" s="96"/>
      <c r="F965" s="96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</row>
    <row r="966" spans="1:23" ht="15.75" customHeight="1" x14ac:dyDescent="0.15">
      <c r="A966" s="100"/>
      <c r="B966" s="96"/>
      <c r="C966" s="96"/>
      <c r="D966" s="96"/>
      <c r="E966" s="96"/>
      <c r="F966" s="96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</row>
    <row r="967" spans="1:23" ht="15.75" customHeight="1" x14ac:dyDescent="0.15">
      <c r="A967" s="100"/>
      <c r="B967" s="96"/>
      <c r="C967" s="96"/>
      <c r="D967" s="96"/>
      <c r="E967" s="96"/>
      <c r="F967" s="96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</row>
    <row r="968" spans="1:23" ht="15.75" customHeight="1" x14ac:dyDescent="0.15">
      <c r="A968" s="100"/>
      <c r="B968" s="96"/>
      <c r="C968" s="96"/>
      <c r="D968" s="96"/>
      <c r="E968" s="96"/>
      <c r="F968" s="96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</row>
    <row r="969" spans="1:23" ht="15.75" customHeight="1" x14ac:dyDescent="0.15">
      <c r="A969" s="100"/>
      <c r="B969" s="96"/>
      <c r="C969" s="96"/>
      <c r="D969" s="96"/>
      <c r="E969" s="96"/>
      <c r="F969" s="96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</row>
    <row r="970" spans="1:23" ht="15.75" customHeight="1" x14ac:dyDescent="0.15">
      <c r="A970" s="100"/>
      <c r="B970" s="96"/>
      <c r="C970" s="96"/>
      <c r="D970" s="96"/>
      <c r="E970" s="96"/>
      <c r="F970" s="96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</row>
    <row r="971" spans="1:23" ht="15.75" customHeight="1" x14ac:dyDescent="0.15">
      <c r="A971" s="100"/>
      <c r="B971" s="96"/>
      <c r="C971" s="96"/>
      <c r="D971" s="96"/>
      <c r="E971" s="96"/>
      <c r="F971" s="96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</row>
    <row r="972" spans="1:23" ht="15.75" customHeight="1" x14ac:dyDescent="0.15">
      <c r="A972" s="100"/>
      <c r="B972" s="96"/>
      <c r="C972" s="96"/>
      <c r="D972" s="96"/>
      <c r="E972" s="96"/>
      <c r="F972" s="96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</row>
    <row r="973" spans="1:23" ht="15.75" customHeight="1" x14ac:dyDescent="0.15">
      <c r="A973" s="100"/>
      <c r="B973" s="96"/>
      <c r="C973" s="96"/>
      <c r="D973" s="96"/>
      <c r="E973" s="96"/>
      <c r="F973" s="96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</row>
    <row r="974" spans="1:23" ht="15.75" customHeight="1" x14ac:dyDescent="0.15">
      <c r="A974" s="100"/>
      <c r="B974" s="96"/>
      <c r="C974" s="96"/>
      <c r="D974" s="96"/>
      <c r="E974" s="96"/>
      <c r="F974" s="96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</row>
    <row r="975" spans="1:23" ht="15.75" customHeight="1" x14ac:dyDescent="0.15">
      <c r="A975" s="100"/>
      <c r="B975" s="96"/>
      <c r="C975" s="96"/>
      <c r="D975" s="96"/>
      <c r="E975" s="96"/>
      <c r="F975" s="96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</row>
    <row r="976" spans="1:23" ht="15.75" customHeight="1" x14ac:dyDescent="0.15">
      <c r="A976" s="100"/>
      <c r="B976" s="96"/>
      <c r="C976" s="96"/>
      <c r="D976" s="96"/>
      <c r="E976" s="96"/>
      <c r="F976" s="96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</row>
    <row r="977" spans="1:23" ht="15.75" customHeight="1" x14ac:dyDescent="0.15">
      <c r="A977" s="100"/>
      <c r="B977" s="96"/>
      <c r="C977" s="96"/>
      <c r="D977" s="96"/>
      <c r="E977" s="96"/>
      <c r="F977" s="96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</row>
    <row r="978" spans="1:23" ht="15.75" customHeight="1" x14ac:dyDescent="0.15">
      <c r="A978" s="100"/>
      <c r="B978" s="96"/>
      <c r="C978" s="96"/>
      <c r="D978" s="96"/>
      <c r="E978" s="96"/>
      <c r="F978" s="96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</row>
    <row r="979" spans="1:23" ht="15.75" customHeight="1" x14ac:dyDescent="0.15">
      <c r="A979" s="100"/>
      <c r="B979" s="96"/>
      <c r="C979" s="96"/>
      <c r="D979" s="96"/>
      <c r="E979" s="96"/>
      <c r="F979" s="96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</row>
    <row r="980" spans="1:23" ht="15.75" customHeight="1" x14ac:dyDescent="0.15">
      <c r="A980" s="100"/>
      <c r="B980" s="96"/>
      <c r="C980" s="96"/>
      <c r="D980" s="96"/>
      <c r="E980" s="96"/>
      <c r="F980" s="96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</row>
    <row r="981" spans="1:23" ht="15.75" customHeight="1" x14ac:dyDescent="0.15">
      <c r="A981" s="100"/>
      <c r="B981" s="96"/>
      <c r="C981" s="96"/>
      <c r="D981" s="96"/>
      <c r="E981" s="96"/>
      <c r="F981" s="96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</row>
    <row r="982" spans="1:23" ht="15.75" customHeight="1" x14ac:dyDescent="0.15">
      <c r="A982" s="100"/>
      <c r="B982" s="96"/>
      <c r="C982" s="96"/>
      <c r="D982" s="96"/>
      <c r="E982" s="96"/>
      <c r="F982" s="96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</row>
    <row r="983" spans="1:23" ht="15.75" customHeight="1" x14ac:dyDescent="0.15">
      <c r="A983" s="100"/>
      <c r="B983" s="96"/>
      <c r="C983" s="96"/>
      <c r="D983" s="96"/>
      <c r="E983" s="96"/>
      <c r="F983" s="96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</row>
    <row r="984" spans="1:23" ht="15.75" customHeight="1" x14ac:dyDescent="0.15">
      <c r="A984" s="100"/>
      <c r="B984" s="96"/>
      <c r="C984" s="96"/>
      <c r="D984" s="96"/>
      <c r="E984" s="96"/>
      <c r="F984" s="96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</row>
    <row r="985" spans="1:23" ht="15.75" customHeight="1" x14ac:dyDescent="0.15">
      <c r="A985" s="100"/>
      <c r="B985" s="96"/>
      <c r="C985" s="96"/>
      <c r="D985" s="96"/>
      <c r="E985" s="96"/>
      <c r="F985" s="96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</row>
    <row r="986" spans="1:23" ht="15.75" customHeight="1" x14ac:dyDescent="0.15">
      <c r="A986" s="100"/>
      <c r="B986" s="96"/>
      <c r="C986" s="96"/>
      <c r="D986" s="96"/>
      <c r="E986" s="96"/>
      <c r="F986" s="96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</row>
    <row r="987" spans="1:23" ht="15.75" customHeight="1" x14ac:dyDescent="0.15">
      <c r="A987" s="100"/>
      <c r="B987" s="96"/>
      <c r="C987" s="96"/>
      <c r="D987" s="96"/>
      <c r="E987" s="96"/>
      <c r="F987" s="96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</row>
    <row r="988" spans="1:23" ht="15.75" customHeight="1" x14ac:dyDescent="0.15">
      <c r="A988" s="100"/>
      <c r="B988" s="96"/>
      <c r="C988" s="96"/>
      <c r="D988" s="96"/>
      <c r="E988" s="96"/>
      <c r="F988" s="96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</row>
    <row r="989" spans="1:23" ht="15.75" customHeight="1" x14ac:dyDescent="0.15">
      <c r="A989" s="100"/>
      <c r="B989" s="96"/>
      <c r="C989" s="96"/>
      <c r="D989" s="96"/>
      <c r="E989" s="96"/>
      <c r="F989" s="96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</row>
    <row r="990" spans="1:23" ht="15.75" customHeight="1" x14ac:dyDescent="0.15">
      <c r="A990" s="100"/>
      <c r="B990" s="96"/>
      <c r="C990" s="96"/>
      <c r="D990" s="96"/>
      <c r="E990" s="96"/>
      <c r="F990" s="96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</row>
    <row r="991" spans="1:23" ht="15.75" customHeight="1" x14ac:dyDescent="0.15">
      <c r="A991" s="100"/>
      <c r="B991" s="96"/>
      <c r="C991" s="96"/>
      <c r="D991" s="96"/>
      <c r="E991" s="96"/>
      <c r="F991" s="96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</row>
    <row r="992" spans="1:23" ht="15.75" customHeight="1" x14ac:dyDescent="0.15">
      <c r="A992" s="100"/>
      <c r="B992" s="96"/>
      <c r="C992" s="96"/>
      <c r="D992" s="96"/>
      <c r="E992" s="96"/>
      <c r="F992" s="96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</row>
    <row r="993" spans="1:23" ht="15.75" customHeight="1" x14ac:dyDescent="0.15">
      <c r="A993" s="100"/>
      <c r="B993" s="96"/>
      <c r="C993" s="96"/>
      <c r="D993" s="96"/>
      <c r="E993" s="96"/>
      <c r="F993" s="96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</row>
    <row r="994" spans="1:23" ht="15.75" customHeight="1" x14ac:dyDescent="0.15">
      <c r="A994" s="100"/>
      <c r="B994" s="96"/>
      <c r="C994" s="96"/>
      <c r="D994" s="96"/>
      <c r="E994" s="96"/>
      <c r="F994" s="96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</row>
    <row r="995" spans="1:23" ht="15.75" customHeight="1" x14ac:dyDescent="0.15">
      <c r="A995" s="100"/>
      <c r="B995" s="96"/>
      <c r="C995" s="96"/>
      <c r="D995" s="96"/>
      <c r="E995" s="96"/>
      <c r="F995" s="96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</row>
    <row r="996" spans="1:23" ht="15.75" customHeight="1" x14ac:dyDescent="0.15">
      <c r="A996" s="100"/>
      <c r="B996" s="96"/>
      <c r="C996" s="96"/>
      <c r="D996" s="96"/>
      <c r="E996" s="96"/>
      <c r="F996" s="96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</row>
    <row r="997" spans="1:23" ht="15.75" customHeight="1" x14ac:dyDescent="0.15">
      <c r="A997" s="100"/>
      <c r="B997" s="96"/>
      <c r="C997" s="96"/>
      <c r="D997" s="96"/>
      <c r="E997" s="96"/>
      <c r="F997" s="96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</row>
    <row r="998" spans="1:23" ht="15.75" customHeight="1" x14ac:dyDescent="0.15">
      <c r="A998" s="100"/>
      <c r="B998" s="96"/>
      <c r="C998" s="96"/>
      <c r="D998" s="96"/>
      <c r="E998" s="96"/>
      <c r="F998" s="96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</row>
    <row r="999" spans="1:23" ht="15.75" customHeight="1" x14ac:dyDescent="0.15">
      <c r="A999" s="100"/>
      <c r="B999" s="96"/>
      <c r="C999" s="96"/>
      <c r="D999" s="96"/>
      <c r="E999" s="96"/>
      <c r="F999" s="96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</row>
    <row r="1000" spans="1:23" ht="15.75" customHeight="1" x14ac:dyDescent="0.15">
      <c r="A1000" s="100"/>
      <c r="B1000" s="96"/>
      <c r="C1000" s="96"/>
      <c r="D1000" s="96"/>
      <c r="E1000" s="96"/>
      <c r="F1000" s="96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</row>
  </sheetData>
  <pageMargins left="0.70866141732283472" right="0.70866141732283472" top="0" bottom="0" header="0" footer="0"/>
  <pageSetup paperSize="9" scale="13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2D69B"/>
    <pageSetUpPr fitToPage="1"/>
  </sheetPr>
  <dimension ref="A1:Z1000"/>
  <sheetViews>
    <sheetView workbookViewId="0">
      <pane ySplit="1" topLeftCell="A5" activePane="bottomLeft" state="frozen"/>
      <selection pane="bottomLeft" activeCell="B5" sqref="B5:B34"/>
    </sheetView>
  </sheetViews>
  <sheetFormatPr baseColWidth="10" defaultColWidth="12.6640625" defaultRowHeight="15" customHeight="1" x14ac:dyDescent="0.15"/>
  <cols>
    <col min="1" max="1" width="5.1640625" customWidth="1"/>
    <col min="2" max="2" width="8.5" customWidth="1"/>
    <col min="3" max="7" width="6" customWidth="1"/>
    <col min="8" max="9" width="1.6640625" customWidth="1"/>
    <col min="10" max="26" width="1.1640625" customWidth="1"/>
  </cols>
  <sheetData>
    <row r="1" spans="1:26" ht="75" x14ac:dyDescent="0.15">
      <c r="A1" s="139" t="s">
        <v>2376</v>
      </c>
      <c r="B1" s="93" t="s">
        <v>2366</v>
      </c>
      <c r="C1" s="93" t="s">
        <v>2367</v>
      </c>
      <c r="D1" s="93" t="s">
        <v>2368</v>
      </c>
      <c r="E1" s="93" t="s">
        <v>2369</v>
      </c>
      <c r="F1" s="93" t="s">
        <v>2370</v>
      </c>
      <c r="G1" s="94" t="s">
        <v>2371</v>
      </c>
      <c r="H1" s="95"/>
      <c r="I1" s="95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 ht="14" x14ac:dyDescent="0.15">
      <c r="A2" s="152">
        <v>0.375</v>
      </c>
      <c r="B2" s="153"/>
      <c r="C2" s="154"/>
      <c r="D2" s="154"/>
      <c r="E2" s="154"/>
      <c r="F2" s="154"/>
      <c r="G2" s="154"/>
      <c r="H2" s="157"/>
      <c r="I2" s="166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spans="1:26" ht="14" x14ac:dyDescent="0.15">
      <c r="A3" s="152">
        <v>0.39583333333333331</v>
      </c>
      <c r="B3" s="167"/>
      <c r="C3" s="154"/>
      <c r="D3" s="154"/>
      <c r="E3" s="154"/>
      <c r="F3" s="154"/>
      <c r="G3" s="154"/>
      <c r="H3" s="157"/>
      <c r="I3" s="16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spans="1:26" ht="14" x14ac:dyDescent="0.15">
      <c r="A4" s="152">
        <v>0.41666666666666669</v>
      </c>
      <c r="B4" s="153"/>
      <c r="C4" s="154"/>
      <c r="D4" s="154"/>
      <c r="E4" s="154"/>
      <c r="F4" s="154"/>
      <c r="G4" s="154"/>
      <c r="H4" s="115"/>
      <c r="I4" s="156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spans="1:26" ht="14" x14ac:dyDescent="0.15">
      <c r="A5" s="152">
        <v>0.4375</v>
      </c>
      <c r="B5" s="168"/>
      <c r="C5" s="153"/>
      <c r="D5" s="153"/>
      <c r="E5" s="153"/>
      <c r="F5" s="153"/>
      <c r="G5" s="153"/>
      <c r="H5" s="157"/>
      <c r="I5" s="156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spans="1:26" ht="14" x14ac:dyDescent="0.15">
      <c r="A6" s="152">
        <v>0.45833333333333331</v>
      </c>
      <c r="B6" s="16"/>
      <c r="C6" s="153"/>
      <c r="D6" s="153"/>
      <c r="E6" s="153"/>
      <c r="F6" s="153"/>
      <c r="G6" s="153"/>
      <c r="H6" s="115"/>
      <c r="I6" s="169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spans="1:26" ht="14" x14ac:dyDescent="0.15">
      <c r="A7" s="152">
        <v>0.47916666666666669</v>
      </c>
      <c r="B7" s="21"/>
      <c r="C7" s="153"/>
      <c r="D7" s="153"/>
      <c r="E7" s="153"/>
      <c r="F7" s="153"/>
      <c r="G7" s="153"/>
      <c r="H7" s="170"/>
      <c r="I7" s="166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spans="1:26" ht="14" x14ac:dyDescent="0.15">
      <c r="A8" s="152">
        <v>0.5</v>
      </c>
      <c r="B8" s="21"/>
      <c r="C8" s="153"/>
      <c r="D8" s="153"/>
      <c r="E8" s="153"/>
      <c r="F8" s="153"/>
      <c r="G8" s="153"/>
      <c r="H8" s="170"/>
      <c r="I8" s="166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spans="1:26" ht="14" x14ac:dyDescent="0.15">
      <c r="A9" s="152">
        <v>0.52083333333333337</v>
      </c>
      <c r="B9" s="171"/>
      <c r="C9" s="153"/>
      <c r="D9" s="153"/>
      <c r="E9" s="153"/>
      <c r="F9" s="153"/>
      <c r="G9" s="153"/>
      <c r="H9" s="170"/>
      <c r="I9" s="156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spans="1:26" ht="14" x14ac:dyDescent="0.15">
      <c r="A10" s="152">
        <v>0.54166666666666663</v>
      </c>
      <c r="B10" s="143"/>
      <c r="C10" s="153"/>
      <c r="D10" s="153"/>
      <c r="E10" s="153"/>
      <c r="F10" s="153"/>
      <c r="G10" s="153"/>
      <c r="H10" s="170"/>
      <c r="I10" s="169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 spans="1:26" ht="14" x14ac:dyDescent="0.15">
      <c r="A11" s="152">
        <v>0.5625</v>
      </c>
      <c r="B11" s="153"/>
      <c r="C11" s="172"/>
      <c r="D11" s="153"/>
      <c r="E11" s="153"/>
      <c r="F11" s="153"/>
      <c r="G11" s="153"/>
      <c r="H11" s="170"/>
      <c r="I11" s="156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 spans="1:26" ht="14" x14ac:dyDescent="0.15">
      <c r="A12" s="152">
        <v>0.58333333333333337</v>
      </c>
      <c r="B12" s="153"/>
      <c r="C12" s="173"/>
      <c r="D12" s="153"/>
      <c r="E12" s="153"/>
      <c r="F12" s="153"/>
      <c r="G12" s="153"/>
      <c r="H12" s="170"/>
      <c r="I12" s="169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 spans="1:26" ht="14" x14ac:dyDescent="0.15">
      <c r="A13" s="152">
        <v>0.60416666666666663</v>
      </c>
      <c r="B13" s="153"/>
      <c r="C13" s="173"/>
      <c r="D13" s="153"/>
      <c r="E13" s="153"/>
      <c r="F13" s="153"/>
      <c r="G13" s="153"/>
      <c r="H13" s="157"/>
      <c r="I13" s="156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 spans="1:26" ht="14" x14ac:dyDescent="0.15">
      <c r="A14" s="152">
        <v>0.625</v>
      </c>
      <c r="B14" s="153"/>
      <c r="C14" s="167"/>
      <c r="D14" s="153"/>
      <c r="E14" s="153"/>
      <c r="F14" s="153"/>
      <c r="G14" s="153"/>
      <c r="H14" s="174"/>
      <c r="I14" s="159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 spans="1:26" ht="14" x14ac:dyDescent="0.15">
      <c r="A15" s="152">
        <v>0.64583333333333337</v>
      </c>
      <c r="B15" s="153"/>
      <c r="C15" s="153"/>
      <c r="D15" s="153"/>
      <c r="E15" s="153"/>
      <c r="F15" s="153"/>
      <c r="G15" s="153"/>
      <c r="H15" s="157"/>
      <c r="I15" s="175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 spans="1:26" ht="14" x14ac:dyDescent="0.15">
      <c r="A16" s="152">
        <v>0.66666666666666663</v>
      </c>
      <c r="B16" s="153"/>
      <c r="C16" s="143"/>
      <c r="D16" s="153"/>
      <c r="E16" s="153"/>
      <c r="F16" s="153"/>
      <c r="G16" s="153"/>
      <c r="H16" s="115"/>
      <c r="I16" s="175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 spans="1:26" ht="14" x14ac:dyDescent="0.15">
      <c r="A17" s="152">
        <v>0.6875</v>
      </c>
      <c r="B17" s="153"/>
      <c r="C17" s="167"/>
      <c r="D17" s="153"/>
      <c r="E17" s="153"/>
      <c r="F17" s="153"/>
      <c r="G17" s="153"/>
      <c r="H17" s="157"/>
      <c r="I17" s="169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 spans="1:26" ht="14" x14ac:dyDescent="0.15">
      <c r="A18" s="152">
        <v>0.70833333333333337</v>
      </c>
      <c r="B18" s="153"/>
      <c r="C18" s="176"/>
      <c r="D18" s="153"/>
      <c r="E18" s="153"/>
      <c r="F18" s="153"/>
      <c r="G18" s="153"/>
      <c r="H18" s="115"/>
      <c r="I18" s="156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 spans="1:26" ht="14" x14ac:dyDescent="0.15">
      <c r="A19" s="152">
        <v>0.72916666666666663</v>
      </c>
      <c r="B19" s="153"/>
      <c r="C19" s="176"/>
      <c r="D19" s="153"/>
      <c r="E19" s="153"/>
      <c r="F19" s="153"/>
      <c r="G19" s="153"/>
      <c r="H19" s="157"/>
      <c r="I19" s="156"/>
      <c r="J19" s="100"/>
      <c r="K19" s="177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 ht="14" x14ac:dyDescent="0.15">
      <c r="A20" s="152">
        <v>0.75</v>
      </c>
      <c r="B20" s="153"/>
      <c r="C20" s="153"/>
      <c r="D20" s="176"/>
      <c r="E20" s="153"/>
      <c r="F20" s="153"/>
      <c r="G20" s="153"/>
      <c r="H20" s="115"/>
      <c r="I20" s="169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 spans="1:26" ht="14" x14ac:dyDescent="0.15">
      <c r="A21" s="152">
        <v>0.77083333333333337</v>
      </c>
      <c r="B21" s="153"/>
      <c r="C21" s="167"/>
      <c r="D21" s="173"/>
      <c r="E21" s="153"/>
      <c r="F21" s="153"/>
      <c r="G21" s="153"/>
      <c r="H21" s="157"/>
      <c r="I21" s="166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 spans="1:26" ht="14" x14ac:dyDescent="0.15">
      <c r="A22" s="152">
        <v>0.79166666666666663</v>
      </c>
      <c r="B22" s="153"/>
      <c r="C22" s="153"/>
      <c r="D22" s="178"/>
      <c r="E22" s="153"/>
      <c r="F22" s="153"/>
      <c r="G22" s="153"/>
      <c r="H22" s="115"/>
      <c r="I22" s="166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 x14ac:dyDescent="0.15">
      <c r="A23" s="152">
        <v>0.8125</v>
      </c>
      <c r="B23" s="153"/>
      <c r="C23" s="153"/>
      <c r="D23" s="179"/>
      <c r="E23" s="153"/>
      <c r="F23" s="153"/>
      <c r="G23" s="153"/>
      <c r="H23" s="170"/>
      <c r="I23" s="166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 spans="1:26" ht="14" x14ac:dyDescent="0.15">
      <c r="A24" s="152">
        <v>0.83333333333333337</v>
      </c>
      <c r="B24" s="153"/>
      <c r="C24" s="153"/>
      <c r="D24" s="167"/>
      <c r="E24" s="153"/>
      <c r="F24" s="153"/>
      <c r="G24" s="153"/>
      <c r="H24" s="170"/>
      <c r="I24" s="156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 spans="1:26" ht="14" x14ac:dyDescent="0.15">
      <c r="A25" s="152">
        <v>0.85416666666666663</v>
      </c>
      <c r="B25" s="153"/>
      <c r="C25" s="153"/>
      <c r="D25" s="167"/>
      <c r="E25" s="167"/>
      <c r="F25" s="153"/>
      <c r="G25" s="153"/>
      <c r="H25" s="170"/>
      <c r="I25" s="166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 spans="1:26" ht="14" x14ac:dyDescent="0.15">
      <c r="A26" s="152">
        <v>0.875</v>
      </c>
      <c r="B26" s="153"/>
      <c r="C26" s="153"/>
      <c r="D26" s="153"/>
      <c r="E26" s="167"/>
      <c r="F26" s="153"/>
      <c r="G26" s="153"/>
      <c r="H26" s="170"/>
      <c r="I26" s="166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 spans="1:26" ht="14" x14ac:dyDescent="0.15">
      <c r="A27" s="152">
        <v>0.89583333333333337</v>
      </c>
      <c r="B27" s="153"/>
      <c r="C27" s="153"/>
      <c r="D27" s="153"/>
      <c r="E27" s="167"/>
      <c r="F27" s="153"/>
      <c r="G27" s="153"/>
      <c r="H27" s="170"/>
      <c r="I27" s="166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 spans="1:26" ht="14" x14ac:dyDescent="0.15">
      <c r="A28" s="152">
        <v>0.91666666666666663</v>
      </c>
      <c r="B28" s="153"/>
      <c r="C28" s="153"/>
      <c r="D28" s="153"/>
      <c r="E28" s="167"/>
      <c r="F28" s="153"/>
      <c r="G28" s="153"/>
      <c r="H28" s="170"/>
      <c r="I28" s="166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 spans="1:26" ht="14" x14ac:dyDescent="0.15">
      <c r="A29" s="152">
        <v>0.9375</v>
      </c>
      <c r="B29" s="153"/>
      <c r="C29" s="153"/>
      <c r="D29" s="153"/>
      <c r="E29" s="167"/>
      <c r="F29" s="153"/>
      <c r="G29" s="153"/>
      <c r="H29" s="157"/>
      <c r="I29" s="166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1:26" ht="14" x14ac:dyDescent="0.15">
      <c r="A30" s="152">
        <v>0.95833333333333337</v>
      </c>
      <c r="B30" s="153"/>
      <c r="C30" s="153"/>
      <c r="D30" s="153"/>
      <c r="E30" s="153"/>
      <c r="F30" s="153"/>
      <c r="G30" s="153"/>
      <c r="H30" s="157"/>
      <c r="I30" s="166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 ht="14" x14ac:dyDescent="0.15">
      <c r="A31" s="152">
        <v>2.0833333333333332E-2</v>
      </c>
      <c r="B31" s="21"/>
      <c r="C31" s="153"/>
      <c r="D31" s="153"/>
      <c r="E31" s="153"/>
      <c r="F31" s="153"/>
      <c r="G31" s="153"/>
      <c r="H31" s="115"/>
      <c r="I31" s="166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 spans="1:26" ht="14" x14ac:dyDescent="0.15">
      <c r="A32" s="152">
        <v>4.1666666666666664E-2</v>
      </c>
      <c r="B32" s="16"/>
      <c r="C32" s="153"/>
      <c r="D32" s="153"/>
      <c r="E32" s="153"/>
      <c r="F32" s="153"/>
      <c r="G32" s="167"/>
      <c r="H32" s="180"/>
      <c r="I32" s="156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 spans="1:26" ht="14" x14ac:dyDescent="0.15">
      <c r="A33" s="152">
        <v>6.25E-2</v>
      </c>
      <c r="B33" s="153"/>
      <c r="C33" s="153"/>
      <c r="D33" s="153"/>
      <c r="E33" s="153"/>
      <c r="F33" s="153"/>
      <c r="G33" s="153"/>
      <c r="H33" s="181"/>
      <c r="I33" s="156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 spans="1:26" ht="14" x14ac:dyDescent="0.15">
      <c r="A34" s="152">
        <v>8.3333333333333301E-2</v>
      </c>
      <c r="B34" s="153"/>
      <c r="C34" s="153"/>
      <c r="D34" s="153"/>
      <c r="E34" s="153"/>
      <c r="F34" s="153"/>
      <c r="G34" s="153"/>
      <c r="H34" s="182"/>
      <c r="I34" s="159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 spans="1:26" ht="15.75" customHeight="1" x14ac:dyDescent="0.15">
      <c r="A35" s="100"/>
      <c r="B35" s="96"/>
      <c r="C35" s="96"/>
      <c r="D35" s="96"/>
      <c r="E35" s="96"/>
      <c r="F35" s="96"/>
      <c r="G35" s="96"/>
      <c r="H35" s="96"/>
      <c r="I35" s="165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 spans="1:26" ht="15.75" customHeight="1" x14ac:dyDescent="0.15">
      <c r="A36" s="100"/>
      <c r="B36" s="96"/>
      <c r="C36" s="96"/>
      <c r="D36" s="96"/>
      <c r="E36" s="96"/>
      <c r="F36" s="96"/>
      <c r="G36" s="96"/>
      <c r="H36" s="96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 spans="1:26" ht="15.75" customHeight="1" x14ac:dyDescent="0.15">
      <c r="A37" s="100"/>
      <c r="B37" s="96"/>
      <c r="C37" s="96"/>
      <c r="D37" s="96"/>
      <c r="E37" s="96"/>
      <c r="F37" s="96"/>
      <c r="G37" s="96"/>
      <c r="H37" s="96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 spans="1:26" ht="15.75" customHeight="1" x14ac:dyDescent="0.15">
      <c r="A38" s="100"/>
      <c r="B38" s="96"/>
      <c r="C38" s="96"/>
      <c r="D38" s="96"/>
      <c r="E38" s="96"/>
      <c r="F38" s="96"/>
      <c r="G38" s="96"/>
      <c r="H38" s="96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 spans="1:26" ht="15.75" customHeight="1" x14ac:dyDescent="0.2">
      <c r="A39" s="33"/>
      <c r="B39" s="33"/>
      <c r="C39" s="33"/>
      <c r="D39" s="33"/>
      <c r="E39" s="33"/>
      <c r="F39" s="33"/>
      <c r="G39" s="163"/>
      <c r="H39" s="163"/>
      <c r="I39" s="33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 spans="1:26" ht="15.75" customHeight="1" x14ac:dyDescent="0.15">
      <c r="A40" s="100"/>
      <c r="B40" s="96"/>
      <c r="C40" s="96"/>
      <c r="D40" s="96"/>
      <c r="E40" s="96"/>
      <c r="F40" s="96"/>
      <c r="G40" s="96"/>
      <c r="H40" s="96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 spans="1:26" ht="15.75" customHeight="1" x14ac:dyDescent="0.15">
      <c r="A41" s="100"/>
      <c r="B41" s="96"/>
      <c r="C41" s="96"/>
      <c r="D41" s="96"/>
      <c r="E41" s="96"/>
      <c r="F41" s="96"/>
      <c r="G41" s="96"/>
      <c r="H41" s="96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 spans="1:26" ht="15.75" customHeight="1" x14ac:dyDescent="0.15">
      <c r="A42" s="100"/>
      <c r="B42" s="96"/>
      <c r="C42" s="96"/>
      <c r="D42" s="96"/>
      <c r="E42" s="96"/>
      <c r="F42" s="96"/>
      <c r="G42" s="96"/>
      <c r="H42" s="96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 ht="15.75" customHeight="1" x14ac:dyDescent="0.15">
      <c r="A43" s="100"/>
      <c r="B43" s="96"/>
      <c r="C43" s="96"/>
      <c r="D43" s="96"/>
      <c r="E43" s="96"/>
      <c r="F43" s="96"/>
      <c r="G43" s="96"/>
      <c r="H43" s="96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 ht="15.75" customHeight="1" x14ac:dyDescent="0.15">
      <c r="A44" s="100"/>
      <c r="B44" s="96"/>
      <c r="C44" s="96"/>
      <c r="D44" s="96"/>
      <c r="E44" s="96"/>
      <c r="F44" s="96"/>
      <c r="G44" s="96"/>
      <c r="H44" s="96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 spans="1:26" ht="15.75" customHeight="1" x14ac:dyDescent="0.15">
      <c r="A45" s="100"/>
      <c r="B45" s="96"/>
      <c r="C45" s="96"/>
      <c r="D45" s="96"/>
      <c r="E45" s="96"/>
      <c r="F45" s="96"/>
      <c r="G45" s="96"/>
      <c r="H45" s="96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 spans="1:26" ht="15.75" customHeight="1" x14ac:dyDescent="0.15">
      <c r="A46" s="100"/>
      <c r="B46" s="96"/>
      <c r="C46" s="96"/>
      <c r="D46" s="96"/>
      <c r="E46" s="96"/>
      <c r="F46" s="96"/>
      <c r="G46" s="96"/>
      <c r="H46" s="96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 spans="1:26" ht="15.75" customHeight="1" x14ac:dyDescent="0.15">
      <c r="A47" s="100"/>
      <c r="B47" s="96"/>
      <c r="C47" s="96"/>
      <c r="D47" s="96"/>
      <c r="E47" s="96"/>
      <c r="F47" s="96"/>
      <c r="G47" s="96"/>
      <c r="H47" s="96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 spans="1:26" ht="15.75" customHeight="1" x14ac:dyDescent="0.15">
      <c r="A48" s="100"/>
      <c r="B48" s="96"/>
      <c r="C48" s="96"/>
      <c r="D48" s="96"/>
      <c r="E48" s="96"/>
      <c r="F48" s="96"/>
      <c r="G48" s="96"/>
      <c r="H48" s="96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 spans="1:26" ht="15.75" customHeight="1" x14ac:dyDescent="0.15">
      <c r="A49" s="100"/>
      <c r="B49" s="96"/>
      <c r="C49" s="96"/>
      <c r="D49" s="96"/>
      <c r="E49" s="96"/>
      <c r="F49" s="96"/>
      <c r="G49" s="96"/>
      <c r="H49" s="96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 spans="1:26" ht="15.75" customHeight="1" x14ac:dyDescent="0.15">
      <c r="A50" s="100"/>
      <c r="B50" s="96"/>
      <c r="C50" s="96"/>
      <c r="D50" s="96"/>
      <c r="E50" s="96"/>
      <c r="F50" s="96"/>
      <c r="G50" s="96"/>
      <c r="H50" s="96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 spans="1:26" ht="15.75" customHeight="1" x14ac:dyDescent="0.15">
      <c r="A51" s="100"/>
      <c r="B51" s="96"/>
      <c r="C51" s="96"/>
      <c r="D51" s="96"/>
      <c r="E51" s="96"/>
      <c r="F51" s="96"/>
      <c r="G51" s="96"/>
      <c r="H51" s="96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 spans="1:26" ht="15.75" customHeight="1" x14ac:dyDescent="0.15">
      <c r="A52" s="100"/>
      <c r="B52" s="96"/>
      <c r="C52" s="96"/>
      <c r="D52" s="96"/>
      <c r="E52" s="96"/>
      <c r="F52" s="96"/>
      <c r="G52" s="96"/>
      <c r="H52" s="96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 spans="1:26" ht="15.75" customHeight="1" x14ac:dyDescent="0.15">
      <c r="A53" s="100"/>
      <c r="B53" s="96"/>
      <c r="C53" s="96"/>
      <c r="D53" s="96"/>
      <c r="E53" s="96"/>
      <c r="F53" s="96"/>
      <c r="G53" s="96"/>
      <c r="H53" s="96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 spans="1:26" ht="15.75" customHeight="1" x14ac:dyDescent="0.15">
      <c r="A54" s="100"/>
      <c r="B54" s="96"/>
      <c r="C54" s="96"/>
      <c r="D54" s="96"/>
      <c r="E54" s="96"/>
      <c r="F54" s="96"/>
      <c r="G54" s="96"/>
      <c r="H54" s="96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 spans="1:26" ht="15.75" customHeight="1" x14ac:dyDescent="0.15">
      <c r="A55" s="100"/>
      <c r="B55" s="96"/>
      <c r="C55" s="96"/>
      <c r="D55" s="96"/>
      <c r="E55" s="96"/>
      <c r="F55" s="96"/>
      <c r="G55" s="96"/>
      <c r="H55" s="96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 spans="1:26" ht="15.75" customHeight="1" x14ac:dyDescent="0.15">
      <c r="A56" s="100"/>
      <c r="B56" s="96"/>
      <c r="C56" s="96"/>
      <c r="D56" s="96"/>
      <c r="E56" s="96"/>
      <c r="F56" s="96"/>
      <c r="G56" s="96"/>
      <c r="H56" s="96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 spans="1:26" ht="15.75" customHeight="1" x14ac:dyDescent="0.15">
      <c r="A57" s="100"/>
      <c r="B57" s="96"/>
      <c r="C57" s="96"/>
      <c r="D57" s="96"/>
      <c r="E57" s="96"/>
      <c r="F57" s="96"/>
      <c r="G57" s="96"/>
      <c r="H57" s="96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 ht="15.75" customHeight="1" x14ac:dyDescent="0.15">
      <c r="A58" s="100"/>
      <c r="B58" s="96"/>
      <c r="C58" s="96"/>
      <c r="D58" s="96"/>
      <c r="E58" s="96"/>
      <c r="F58" s="96"/>
      <c r="G58" s="96"/>
      <c r="H58" s="96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 spans="1:26" ht="15.75" customHeight="1" x14ac:dyDescent="0.15">
      <c r="A59" s="100"/>
      <c r="B59" s="96"/>
      <c r="C59" s="96"/>
      <c r="D59" s="96"/>
      <c r="E59" s="96"/>
      <c r="F59" s="96"/>
      <c r="G59" s="96"/>
      <c r="H59" s="96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 spans="1:26" ht="15.75" customHeight="1" x14ac:dyDescent="0.15">
      <c r="A60" s="100"/>
      <c r="B60" s="96"/>
      <c r="C60" s="96"/>
      <c r="D60" s="96"/>
      <c r="E60" s="96"/>
      <c r="F60" s="96"/>
      <c r="G60" s="96"/>
      <c r="H60" s="96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 spans="1:26" ht="15.75" customHeight="1" x14ac:dyDescent="0.15">
      <c r="A61" s="100"/>
      <c r="B61" s="96"/>
      <c r="C61" s="96"/>
      <c r="D61" s="96"/>
      <c r="E61" s="96"/>
      <c r="F61" s="96"/>
      <c r="G61" s="96"/>
      <c r="H61" s="96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 spans="1:26" ht="15.75" customHeight="1" x14ac:dyDescent="0.15">
      <c r="A62" s="100"/>
      <c r="B62" s="96"/>
      <c r="C62" s="96"/>
      <c r="D62" s="96"/>
      <c r="E62" s="96"/>
      <c r="F62" s="96"/>
      <c r="G62" s="96"/>
      <c r="H62" s="96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 spans="1:26" ht="15.75" customHeight="1" x14ac:dyDescent="0.15">
      <c r="A63" s="100"/>
      <c r="B63" s="96"/>
      <c r="C63" s="96"/>
      <c r="D63" s="96"/>
      <c r="E63" s="96"/>
      <c r="F63" s="96"/>
      <c r="G63" s="96"/>
      <c r="H63" s="96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 spans="1:26" ht="15.75" customHeight="1" x14ac:dyDescent="0.15">
      <c r="A64" s="100"/>
      <c r="B64" s="96"/>
      <c r="C64" s="96"/>
      <c r="D64" s="96"/>
      <c r="E64" s="96"/>
      <c r="F64" s="96"/>
      <c r="G64" s="96"/>
      <c r="H64" s="96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 spans="1:26" ht="15.75" customHeight="1" x14ac:dyDescent="0.15">
      <c r="A65" s="100"/>
      <c r="B65" s="96"/>
      <c r="C65" s="96"/>
      <c r="D65" s="96"/>
      <c r="E65" s="96"/>
      <c r="F65" s="96"/>
      <c r="G65" s="96"/>
      <c r="H65" s="96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 spans="1:26" ht="15.75" customHeight="1" x14ac:dyDescent="0.15">
      <c r="A66" s="100"/>
      <c r="B66" s="96"/>
      <c r="C66" s="96"/>
      <c r="D66" s="96"/>
      <c r="E66" s="96"/>
      <c r="F66" s="96"/>
      <c r="G66" s="96"/>
      <c r="H66" s="96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 spans="1:26" ht="15.75" customHeight="1" x14ac:dyDescent="0.15">
      <c r="A67" s="100"/>
      <c r="B67" s="96"/>
      <c r="C67" s="96"/>
      <c r="D67" s="96"/>
      <c r="E67" s="96"/>
      <c r="F67" s="96"/>
      <c r="G67" s="96"/>
      <c r="H67" s="96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 spans="1:26" ht="15.75" customHeight="1" x14ac:dyDescent="0.15">
      <c r="A68" s="100"/>
      <c r="B68" s="96"/>
      <c r="C68" s="96"/>
      <c r="D68" s="96"/>
      <c r="E68" s="96"/>
      <c r="F68" s="96"/>
      <c r="G68" s="96"/>
      <c r="H68" s="96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 spans="1:26" ht="15.75" customHeight="1" x14ac:dyDescent="0.15">
      <c r="A69" s="100"/>
      <c r="B69" s="96"/>
      <c r="C69" s="96"/>
      <c r="D69" s="96"/>
      <c r="E69" s="96"/>
      <c r="F69" s="96"/>
      <c r="G69" s="96"/>
      <c r="H69" s="96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 spans="1:26" ht="15.75" customHeight="1" x14ac:dyDescent="0.15">
      <c r="A70" s="100"/>
      <c r="B70" s="96"/>
      <c r="C70" s="96"/>
      <c r="D70" s="96"/>
      <c r="E70" s="96"/>
      <c r="F70" s="96"/>
      <c r="G70" s="96"/>
      <c r="H70" s="96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 spans="1:26" ht="15.75" customHeight="1" x14ac:dyDescent="0.15">
      <c r="A71" s="100"/>
      <c r="B71" s="96"/>
      <c r="C71" s="96"/>
      <c r="D71" s="96"/>
      <c r="E71" s="96"/>
      <c r="F71" s="96"/>
      <c r="G71" s="96"/>
      <c r="H71" s="96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 spans="1:26" ht="15.75" customHeight="1" x14ac:dyDescent="0.15">
      <c r="A72" s="100"/>
      <c r="B72" s="96"/>
      <c r="C72" s="96"/>
      <c r="D72" s="96"/>
      <c r="E72" s="96"/>
      <c r="F72" s="96"/>
      <c r="G72" s="96"/>
      <c r="H72" s="96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 spans="1:26" ht="15.75" customHeight="1" x14ac:dyDescent="0.15">
      <c r="A73" s="100"/>
      <c r="B73" s="96"/>
      <c r="C73" s="96"/>
      <c r="D73" s="96"/>
      <c r="E73" s="96"/>
      <c r="F73" s="96"/>
      <c r="G73" s="96"/>
      <c r="H73" s="96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 spans="1:26" ht="15.75" customHeight="1" x14ac:dyDescent="0.15">
      <c r="A74" s="100"/>
      <c r="B74" s="96"/>
      <c r="C74" s="96"/>
      <c r="D74" s="96"/>
      <c r="E74" s="96"/>
      <c r="F74" s="96"/>
      <c r="G74" s="96"/>
      <c r="H74" s="96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 spans="1:26" ht="15.75" customHeight="1" x14ac:dyDescent="0.15">
      <c r="A75" s="100"/>
      <c r="B75" s="96"/>
      <c r="C75" s="96"/>
      <c r="D75" s="96"/>
      <c r="E75" s="96"/>
      <c r="F75" s="96"/>
      <c r="G75" s="96"/>
      <c r="H75" s="96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 spans="1:26" ht="15.75" customHeight="1" x14ac:dyDescent="0.15">
      <c r="A76" s="100"/>
      <c r="B76" s="96"/>
      <c r="C76" s="96"/>
      <c r="D76" s="96"/>
      <c r="E76" s="96"/>
      <c r="F76" s="96"/>
      <c r="G76" s="96"/>
      <c r="H76" s="96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 spans="1:26" ht="15.75" customHeight="1" x14ac:dyDescent="0.15">
      <c r="A77" s="100"/>
      <c r="B77" s="96"/>
      <c r="C77" s="96"/>
      <c r="D77" s="96"/>
      <c r="E77" s="96"/>
      <c r="F77" s="96"/>
      <c r="G77" s="96"/>
      <c r="H77" s="96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 spans="1:26" ht="15.75" customHeight="1" x14ac:dyDescent="0.15">
      <c r="A78" s="100"/>
      <c r="B78" s="96"/>
      <c r="C78" s="96"/>
      <c r="D78" s="96"/>
      <c r="E78" s="96"/>
      <c r="F78" s="96"/>
      <c r="G78" s="96"/>
      <c r="H78" s="96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 spans="1:26" ht="15.75" customHeight="1" x14ac:dyDescent="0.15">
      <c r="A79" s="100"/>
      <c r="B79" s="96"/>
      <c r="C79" s="96"/>
      <c r="D79" s="96"/>
      <c r="E79" s="96"/>
      <c r="F79" s="96"/>
      <c r="G79" s="96"/>
      <c r="H79" s="96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 spans="1:26" ht="15.75" customHeight="1" x14ac:dyDescent="0.15">
      <c r="A80" s="100"/>
      <c r="B80" s="96"/>
      <c r="C80" s="96"/>
      <c r="D80" s="96"/>
      <c r="E80" s="96"/>
      <c r="F80" s="96"/>
      <c r="G80" s="96"/>
      <c r="H80" s="96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 spans="1:26" ht="15.75" customHeight="1" x14ac:dyDescent="0.15">
      <c r="A81" s="100"/>
      <c r="B81" s="96"/>
      <c r="C81" s="96"/>
      <c r="D81" s="96"/>
      <c r="E81" s="96"/>
      <c r="F81" s="96"/>
      <c r="G81" s="96"/>
      <c r="H81" s="96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 spans="1:26" ht="15.75" customHeight="1" x14ac:dyDescent="0.15">
      <c r="A82" s="100"/>
      <c r="B82" s="96"/>
      <c r="C82" s="96"/>
      <c r="D82" s="96"/>
      <c r="E82" s="96"/>
      <c r="F82" s="96"/>
      <c r="G82" s="96"/>
      <c r="H82" s="96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 spans="1:26" ht="15.75" customHeight="1" x14ac:dyDescent="0.15">
      <c r="A83" s="100"/>
      <c r="B83" s="96"/>
      <c r="C83" s="96"/>
      <c r="D83" s="96"/>
      <c r="E83" s="96"/>
      <c r="F83" s="96"/>
      <c r="G83" s="96"/>
      <c r="H83" s="96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15.75" customHeight="1" x14ac:dyDescent="0.15">
      <c r="A84" s="100"/>
      <c r="B84" s="96"/>
      <c r="C84" s="96"/>
      <c r="D84" s="96"/>
      <c r="E84" s="96"/>
      <c r="F84" s="96"/>
      <c r="G84" s="96"/>
      <c r="H84" s="96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15.75" customHeight="1" x14ac:dyDescent="0.15">
      <c r="A85" s="100"/>
      <c r="B85" s="96"/>
      <c r="C85" s="96"/>
      <c r="D85" s="96"/>
      <c r="E85" s="96"/>
      <c r="F85" s="96"/>
      <c r="G85" s="96"/>
      <c r="H85" s="96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 spans="1:26" ht="15.75" customHeight="1" x14ac:dyDescent="0.15">
      <c r="A86" s="100"/>
      <c r="B86" s="96"/>
      <c r="C86" s="96"/>
      <c r="D86" s="96"/>
      <c r="E86" s="96"/>
      <c r="F86" s="96"/>
      <c r="G86" s="96"/>
      <c r="H86" s="96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 spans="1:26" ht="15.75" customHeight="1" x14ac:dyDescent="0.15">
      <c r="A87" s="100"/>
      <c r="B87" s="96"/>
      <c r="C87" s="96"/>
      <c r="D87" s="96"/>
      <c r="E87" s="96"/>
      <c r="F87" s="96"/>
      <c r="G87" s="96"/>
      <c r="H87" s="96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 spans="1:26" ht="15.75" customHeight="1" x14ac:dyDescent="0.15">
      <c r="A88" s="100"/>
      <c r="B88" s="96"/>
      <c r="C88" s="96"/>
      <c r="D88" s="96"/>
      <c r="E88" s="96"/>
      <c r="F88" s="96"/>
      <c r="G88" s="96"/>
      <c r="H88" s="96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 spans="1:26" ht="15.75" customHeight="1" x14ac:dyDescent="0.15">
      <c r="A89" s="100"/>
      <c r="B89" s="96"/>
      <c r="C89" s="96"/>
      <c r="D89" s="96"/>
      <c r="E89" s="96"/>
      <c r="F89" s="96"/>
      <c r="G89" s="96"/>
      <c r="H89" s="96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 spans="1:26" ht="15.75" customHeight="1" x14ac:dyDescent="0.15">
      <c r="A90" s="100"/>
      <c r="B90" s="96"/>
      <c r="C90" s="96"/>
      <c r="D90" s="96"/>
      <c r="E90" s="96"/>
      <c r="F90" s="96"/>
      <c r="G90" s="96"/>
      <c r="H90" s="96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 spans="1:26" ht="15.75" customHeight="1" x14ac:dyDescent="0.15">
      <c r="A91" s="100"/>
      <c r="B91" s="96"/>
      <c r="C91" s="96"/>
      <c r="D91" s="96"/>
      <c r="E91" s="96"/>
      <c r="F91" s="96"/>
      <c r="G91" s="96"/>
      <c r="H91" s="96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 spans="1:26" ht="15.75" customHeight="1" x14ac:dyDescent="0.15">
      <c r="A92" s="100"/>
      <c r="B92" s="96"/>
      <c r="C92" s="96"/>
      <c r="D92" s="96"/>
      <c r="E92" s="96"/>
      <c r="F92" s="96"/>
      <c r="G92" s="96"/>
      <c r="H92" s="96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 spans="1:26" ht="15.75" customHeight="1" x14ac:dyDescent="0.15">
      <c r="A93" s="100"/>
      <c r="B93" s="96"/>
      <c r="C93" s="96"/>
      <c r="D93" s="96"/>
      <c r="E93" s="96"/>
      <c r="F93" s="96"/>
      <c r="G93" s="96"/>
      <c r="H93" s="96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 spans="1:26" ht="15.75" customHeight="1" x14ac:dyDescent="0.15">
      <c r="A94" s="100"/>
      <c r="B94" s="96"/>
      <c r="C94" s="96"/>
      <c r="D94" s="96"/>
      <c r="E94" s="96"/>
      <c r="F94" s="96"/>
      <c r="G94" s="96"/>
      <c r="H94" s="96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 spans="1:26" ht="15.75" customHeight="1" x14ac:dyDescent="0.15">
      <c r="A95" s="100"/>
      <c r="B95" s="96"/>
      <c r="C95" s="96"/>
      <c r="D95" s="96"/>
      <c r="E95" s="96"/>
      <c r="F95" s="96"/>
      <c r="G95" s="96"/>
      <c r="H95" s="96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 spans="1:26" ht="15.75" customHeight="1" x14ac:dyDescent="0.15">
      <c r="A96" s="100"/>
      <c r="B96" s="96"/>
      <c r="C96" s="96"/>
      <c r="D96" s="96"/>
      <c r="E96" s="96"/>
      <c r="F96" s="96"/>
      <c r="G96" s="96"/>
      <c r="H96" s="96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 spans="1:26" ht="15.75" customHeight="1" x14ac:dyDescent="0.15">
      <c r="A97" s="100"/>
      <c r="B97" s="96"/>
      <c r="C97" s="96"/>
      <c r="D97" s="96"/>
      <c r="E97" s="96"/>
      <c r="F97" s="96"/>
      <c r="G97" s="96"/>
      <c r="H97" s="96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 spans="1:26" ht="15.75" customHeight="1" x14ac:dyDescent="0.15">
      <c r="A98" s="100"/>
      <c r="B98" s="96"/>
      <c r="C98" s="96"/>
      <c r="D98" s="96"/>
      <c r="E98" s="96"/>
      <c r="F98" s="96"/>
      <c r="G98" s="96"/>
      <c r="H98" s="96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 spans="1:26" ht="15.75" customHeight="1" x14ac:dyDescent="0.15">
      <c r="A99" s="100"/>
      <c r="B99" s="96"/>
      <c r="C99" s="96"/>
      <c r="D99" s="96"/>
      <c r="E99" s="96"/>
      <c r="F99" s="96"/>
      <c r="G99" s="96"/>
      <c r="H99" s="96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 spans="1:26" ht="15.75" customHeight="1" x14ac:dyDescent="0.15">
      <c r="A100" s="100"/>
      <c r="B100" s="96"/>
      <c r="C100" s="96"/>
      <c r="D100" s="96"/>
      <c r="E100" s="96"/>
      <c r="F100" s="96"/>
      <c r="G100" s="96"/>
      <c r="H100" s="96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 spans="1:26" ht="15.75" customHeight="1" x14ac:dyDescent="0.15">
      <c r="A101" s="100"/>
      <c r="B101" s="96"/>
      <c r="C101" s="96"/>
      <c r="D101" s="96"/>
      <c r="E101" s="96"/>
      <c r="F101" s="96"/>
      <c r="G101" s="96"/>
      <c r="H101" s="96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 spans="1:26" ht="15.75" customHeight="1" x14ac:dyDescent="0.15">
      <c r="A102" s="100"/>
      <c r="B102" s="96"/>
      <c r="C102" s="96"/>
      <c r="D102" s="96"/>
      <c r="E102" s="96"/>
      <c r="F102" s="96"/>
      <c r="G102" s="96"/>
      <c r="H102" s="96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 spans="1:26" ht="15.75" customHeight="1" x14ac:dyDescent="0.15">
      <c r="A103" s="100"/>
      <c r="B103" s="96"/>
      <c r="C103" s="96"/>
      <c r="D103" s="96"/>
      <c r="E103" s="96"/>
      <c r="F103" s="96"/>
      <c r="G103" s="96"/>
      <c r="H103" s="96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 spans="1:26" ht="15.75" customHeight="1" x14ac:dyDescent="0.15">
      <c r="A104" s="100"/>
      <c r="B104" s="96"/>
      <c r="C104" s="96"/>
      <c r="D104" s="96"/>
      <c r="E104" s="96"/>
      <c r="F104" s="96"/>
      <c r="G104" s="96"/>
      <c r="H104" s="96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 spans="1:26" ht="15.75" customHeight="1" x14ac:dyDescent="0.15">
      <c r="A105" s="100"/>
      <c r="B105" s="96"/>
      <c r="C105" s="96"/>
      <c r="D105" s="96"/>
      <c r="E105" s="96"/>
      <c r="F105" s="96"/>
      <c r="G105" s="96"/>
      <c r="H105" s="96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 spans="1:26" ht="15.75" customHeight="1" x14ac:dyDescent="0.15">
      <c r="A106" s="100"/>
      <c r="B106" s="96"/>
      <c r="C106" s="96"/>
      <c r="D106" s="96"/>
      <c r="E106" s="96"/>
      <c r="F106" s="96"/>
      <c r="G106" s="96"/>
      <c r="H106" s="96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 spans="1:26" ht="15.75" customHeight="1" x14ac:dyDescent="0.15">
      <c r="A107" s="100"/>
      <c r="B107" s="96"/>
      <c r="C107" s="96"/>
      <c r="D107" s="96"/>
      <c r="E107" s="96"/>
      <c r="F107" s="96"/>
      <c r="G107" s="96"/>
      <c r="H107" s="96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 spans="1:26" ht="15.75" customHeight="1" x14ac:dyDescent="0.15">
      <c r="A108" s="100"/>
      <c r="B108" s="96"/>
      <c r="C108" s="96"/>
      <c r="D108" s="96"/>
      <c r="E108" s="96"/>
      <c r="F108" s="96"/>
      <c r="G108" s="96"/>
      <c r="H108" s="96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 spans="1:26" ht="15.75" customHeight="1" x14ac:dyDescent="0.15">
      <c r="A109" s="100"/>
      <c r="B109" s="96"/>
      <c r="C109" s="96"/>
      <c r="D109" s="96"/>
      <c r="E109" s="96"/>
      <c r="F109" s="96"/>
      <c r="G109" s="96"/>
      <c r="H109" s="96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 spans="1:26" ht="15.75" customHeight="1" x14ac:dyDescent="0.15">
      <c r="A110" s="100"/>
      <c r="B110" s="96"/>
      <c r="C110" s="96"/>
      <c r="D110" s="96"/>
      <c r="E110" s="96"/>
      <c r="F110" s="96"/>
      <c r="G110" s="96"/>
      <c r="H110" s="96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 spans="1:26" ht="15.75" customHeight="1" x14ac:dyDescent="0.15">
      <c r="A111" s="100"/>
      <c r="B111" s="96"/>
      <c r="C111" s="96"/>
      <c r="D111" s="96"/>
      <c r="E111" s="96"/>
      <c r="F111" s="96"/>
      <c r="G111" s="96"/>
      <c r="H111" s="96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 spans="1:26" ht="15.75" customHeight="1" x14ac:dyDescent="0.15">
      <c r="A112" s="100"/>
      <c r="B112" s="96"/>
      <c r="C112" s="96"/>
      <c r="D112" s="96"/>
      <c r="E112" s="96"/>
      <c r="F112" s="96"/>
      <c r="G112" s="96"/>
      <c r="H112" s="96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 spans="1:26" ht="15.75" customHeight="1" x14ac:dyDescent="0.15">
      <c r="A113" s="100"/>
      <c r="B113" s="96"/>
      <c r="C113" s="96"/>
      <c r="D113" s="96"/>
      <c r="E113" s="96"/>
      <c r="F113" s="96"/>
      <c r="G113" s="96"/>
      <c r="H113" s="96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 spans="1:26" ht="15.75" customHeight="1" x14ac:dyDescent="0.15">
      <c r="A114" s="100"/>
      <c r="B114" s="96"/>
      <c r="C114" s="96"/>
      <c r="D114" s="96"/>
      <c r="E114" s="96"/>
      <c r="F114" s="96"/>
      <c r="G114" s="96"/>
      <c r="H114" s="96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 spans="1:26" ht="15.75" customHeight="1" x14ac:dyDescent="0.15">
      <c r="A115" s="100"/>
      <c r="B115" s="96"/>
      <c r="C115" s="96"/>
      <c r="D115" s="96"/>
      <c r="E115" s="96"/>
      <c r="F115" s="96"/>
      <c r="G115" s="96"/>
      <c r="H115" s="96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 spans="1:26" ht="15.75" customHeight="1" x14ac:dyDescent="0.15">
      <c r="A116" s="100"/>
      <c r="B116" s="96"/>
      <c r="C116" s="96"/>
      <c r="D116" s="96"/>
      <c r="E116" s="96"/>
      <c r="F116" s="96"/>
      <c r="G116" s="96"/>
      <c r="H116" s="96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 spans="1:26" ht="15.75" customHeight="1" x14ac:dyDescent="0.15">
      <c r="A117" s="100"/>
      <c r="B117" s="96"/>
      <c r="C117" s="96"/>
      <c r="D117" s="96"/>
      <c r="E117" s="96"/>
      <c r="F117" s="96"/>
      <c r="G117" s="96"/>
      <c r="H117" s="96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 spans="1:26" ht="15.75" customHeight="1" x14ac:dyDescent="0.15">
      <c r="A118" s="100"/>
      <c r="B118" s="96"/>
      <c r="C118" s="96"/>
      <c r="D118" s="96"/>
      <c r="E118" s="96"/>
      <c r="F118" s="96"/>
      <c r="G118" s="96"/>
      <c r="H118" s="96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 spans="1:26" ht="15.75" customHeight="1" x14ac:dyDescent="0.15">
      <c r="A119" s="100"/>
      <c r="B119" s="96"/>
      <c r="C119" s="96"/>
      <c r="D119" s="96"/>
      <c r="E119" s="96"/>
      <c r="F119" s="96"/>
      <c r="G119" s="96"/>
      <c r="H119" s="96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 spans="1:26" ht="15.75" customHeight="1" x14ac:dyDescent="0.15">
      <c r="A120" s="100"/>
      <c r="B120" s="96"/>
      <c r="C120" s="96"/>
      <c r="D120" s="96"/>
      <c r="E120" s="96"/>
      <c r="F120" s="96"/>
      <c r="G120" s="96"/>
      <c r="H120" s="96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 spans="1:26" ht="15.75" customHeight="1" x14ac:dyDescent="0.15">
      <c r="A121" s="100"/>
      <c r="B121" s="96"/>
      <c r="C121" s="96"/>
      <c r="D121" s="96"/>
      <c r="E121" s="96"/>
      <c r="F121" s="96"/>
      <c r="G121" s="96"/>
      <c r="H121" s="96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 spans="1:26" ht="15.75" customHeight="1" x14ac:dyDescent="0.15">
      <c r="A122" s="100"/>
      <c r="B122" s="96"/>
      <c r="C122" s="96"/>
      <c r="D122" s="96"/>
      <c r="E122" s="96"/>
      <c r="F122" s="96"/>
      <c r="G122" s="96"/>
      <c r="H122" s="96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 spans="1:26" ht="15.75" customHeight="1" x14ac:dyDescent="0.15">
      <c r="A123" s="100"/>
      <c r="B123" s="96"/>
      <c r="C123" s="96"/>
      <c r="D123" s="96"/>
      <c r="E123" s="96"/>
      <c r="F123" s="96"/>
      <c r="G123" s="96"/>
      <c r="H123" s="96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 spans="1:26" ht="15.75" customHeight="1" x14ac:dyDescent="0.15">
      <c r="A124" s="100"/>
      <c r="B124" s="96"/>
      <c r="C124" s="96"/>
      <c r="D124" s="96"/>
      <c r="E124" s="96"/>
      <c r="F124" s="96"/>
      <c r="G124" s="96"/>
      <c r="H124" s="96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 spans="1:26" ht="15.75" customHeight="1" x14ac:dyDescent="0.15">
      <c r="A125" s="100"/>
      <c r="B125" s="96"/>
      <c r="C125" s="96"/>
      <c r="D125" s="96"/>
      <c r="E125" s="96"/>
      <c r="F125" s="96"/>
      <c r="G125" s="96"/>
      <c r="H125" s="96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 spans="1:26" ht="15.75" customHeight="1" x14ac:dyDescent="0.15">
      <c r="A126" s="100"/>
      <c r="B126" s="96"/>
      <c r="C126" s="96"/>
      <c r="D126" s="96"/>
      <c r="E126" s="96"/>
      <c r="F126" s="96"/>
      <c r="G126" s="96"/>
      <c r="H126" s="96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 spans="1:26" ht="15.75" customHeight="1" x14ac:dyDescent="0.15">
      <c r="A127" s="100"/>
      <c r="B127" s="96"/>
      <c r="C127" s="96"/>
      <c r="D127" s="96"/>
      <c r="E127" s="96"/>
      <c r="F127" s="96"/>
      <c r="G127" s="96"/>
      <c r="H127" s="96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 spans="1:26" ht="15.75" customHeight="1" x14ac:dyDescent="0.15">
      <c r="A128" s="100"/>
      <c r="B128" s="96"/>
      <c r="C128" s="96"/>
      <c r="D128" s="96"/>
      <c r="E128" s="96"/>
      <c r="F128" s="96"/>
      <c r="G128" s="96"/>
      <c r="H128" s="96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 spans="1:26" ht="15.75" customHeight="1" x14ac:dyDescent="0.15">
      <c r="A129" s="100"/>
      <c r="B129" s="96"/>
      <c r="C129" s="96"/>
      <c r="D129" s="96"/>
      <c r="E129" s="96"/>
      <c r="F129" s="96"/>
      <c r="G129" s="96"/>
      <c r="H129" s="96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 spans="1:26" ht="15.75" customHeight="1" x14ac:dyDescent="0.15">
      <c r="A130" s="100"/>
      <c r="B130" s="96"/>
      <c r="C130" s="96"/>
      <c r="D130" s="96"/>
      <c r="E130" s="96"/>
      <c r="F130" s="96"/>
      <c r="G130" s="96"/>
      <c r="H130" s="96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 spans="1:26" ht="15.75" customHeight="1" x14ac:dyDescent="0.15">
      <c r="A131" s="100"/>
      <c r="B131" s="96"/>
      <c r="C131" s="96"/>
      <c r="D131" s="96"/>
      <c r="E131" s="96"/>
      <c r="F131" s="96"/>
      <c r="G131" s="96"/>
      <c r="H131" s="96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 spans="1:26" ht="15.75" customHeight="1" x14ac:dyDescent="0.15">
      <c r="A132" s="100"/>
      <c r="B132" s="96"/>
      <c r="C132" s="96"/>
      <c r="D132" s="96"/>
      <c r="E132" s="96"/>
      <c r="F132" s="96"/>
      <c r="G132" s="96"/>
      <c r="H132" s="96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 spans="1:26" ht="15.75" customHeight="1" x14ac:dyDescent="0.15">
      <c r="A133" s="100"/>
      <c r="B133" s="96"/>
      <c r="C133" s="96"/>
      <c r="D133" s="96"/>
      <c r="E133" s="96"/>
      <c r="F133" s="96"/>
      <c r="G133" s="96"/>
      <c r="H133" s="96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 spans="1:26" ht="15.75" customHeight="1" x14ac:dyDescent="0.15">
      <c r="A134" s="100"/>
      <c r="B134" s="96"/>
      <c r="C134" s="96"/>
      <c r="D134" s="96"/>
      <c r="E134" s="96"/>
      <c r="F134" s="96"/>
      <c r="G134" s="96"/>
      <c r="H134" s="96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 spans="1:26" ht="15.75" customHeight="1" x14ac:dyDescent="0.15">
      <c r="A135" s="100"/>
      <c r="B135" s="96"/>
      <c r="C135" s="96"/>
      <c r="D135" s="96"/>
      <c r="E135" s="96"/>
      <c r="F135" s="96"/>
      <c r="G135" s="96"/>
      <c r="H135" s="96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 spans="1:26" ht="15.75" customHeight="1" x14ac:dyDescent="0.15">
      <c r="A136" s="100"/>
      <c r="B136" s="96"/>
      <c r="C136" s="96"/>
      <c r="D136" s="96"/>
      <c r="E136" s="96"/>
      <c r="F136" s="96"/>
      <c r="G136" s="96"/>
      <c r="H136" s="96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 spans="1:26" ht="15.75" customHeight="1" x14ac:dyDescent="0.15">
      <c r="A137" s="100"/>
      <c r="B137" s="96"/>
      <c r="C137" s="96"/>
      <c r="D137" s="96"/>
      <c r="E137" s="96"/>
      <c r="F137" s="96"/>
      <c r="G137" s="96"/>
      <c r="H137" s="96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 spans="1:26" ht="15.75" customHeight="1" x14ac:dyDescent="0.15">
      <c r="A138" s="100"/>
      <c r="B138" s="96"/>
      <c r="C138" s="96"/>
      <c r="D138" s="96"/>
      <c r="E138" s="96"/>
      <c r="F138" s="96"/>
      <c r="G138" s="96"/>
      <c r="H138" s="96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 spans="1:26" ht="15.75" customHeight="1" x14ac:dyDescent="0.15">
      <c r="A139" s="100"/>
      <c r="B139" s="96"/>
      <c r="C139" s="96"/>
      <c r="D139" s="96"/>
      <c r="E139" s="96"/>
      <c r="F139" s="96"/>
      <c r="G139" s="96"/>
      <c r="H139" s="96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 spans="1:26" ht="15.75" customHeight="1" x14ac:dyDescent="0.15">
      <c r="A140" s="100"/>
      <c r="B140" s="96"/>
      <c r="C140" s="96"/>
      <c r="D140" s="96"/>
      <c r="E140" s="96"/>
      <c r="F140" s="96"/>
      <c r="G140" s="96"/>
      <c r="H140" s="96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 spans="1:26" ht="15.75" customHeight="1" x14ac:dyDescent="0.15">
      <c r="A141" s="100"/>
      <c r="B141" s="96"/>
      <c r="C141" s="96"/>
      <c r="D141" s="96"/>
      <c r="E141" s="96"/>
      <c r="F141" s="96"/>
      <c r="G141" s="96"/>
      <c r="H141" s="96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 spans="1:26" ht="15.75" customHeight="1" x14ac:dyDescent="0.15">
      <c r="A142" s="100"/>
      <c r="B142" s="96"/>
      <c r="C142" s="96"/>
      <c r="D142" s="96"/>
      <c r="E142" s="96"/>
      <c r="F142" s="96"/>
      <c r="G142" s="96"/>
      <c r="H142" s="96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 spans="1:26" ht="15.75" customHeight="1" x14ac:dyDescent="0.15">
      <c r="A143" s="100"/>
      <c r="B143" s="96"/>
      <c r="C143" s="96"/>
      <c r="D143" s="96"/>
      <c r="E143" s="96"/>
      <c r="F143" s="96"/>
      <c r="G143" s="96"/>
      <c r="H143" s="96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 spans="1:26" ht="15.75" customHeight="1" x14ac:dyDescent="0.15">
      <c r="A144" s="100"/>
      <c r="B144" s="96"/>
      <c r="C144" s="96"/>
      <c r="D144" s="96"/>
      <c r="E144" s="96"/>
      <c r="F144" s="96"/>
      <c r="G144" s="96"/>
      <c r="H144" s="96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 spans="1:26" ht="15.75" customHeight="1" x14ac:dyDescent="0.15">
      <c r="A145" s="100"/>
      <c r="B145" s="96"/>
      <c r="C145" s="96"/>
      <c r="D145" s="96"/>
      <c r="E145" s="96"/>
      <c r="F145" s="96"/>
      <c r="G145" s="96"/>
      <c r="H145" s="96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 spans="1:26" ht="15.75" customHeight="1" x14ac:dyDescent="0.15">
      <c r="A146" s="100"/>
      <c r="B146" s="96"/>
      <c r="C146" s="96"/>
      <c r="D146" s="96"/>
      <c r="E146" s="96"/>
      <c r="F146" s="96"/>
      <c r="G146" s="96"/>
      <c r="H146" s="96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 spans="1:26" ht="15.75" customHeight="1" x14ac:dyDescent="0.15">
      <c r="A147" s="100"/>
      <c r="B147" s="96"/>
      <c r="C147" s="96"/>
      <c r="D147" s="96"/>
      <c r="E147" s="96"/>
      <c r="F147" s="96"/>
      <c r="G147" s="96"/>
      <c r="H147" s="96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 spans="1:26" ht="15.75" customHeight="1" x14ac:dyDescent="0.15">
      <c r="A148" s="100"/>
      <c r="B148" s="96"/>
      <c r="C148" s="96"/>
      <c r="D148" s="96"/>
      <c r="E148" s="96"/>
      <c r="F148" s="96"/>
      <c r="G148" s="96"/>
      <c r="H148" s="96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 spans="1:26" ht="15.75" customHeight="1" x14ac:dyDescent="0.15">
      <c r="A149" s="100"/>
      <c r="B149" s="96"/>
      <c r="C149" s="96"/>
      <c r="D149" s="96"/>
      <c r="E149" s="96"/>
      <c r="F149" s="96"/>
      <c r="G149" s="96"/>
      <c r="H149" s="96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 spans="1:26" ht="15.75" customHeight="1" x14ac:dyDescent="0.15">
      <c r="A150" s="100"/>
      <c r="B150" s="96"/>
      <c r="C150" s="96"/>
      <c r="D150" s="96"/>
      <c r="E150" s="96"/>
      <c r="F150" s="96"/>
      <c r="G150" s="96"/>
      <c r="H150" s="96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 spans="1:26" ht="15.75" customHeight="1" x14ac:dyDescent="0.15">
      <c r="A151" s="100"/>
      <c r="B151" s="96"/>
      <c r="C151" s="96"/>
      <c r="D151" s="96"/>
      <c r="E151" s="96"/>
      <c r="F151" s="96"/>
      <c r="G151" s="96"/>
      <c r="H151" s="96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 spans="1:26" ht="15.75" customHeight="1" x14ac:dyDescent="0.15">
      <c r="A152" s="100"/>
      <c r="B152" s="96"/>
      <c r="C152" s="96"/>
      <c r="D152" s="96"/>
      <c r="E152" s="96"/>
      <c r="F152" s="96"/>
      <c r="G152" s="96"/>
      <c r="H152" s="96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 spans="1:26" ht="15.75" customHeight="1" x14ac:dyDescent="0.15">
      <c r="A153" s="100"/>
      <c r="B153" s="96"/>
      <c r="C153" s="96"/>
      <c r="D153" s="96"/>
      <c r="E153" s="96"/>
      <c r="F153" s="96"/>
      <c r="G153" s="96"/>
      <c r="H153" s="96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 spans="1:26" ht="15.75" customHeight="1" x14ac:dyDescent="0.15">
      <c r="A154" s="100"/>
      <c r="B154" s="96"/>
      <c r="C154" s="96"/>
      <c r="D154" s="96"/>
      <c r="E154" s="96"/>
      <c r="F154" s="96"/>
      <c r="G154" s="96"/>
      <c r="H154" s="96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 spans="1:26" ht="15.75" customHeight="1" x14ac:dyDescent="0.15">
      <c r="A155" s="100"/>
      <c r="B155" s="96"/>
      <c r="C155" s="96"/>
      <c r="D155" s="96"/>
      <c r="E155" s="96"/>
      <c r="F155" s="96"/>
      <c r="G155" s="96"/>
      <c r="H155" s="96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 spans="1:26" ht="15.75" customHeight="1" x14ac:dyDescent="0.15">
      <c r="A156" s="100"/>
      <c r="B156" s="96"/>
      <c r="C156" s="96"/>
      <c r="D156" s="96"/>
      <c r="E156" s="96"/>
      <c r="F156" s="96"/>
      <c r="G156" s="96"/>
      <c r="H156" s="96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 spans="1:26" ht="15.75" customHeight="1" x14ac:dyDescent="0.15">
      <c r="A157" s="100"/>
      <c r="B157" s="96"/>
      <c r="C157" s="96"/>
      <c r="D157" s="96"/>
      <c r="E157" s="96"/>
      <c r="F157" s="96"/>
      <c r="G157" s="96"/>
      <c r="H157" s="96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 spans="1:26" ht="15.75" customHeight="1" x14ac:dyDescent="0.15">
      <c r="A158" s="100"/>
      <c r="B158" s="96"/>
      <c r="C158" s="96"/>
      <c r="D158" s="96"/>
      <c r="E158" s="96"/>
      <c r="F158" s="96"/>
      <c r="G158" s="96"/>
      <c r="H158" s="96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 spans="1:26" ht="15.75" customHeight="1" x14ac:dyDescent="0.15">
      <c r="A159" s="100"/>
      <c r="B159" s="96"/>
      <c r="C159" s="96"/>
      <c r="D159" s="96"/>
      <c r="E159" s="96"/>
      <c r="F159" s="96"/>
      <c r="G159" s="96"/>
      <c r="H159" s="96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 spans="1:26" ht="15.75" customHeight="1" x14ac:dyDescent="0.15">
      <c r="A160" s="100"/>
      <c r="B160" s="96"/>
      <c r="C160" s="96"/>
      <c r="D160" s="96"/>
      <c r="E160" s="96"/>
      <c r="F160" s="96"/>
      <c r="G160" s="96"/>
      <c r="H160" s="96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 spans="1:26" ht="15.75" customHeight="1" x14ac:dyDescent="0.15">
      <c r="A161" s="100"/>
      <c r="B161" s="96"/>
      <c r="C161" s="96"/>
      <c r="D161" s="96"/>
      <c r="E161" s="96"/>
      <c r="F161" s="96"/>
      <c r="G161" s="96"/>
      <c r="H161" s="96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 spans="1:26" ht="15.75" customHeight="1" x14ac:dyDescent="0.15">
      <c r="A162" s="100"/>
      <c r="B162" s="96"/>
      <c r="C162" s="96"/>
      <c r="D162" s="96"/>
      <c r="E162" s="96"/>
      <c r="F162" s="96"/>
      <c r="G162" s="96"/>
      <c r="H162" s="96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 spans="1:26" ht="15.75" customHeight="1" x14ac:dyDescent="0.15">
      <c r="A163" s="100"/>
      <c r="B163" s="96"/>
      <c r="C163" s="96"/>
      <c r="D163" s="96"/>
      <c r="E163" s="96"/>
      <c r="F163" s="96"/>
      <c r="G163" s="96"/>
      <c r="H163" s="96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 spans="1:26" ht="15.75" customHeight="1" x14ac:dyDescent="0.15">
      <c r="A164" s="100"/>
      <c r="B164" s="96"/>
      <c r="C164" s="96"/>
      <c r="D164" s="96"/>
      <c r="E164" s="96"/>
      <c r="F164" s="96"/>
      <c r="G164" s="96"/>
      <c r="H164" s="96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 spans="1:26" ht="15.75" customHeight="1" x14ac:dyDescent="0.15">
      <c r="A165" s="100"/>
      <c r="B165" s="96"/>
      <c r="C165" s="96"/>
      <c r="D165" s="96"/>
      <c r="E165" s="96"/>
      <c r="F165" s="96"/>
      <c r="G165" s="96"/>
      <c r="H165" s="96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 spans="1:26" ht="15.75" customHeight="1" x14ac:dyDescent="0.15">
      <c r="A166" s="100"/>
      <c r="B166" s="96"/>
      <c r="C166" s="96"/>
      <c r="D166" s="96"/>
      <c r="E166" s="96"/>
      <c r="F166" s="96"/>
      <c r="G166" s="96"/>
      <c r="H166" s="96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 spans="1:26" ht="15.75" customHeight="1" x14ac:dyDescent="0.15">
      <c r="A167" s="100"/>
      <c r="B167" s="96"/>
      <c r="C167" s="96"/>
      <c r="D167" s="96"/>
      <c r="E167" s="96"/>
      <c r="F167" s="96"/>
      <c r="G167" s="96"/>
      <c r="H167" s="96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 spans="1:26" ht="15.75" customHeight="1" x14ac:dyDescent="0.15">
      <c r="A168" s="100"/>
      <c r="B168" s="96"/>
      <c r="C168" s="96"/>
      <c r="D168" s="96"/>
      <c r="E168" s="96"/>
      <c r="F168" s="96"/>
      <c r="G168" s="96"/>
      <c r="H168" s="96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 spans="1:26" ht="15.75" customHeight="1" x14ac:dyDescent="0.15">
      <c r="A169" s="100"/>
      <c r="B169" s="96"/>
      <c r="C169" s="96"/>
      <c r="D169" s="96"/>
      <c r="E169" s="96"/>
      <c r="F169" s="96"/>
      <c r="G169" s="96"/>
      <c r="H169" s="96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 spans="1:26" ht="15.75" customHeight="1" x14ac:dyDescent="0.15">
      <c r="A170" s="100"/>
      <c r="B170" s="96"/>
      <c r="C170" s="96"/>
      <c r="D170" s="96"/>
      <c r="E170" s="96"/>
      <c r="F170" s="96"/>
      <c r="G170" s="96"/>
      <c r="H170" s="96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 spans="1:26" ht="15.75" customHeight="1" x14ac:dyDescent="0.15">
      <c r="A171" s="100"/>
      <c r="B171" s="96"/>
      <c r="C171" s="96"/>
      <c r="D171" s="96"/>
      <c r="E171" s="96"/>
      <c r="F171" s="96"/>
      <c r="G171" s="96"/>
      <c r="H171" s="96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 spans="1:26" ht="15.75" customHeight="1" x14ac:dyDescent="0.15">
      <c r="A172" s="100"/>
      <c r="B172" s="96"/>
      <c r="C172" s="96"/>
      <c r="D172" s="96"/>
      <c r="E172" s="96"/>
      <c r="F172" s="96"/>
      <c r="G172" s="96"/>
      <c r="H172" s="96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 spans="1:26" ht="15.75" customHeight="1" x14ac:dyDescent="0.15">
      <c r="A173" s="100"/>
      <c r="B173" s="96"/>
      <c r="C173" s="96"/>
      <c r="D173" s="96"/>
      <c r="E173" s="96"/>
      <c r="F173" s="96"/>
      <c r="G173" s="96"/>
      <c r="H173" s="96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 spans="1:26" ht="15.75" customHeight="1" x14ac:dyDescent="0.15">
      <c r="A174" s="100"/>
      <c r="B174" s="96"/>
      <c r="C174" s="96"/>
      <c r="D174" s="96"/>
      <c r="E174" s="96"/>
      <c r="F174" s="96"/>
      <c r="G174" s="96"/>
      <c r="H174" s="96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 spans="1:26" ht="15.75" customHeight="1" x14ac:dyDescent="0.15">
      <c r="A175" s="100"/>
      <c r="B175" s="96"/>
      <c r="C175" s="96"/>
      <c r="D175" s="96"/>
      <c r="E175" s="96"/>
      <c r="F175" s="96"/>
      <c r="G175" s="96"/>
      <c r="H175" s="96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 spans="1:26" ht="15.75" customHeight="1" x14ac:dyDescent="0.15">
      <c r="A176" s="100"/>
      <c r="B176" s="96"/>
      <c r="C176" s="96"/>
      <c r="D176" s="96"/>
      <c r="E176" s="96"/>
      <c r="F176" s="96"/>
      <c r="G176" s="96"/>
      <c r="H176" s="96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 spans="1:26" ht="15.75" customHeight="1" x14ac:dyDescent="0.15">
      <c r="A177" s="100"/>
      <c r="B177" s="96"/>
      <c r="C177" s="96"/>
      <c r="D177" s="96"/>
      <c r="E177" s="96"/>
      <c r="F177" s="96"/>
      <c r="G177" s="96"/>
      <c r="H177" s="96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 spans="1:26" ht="15.75" customHeight="1" x14ac:dyDescent="0.15">
      <c r="A178" s="100"/>
      <c r="B178" s="96"/>
      <c r="C178" s="96"/>
      <c r="D178" s="96"/>
      <c r="E178" s="96"/>
      <c r="F178" s="96"/>
      <c r="G178" s="96"/>
      <c r="H178" s="96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 spans="1:26" ht="15.75" customHeight="1" x14ac:dyDescent="0.15">
      <c r="A179" s="100"/>
      <c r="B179" s="96"/>
      <c r="C179" s="96"/>
      <c r="D179" s="96"/>
      <c r="E179" s="96"/>
      <c r="F179" s="96"/>
      <c r="G179" s="96"/>
      <c r="H179" s="96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 spans="1:26" ht="15.75" customHeight="1" x14ac:dyDescent="0.15">
      <c r="A180" s="100"/>
      <c r="B180" s="96"/>
      <c r="C180" s="96"/>
      <c r="D180" s="96"/>
      <c r="E180" s="96"/>
      <c r="F180" s="96"/>
      <c r="G180" s="96"/>
      <c r="H180" s="96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 spans="1:26" ht="15.75" customHeight="1" x14ac:dyDescent="0.15">
      <c r="A181" s="100"/>
      <c r="B181" s="96"/>
      <c r="C181" s="96"/>
      <c r="D181" s="96"/>
      <c r="E181" s="96"/>
      <c r="F181" s="96"/>
      <c r="G181" s="96"/>
      <c r="H181" s="96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 spans="1:26" ht="15.75" customHeight="1" x14ac:dyDescent="0.15">
      <c r="A182" s="100"/>
      <c r="B182" s="96"/>
      <c r="C182" s="96"/>
      <c r="D182" s="96"/>
      <c r="E182" s="96"/>
      <c r="F182" s="96"/>
      <c r="G182" s="96"/>
      <c r="H182" s="96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 spans="1:26" ht="15.75" customHeight="1" x14ac:dyDescent="0.15">
      <c r="A183" s="100"/>
      <c r="B183" s="96"/>
      <c r="C183" s="96"/>
      <c r="D183" s="96"/>
      <c r="E183" s="96"/>
      <c r="F183" s="96"/>
      <c r="G183" s="96"/>
      <c r="H183" s="96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 spans="1:26" ht="15.75" customHeight="1" x14ac:dyDescent="0.15">
      <c r="A184" s="100"/>
      <c r="B184" s="96"/>
      <c r="C184" s="96"/>
      <c r="D184" s="96"/>
      <c r="E184" s="96"/>
      <c r="F184" s="96"/>
      <c r="G184" s="96"/>
      <c r="H184" s="96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 spans="1:26" ht="15.75" customHeight="1" x14ac:dyDescent="0.15">
      <c r="A185" s="100"/>
      <c r="B185" s="96"/>
      <c r="C185" s="96"/>
      <c r="D185" s="96"/>
      <c r="E185" s="96"/>
      <c r="F185" s="96"/>
      <c r="G185" s="96"/>
      <c r="H185" s="96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 spans="1:26" ht="15.75" customHeight="1" x14ac:dyDescent="0.15">
      <c r="A186" s="100"/>
      <c r="B186" s="96"/>
      <c r="C186" s="96"/>
      <c r="D186" s="96"/>
      <c r="E186" s="96"/>
      <c r="F186" s="96"/>
      <c r="G186" s="96"/>
      <c r="H186" s="96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 spans="1:26" ht="15.75" customHeight="1" x14ac:dyDescent="0.15">
      <c r="A187" s="100"/>
      <c r="B187" s="96"/>
      <c r="C187" s="96"/>
      <c r="D187" s="96"/>
      <c r="E187" s="96"/>
      <c r="F187" s="96"/>
      <c r="G187" s="96"/>
      <c r="H187" s="96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 spans="1:26" ht="15.75" customHeight="1" x14ac:dyDescent="0.15">
      <c r="A188" s="100"/>
      <c r="B188" s="96"/>
      <c r="C188" s="96"/>
      <c r="D188" s="96"/>
      <c r="E188" s="96"/>
      <c r="F188" s="96"/>
      <c r="G188" s="96"/>
      <c r="H188" s="96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 spans="1:26" ht="15.75" customHeight="1" x14ac:dyDescent="0.15">
      <c r="A189" s="100"/>
      <c r="B189" s="96"/>
      <c r="C189" s="96"/>
      <c r="D189" s="96"/>
      <c r="E189" s="96"/>
      <c r="F189" s="96"/>
      <c r="G189" s="96"/>
      <c r="H189" s="96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 spans="1:26" ht="15.75" customHeight="1" x14ac:dyDescent="0.15">
      <c r="A190" s="100"/>
      <c r="B190" s="96"/>
      <c r="C190" s="96"/>
      <c r="D190" s="96"/>
      <c r="E190" s="96"/>
      <c r="F190" s="96"/>
      <c r="G190" s="96"/>
      <c r="H190" s="96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 spans="1:26" ht="15.75" customHeight="1" x14ac:dyDescent="0.15">
      <c r="A191" s="100"/>
      <c r="B191" s="96"/>
      <c r="C191" s="96"/>
      <c r="D191" s="96"/>
      <c r="E191" s="96"/>
      <c r="F191" s="96"/>
      <c r="G191" s="96"/>
      <c r="H191" s="96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 spans="1:26" ht="15.75" customHeight="1" x14ac:dyDescent="0.15">
      <c r="A192" s="100"/>
      <c r="B192" s="96"/>
      <c r="C192" s="96"/>
      <c r="D192" s="96"/>
      <c r="E192" s="96"/>
      <c r="F192" s="96"/>
      <c r="G192" s="96"/>
      <c r="H192" s="96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 spans="1:26" ht="15.75" customHeight="1" x14ac:dyDescent="0.15">
      <c r="A193" s="100"/>
      <c r="B193" s="96"/>
      <c r="C193" s="96"/>
      <c r="D193" s="96"/>
      <c r="E193" s="96"/>
      <c r="F193" s="96"/>
      <c r="G193" s="96"/>
      <c r="H193" s="96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 spans="1:26" ht="15.75" customHeight="1" x14ac:dyDescent="0.15">
      <c r="A194" s="100"/>
      <c r="B194" s="96"/>
      <c r="C194" s="96"/>
      <c r="D194" s="96"/>
      <c r="E194" s="96"/>
      <c r="F194" s="96"/>
      <c r="G194" s="96"/>
      <c r="H194" s="96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 spans="1:26" ht="15.75" customHeight="1" x14ac:dyDescent="0.15">
      <c r="A195" s="100"/>
      <c r="B195" s="96"/>
      <c r="C195" s="96"/>
      <c r="D195" s="96"/>
      <c r="E195" s="96"/>
      <c r="F195" s="96"/>
      <c r="G195" s="96"/>
      <c r="H195" s="96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 spans="1:26" ht="15.75" customHeight="1" x14ac:dyDescent="0.15">
      <c r="A196" s="100"/>
      <c r="B196" s="96"/>
      <c r="C196" s="96"/>
      <c r="D196" s="96"/>
      <c r="E196" s="96"/>
      <c r="F196" s="96"/>
      <c r="G196" s="96"/>
      <c r="H196" s="96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 spans="1:26" ht="15.75" customHeight="1" x14ac:dyDescent="0.15">
      <c r="A197" s="100"/>
      <c r="B197" s="96"/>
      <c r="C197" s="96"/>
      <c r="D197" s="96"/>
      <c r="E197" s="96"/>
      <c r="F197" s="96"/>
      <c r="G197" s="96"/>
      <c r="H197" s="96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 spans="1:26" ht="15.75" customHeight="1" x14ac:dyDescent="0.15">
      <c r="A198" s="100"/>
      <c r="B198" s="96"/>
      <c r="C198" s="96"/>
      <c r="D198" s="96"/>
      <c r="E198" s="96"/>
      <c r="F198" s="96"/>
      <c r="G198" s="96"/>
      <c r="H198" s="96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 spans="1:26" ht="15.75" customHeight="1" x14ac:dyDescent="0.15">
      <c r="A199" s="100"/>
      <c r="B199" s="96"/>
      <c r="C199" s="96"/>
      <c r="D199" s="96"/>
      <c r="E199" s="96"/>
      <c r="F199" s="96"/>
      <c r="G199" s="96"/>
      <c r="H199" s="96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 spans="1:26" ht="15.75" customHeight="1" x14ac:dyDescent="0.15">
      <c r="A200" s="100"/>
      <c r="B200" s="96"/>
      <c r="C200" s="96"/>
      <c r="D200" s="96"/>
      <c r="E200" s="96"/>
      <c r="F200" s="96"/>
      <c r="G200" s="96"/>
      <c r="H200" s="96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 spans="1:26" ht="15.75" customHeight="1" x14ac:dyDescent="0.15">
      <c r="A201" s="100"/>
      <c r="B201" s="96"/>
      <c r="C201" s="96"/>
      <c r="D201" s="96"/>
      <c r="E201" s="96"/>
      <c r="F201" s="96"/>
      <c r="G201" s="96"/>
      <c r="H201" s="96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 spans="1:26" ht="15.75" customHeight="1" x14ac:dyDescent="0.15">
      <c r="A202" s="100"/>
      <c r="B202" s="96"/>
      <c r="C202" s="96"/>
      <c r="D202" s="96"/>
      <c r="E202" s="96"/>
      <c r="F202" s="96"/>
      <c r="G202" s="96"/>
      <c r="H202" s="96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 spans="1:26" ht="15.75" customHeight="1" x14ac:dyDescent="0.15">
      <c r="A203" s="100"/>
      <c r="B203" s="96"/>
      <c r="C203" s="96"/>
      <c r="D203" s="96"/>
      <c r="E203" s="96"/>
      <c r="F203" s="96"/>
      <c r="G203" s="96"/>
      <c r="H203" s="96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 spans="1:26" ht="15.75" customHeight="1" x14ac:dyDescent="0.15">
      <c r="A204" s="100"/>
      <c r="B204" s="96"/>
      <c r="C204" s="96"/>
      <c r="D204" s="96"/>
      <c r="E204" s="96"/>
      <c r="F204" s="96"/>
      <c r="G204" s="96"/>
      <c r="H204" s="96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 spans="1:26" ht="15.75" customHeight="1" x14ac:dyDescent="0.15">
      <c r="A205" s="100"/>
      <c r="B205" s="96"/>
      <c r="C205" s="96"/>
      <c r="D205" s="96"/>
      <c r="E205" s="96"/>
      <c r="F205" s="96"/>
      <c r="G205" s="96"/>
      <c r="H205" s="96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 spans="1:26" ht="15.75" customHeight="1" x14ac:dyDescent="0.15">
      <c r="A206" s="100"/>
      <c r="B206" s="96"/>
      <c r="C206" s="96"/>
      <c r="D206" s="96"/>
      <c r="E206" s="96"/>
      <c r="F206" s="96"/>
      <c r="G206" s="96"/>
      <c r="H206" s="96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 spans="1:26" ht="15.75" customHeight="1" x14ac:dyDescent="0.15">
      <c r="A207" s="100"/>
      <c r="B207" s="96"/>
      <c r="C207" s="96"/>
      <c r="D207" s="96"/>
      <c r="E207" s="96"/>
      <c r="F207" s="96"/>
      <c r="G207" s="96"/>
      <c r="H207" s="96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 spans="1:26" ht="15.75" customHeight="1" x14ac:dyDescent="0.15">
      <c r="A208" s="100"/>
      <c r="B208" s="96"/>
      <c r="C208" s="96"/>
      <c r="D208" s="96"/>
      <c r="E208" s="96"/>
      <c r="F208" s="96"/>
      <c r="G208" s="96"/>
      <c r="H208" s="96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 spans="1:26" ht="15.75" customHeight="1" x14ac:dyDescent="0.15">
      <c r="A209" s="100"/>
      <c r="B209" s="96"/>
      <c r="C209" s="96"/>
      <c r="D209" s="96"/>
      <c r="E209" s="96"/>
      <c r="F209" s="96"/>
      <c r="G209" s="96"/>
      <c r="H209" s="96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 spans="1:26" ht="15.75" customHeight="1" x14ac:dyDescent="0.15">
      <c r="A210" s="100"/>
      <c r="B210" s="96"/>
      <c r="C210" s="96"/>
      <c r="D210" s="96"/>
      <c r="E210" s="96"/>
      <c r="F210" s="96"/>
      <c r="G210" s="96"/>
      <c r="H210" s="96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 spans="1:26" ht="15.75" customHeight="1" x14ac:dyDescent="0.15">
      <c r="A211" s="100"/>
      <c r="B211" s="96"/>
      <c r="C211" s="96"/>
      <c r="D211" s="96"/>
      <c r="E211" s="96"/>
      <c r="F211" s="96"/>
      <c r="G211" s="96"/>
      <c r="H211" s="96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 spans="1:26" ht="15.75" customHeight="1" x14ac:dyDescent="0.15">
      <c r="A212" s="100"/>
      <c r="B212" s="96"/>
      <c r="C212" s="96"/>
      <c r="D212" s="96"/>
      <c r="E212" s="96"/>
      <c r="F212" s="96"/>
      <c r="G212" s="96"/>
      <c r="H212" s="96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 spans="1:26" ht="15.75" customHeight="1" x14ac:dyDescent="0.15">
      <c r="A213" s="100"/>
      <c r="B213" s="96"/>
      <c r="C213" s="96"/>
      <c r="D213" s="96"/>
      <c r="E213" s="96"/>
      <c r="F213" s="96"/>
      <c r="G213" s="96"/>
      <c r="H213" s="96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 spans="1:26" ht="15.75" customHeight="1" x14ac:dyDescent="0.15">
      <c r="A214" s="100"/>
      <c r="B214" s="96"/>
      <c r="C214" s="96"/>
      <c r="D214" s="96"/>
      <c r="E214" s="96"/>
      <c r="F214" s="96"/>
      <c r="G214" s="96"/>
      <c r="H214" s="96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 spans="1:26" ht="15.75" customHeight="1" x14ac:dyDescent="0.15">
      <c r="A215" s="100"/>
      <c r="B215" s="96"/>
      <c r="C215" s="96"/>
      <c r="D215" s="96"/>
      <c r="E215" s="96"/>
      <c r="F215" s="96"/>
      <c r="G215" s="96"/>
      <c r="H215" s="96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 spans="1:26" ht="15.75" customHeight="1" x14ac:dyDescent="0.15">
      <c r="A216" s="100"/>
      <c r="B216" s="96"/>
      <c r="C216" s="96"/>
      <c r="D216" s="96"/>
      <c r="E216" s="96"/>
      <c r="F216" s="96"/>
      <c r="G216" s="96"/>
      <c r="H216" s="96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 spans="1:26" ht="15.75" customHeight="1" x14ac:dyDescent="0.15">
      <c r="A217" s="100"/>
      <c r="B217" s="96"/>
      <c r="C217" s="96"/>
      <c r="D217" s="96"/>
      <c r="E217" s="96"/>
      <c r="F217" s="96"/>
      <c r="G217" s="96"/>
      <c r="H217" s="96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 spans="1:26" ht="15.75" customHeight="1" x14ac:dyDescent="0.15">
      <c r="A218" s="100"/>
      <c r="B218" s="96"/>
      <c r="C218" s="96"/>
      <c r="D218" s="96"/>
      <c r="E218" s="96"/>
      <c r="F218" s="96"/>
      <c r="G218" s="96"/>
      <c r="H218" s="96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 spans="1:26" ht="15.75" customHeight="1" x14ac:dyDescent="0.15">
      <c r="A219" s="100"/>
      <c r="B219" s="96"/>
      <c r="C219" s="96"/>
      <c r="D219" s="96"/>
      <c r="E219" s="96"/>
      <c r="F219" s="96"/>
      <c r="G219" s="96"/>
      <c r="H219" s="96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 spans="1:26" ht="15.75" customHeight="1" x14ac:dyDescent="0.15">
      <c r="A220" s="100"/>
      <c r="B220" s="96"/>
      <c r="C220" s="96"/>
      <c r="D220" s="96"/>
      <c r="E220" s="96"/>
      <c r="F220" s="96"/>
      <c r="G220" s="96"/>
      <c r="H220" s="96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 spans="1:26" ht="15.75" customHeight="1" x14ac:dyDescent="0.15">
      <c r="A221" s="100"/>
      <c r="B221" s="96"/>
      <c r="C221" s="96"/>
      <c r="D221" s="96"/>
      <c r="E221" s="96"/>
      <c r="F221" s="96"/>
      <c r="G221" s="96"/>
      <c r="H221" s="96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 spans="1:26" ht="15.75" customHeight="1" x14ac:dyDescent="0.15">
      <c r="A222" s="100"/>
      <c r="B222" s="96"/>
      <c r="C222" s="96"/>
      <c r="D222" s="96"/>
      <c r="E222" s="96"/>
      <c r="F222" s="96"/>
      <c r="G222" s="96"/>
      <c r="H222" s="96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 spans="1:26" ht="15.75" customHeight="1" x14ac:dyDescent="0.15">
      <c r="A223" s="100"/>
      <c r="B223" s="96"/>
      <c r="C223" s="96"/>
      <c r="D223" s="96"/>
      <c r="E223" s="96"/>
      <c r="F223" s="96"/>
      <c r="G223" s="96"/>
      <c r="H223" s="96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 spans="1:26" ht="15.75" customHeight="1" x14ac:dyDescent="0.15">
      <c r="A224" s="100"/>
      <c r="B224" s="96"/>
      <c r="C224" s="96"/>
      <c r="D224" s="96"/>
      <c r="E224" s="96"/>
      <c r="F224" s="96"/>
      <c r="G224" s="96"/>
      <c r="H224" s="96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 spans="1:26" ht="15.75" customHeight="1" x14ac:dyDescent="0.15">
      <c r="A225" s="100"/>
      <c r="B225" s="96"/>
      <c r="C225" s="96"/>
      <c r="D225" s="96"/>
      <c r="E225" s="96"/>
      <c r="F225" s="96"/>
      <c r="G225" s="96"/>
      <c r="H225" s="96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 spans="1:26" ht="15.75" customHeight="1" x14ac:dyDescent="0.15">
      <c r="A226" s="100"/>
      <c r="B226" s="96"/>
      <c r="C226" s="96"/>
      <c r="D226" s="96"/>
      <c r="E226" s="96"/>
      <c r="F226" s="96"/>
      <c r="G226" s="96"/>
      <c r="H226" s="96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 spans="1:26" ht="15.75" customHeight="1" x14ac:dyDescent="0.15">
      <c r="A227" s="100"/>
      <c r="B227" s="96"/>
      <c r="C227" s="96"/>
      <c r="D227" s="96"/>
      <c r="E227" s="96"/>
      <c r="F227" s="96"/>
      <c r="G227" s="96"/>
      <c r="H227" s="96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 spans="1:26" ht="15.75" customHeight="1" x14ac:dyDescent="0.15">
      <c r="A228" s="100"/>
      <c r="B228" s="96"/>
      <c r="C228" s="96"/>
      <c r="D228" s="96"/>
      <c r="E228" s="96"/>
      <c r="F228" s="96"/>
      <c r="G228" s="96"/>
      <c r="H228" s="96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 spans="1:26" ht="15.75" customHeight="1" x14ac:dyDescent="0.15">
      <c r="A229" s="100"/>
      <c r="B229" s="96"/>
      <c r="C229" s="96"/>
      <c r="D229" s="96"/>
      <c r="E229" s="96"/>
      <c r="F229" s="96"/>
      <c r="G229" s="96"/>
      <c r="H229" s="96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 spans="1:26" ht="15.75" customHeight="1" x14ac:dyDescent="0.15">
      <c r="A230" s="100"/>
      <c r="B230" s="96"/>
      <c r="C230" s="96"/>
      <c r="D230" s="96"/>
      <c r="E230" s="96"/>
      <c r="F230" s="96"/>
      <c r="G230" s="96"/>
      <c r="H230" s="96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 spans="1:26" ht="15.75" customHeight="1" x14ac:dyDescent="0.15">
      <c r="A231" s="100"/>
      <c r="B231" s="96"/>
      <c r="C231" s="96"/>
      <c r="D231" s="96"/>
      <c r="E231" s="96"/>
      <c r="F231" s="96"/>
      <c r="G231" s="96"/>
      <c r="H231" s="96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 spans="1:26" ht="15.75" customHeight="1" x14ac:dyDescent="0.15">
      <c r="A232" s="100"/>
      <c r="B232" s="96"/>
      <c r="C232" s="96"/>
      <c r="D232" s="96"/>
      <c r="E232" s="96"/>
      <c r="F232" s="96"/>
      <c r="G232" s="96"/>
      <c r="H232" s="96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 spans="1:26" ht="15.75" customHeight="1" x14ac:dyDescent="0.15">
      <c r="A233" s="100"/>
      <c r="B233" s="96"/>
      <c r="C233" s="96"/>
      <c r="D233" s="96"/>
      <c r="E233" s="96"/>
      <c r="F233" s="96"/>
      <c r="G233" s="96"/>
      <c r="H233" s="96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 spans="1:26" ht="15.75" customHeight="1" x14ac:dyDescent="0.15">
      <c r="A234" s="100"/>
      <c r="B234" s="96"/>
      <c r="C234" s="96"/>
      <c r="D234" s="96"/>
      <c r="E234" s="96"/>
      <c r="F234" s="96"/>
      <c r="G234" s="96"/>
      <c r="H234" s="96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 spans="1:26" ht="15.75" customHeight="1" x14ac:dyDescent="0.15">
      <c r="A235" s="100"/>
      <c r="B235" s="96"/>
      <c r="C235" s="96"/>
      <c r="D235" s="96"/>
      <c r="E235" s="96"/>
      <c r="F235" s="96"/>
      <c r="G235" s="96"/>
      <c r="H235" s="96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 spans="1:26" ht="15.75" customHeight="1" x14ac:dyDescent="0.15">
      <c r="A236" s="100"/>
      <c r="B236" s="96"/>
      <c r="C236" s="96"/>
      <c r="D236" s="96"/>
      <c r="E236" s="96"/>
      <c r="F236" s="96"/>
      <c r="G236" s="96"/>
      <c r="H236" s="96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 spans="1:26" ht="15.75" customHeight="1" x14ac:dyDescent="0.15">
      <c r="A237" s="100"/>
      <c r="B237" s="96"/>
      <c r="C237" s="96"/>
      <c r="D237" s="96"/>
      <c r="E237" s="96"/>
      <c r="F237" s="96"/>
      <c r="G237" s="96"/>
      <c r="H237" s="96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 spans="1:26" ht="15.75" customHeight="1" x14ac:dyDescent="0.15">
      <c r="A238" s="100"/>
      <c r="B238" s="96"/>
      <c r="C238" s="96"/>
      <c r="D238" s="96"/>
      <c r="E238" s="96"/>
      <c r="F238" s="96"/>
      <c r="G238" s="96"/>
      <c r="H238" s="96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 spans="1:26" ht="15.75" customHeight="1" x14ac:dyDescent="0.15">
      <c r="A239" s="100"/>
      <c r="B239" s="96"/>
      <c r="C239" s="96"/>
      <c r="D239" s="96"/>
      <c r="E239" s="96"/>
      <c r="F239" s="96"/>
      <c r="G239" s="96"/>
      <c r="H239" s="96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 spans="1:26" ht="15.75" customHeight="1" x14ac:dyDescent="0.15">
      <c r="A240" s="100"/>
      <c r="B240" s="96"/>
      <c r="C240" s="96"/>
      <c r="D240" s="96"/>
      <c r="E240" s="96"/>
      <c r="F240" s="96"/>
      <c r="G240" s="96"/>
      <c r="H240" s="96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 spans="1:26" ht="15.75" customHeight="1" x14ac:dyDescent="0.15">
      <c r="A241" s="100"/>
      <c r="B241" s="96"/>
      <c r="C241" s="96"/>
      <c r="D241" s="96"/>
      <c r="E241" s="96"/>
      <c r="F241" s="96"/>
      <c r="G241" s="96"/>
      <c r="H241" s="96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 spans="1:26" ht="15.75" customHeight="1" x14ac:dyDescent="0.15">
      <c r="A242" s="100"/>
      <c r="B242" s="96"/>
      <c r="C242" s="96"/>
      <c r="D242" s="96"/>
      <c r="E242" s="96"/>
      <c r="F242" s="96"/>
      <c r="G242" s="96"/>
      <c r="H242" s="96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 spans="1:26" ht="15.75" customHeight="1" x14ac:dyDescent="0.15">
      <c r="A243" s="100"/>
      <c r="B243" s="96"/>
      <c r="C243" s="96"/>
      <c r="D243" s="96"/>
      <c r="E243" s="96"/>
      <c r="F243" s="96"/>
      <c r="G243" s="96"/>
      <c r="H243" s="96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 spans="1:26" ht="15.75" customHeight="1" x14ac:dyDescent="0.15">
      <c r="A244" s="100"/>
      <c r="B244" s="96"/>
      <c r="C244" s="96"/>
      <c r="D244" s="96"/>
      <c r="E244" s="96"/>
      <c r="F244" s="96"/>
      <c r="G244" s="96"/>
      <c r="H244" s="96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 spans="1:26" ht="15.75" customHeight="1" x14ac:dyDescent="0.15">
      <c r="A245" s="100"/>
      <c r="B245" s="96"/>
      <c r="C245" s="96"/>
      <c r="D245" s="96"/>
      <c r="E245" s="96"/>
      <c r="F245" s="96"/>
      <c r="G245" s="96"/>
      <c r="H245" s="96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 spans="1:26" ht="15.75" customHeight="1" x14ac:dyDescent="0.15">
      <c r="A246" s="100"/>
      <c r="B246" s="96"/>
      <c r="C246" s="96"/>
      <c r="D246" s="96"/>
      <c r="E246" s="96"/>
      <c r="F246" s="96"/>
      <c r="G246" s="96"/>
      <c r="H246" s="96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 spans="1:26" ht="15.75" customHeight="1" x14ac:dyDescent="0.15">
      <c r="A247" s="100"/>
      <c r="B247" s="96"/>
      <c r="C247" s="96"/>
      <c r="D247" s="96"/>
      <c r="E247" s="96"/>
      <c r="F247" s="96"/>
      <c r="G247" s="96"/>
      <c r="H247" s="96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 spans="1:26" ht="15.75" customHeight="1" x14ac:dyDescent="0.15">
      <c r="A248" s="100"/>
      <c r="B248" s="96"/>
      <c r="C248" s="96"/>
      <c r="D248" s="96"/>
      <c r="E248" s="96"/>
      <c r="F248" s="96"/>
      <c r="G248" s="96"/>
      <c r="H248" s="96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 spans="1:26" ht="15.75" customHeight="1" x14ac:dyDescent="0.15">
      <c r="A249" s="100"/>
      <c r="B249" s="96"/>
      <c r="C249" s="96"/>
      <c r="D249" s="96"/>
      <c r="E249" s="96"/>
      <c r="F249" s="96"/>
      <c r="G249" s="96"/>
      <c r="H249" s="96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 spans="1:26" ht="15.75" customHeight="1" x14ac:dyDescent="0.15">
      <c r="A250" s="100"/>
      <c r="B250" s="96"/>
      <c r="C250" s="96"/>
      <c r="D250" s="96"/>
      <c r="E250" s="96"/>
      <c r="F250" s="96"/>
      <c r="G250" s="96"/>
      <c r="H250" s="96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 spans="1:26" ht="15.75" customHeight="1" x14ac:dyDescent="0.15">
      <c r="A251" s="100"/>
      <c r="B251" s="96"/>
      <c r="C251" s="96"/>
      <c r="D251" s="96"/>
      <c r="E251" s="96"/>
      <c r="F251" s="96"/>
      <c r="G251" s="96"/>
      <c r="H251" s="96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 spans="1:26" ht="15.75" customHeight="1" x14ac:dyDescent="0.15">
      <c r="A252" s="100"/>
      <c r="B252" s="96"/>
      <c r="C252" s="96"/>
      <c r="D252" s="96"/>
      <c r="E252" s="96"/>
      <c r="F252" s="96"/>
      <c r="G252" s="96"/>
      <c r="H252" s="96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 spans="1:26" ht="15.75" customHeight="1" x14ac:dyDescent="0.15">
      <c r="A253" s="100"/>
      <c r="B253" s="96"/>
      <c r="C253" s="96"/>
      <c r="D253" s="96"/>
      <c r="E253" s="96"/>
      <c r="F253" s="96"/>
      <c r="G253" s="96"/>
      <c r="H253" s="96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 spans="1:26" ht="15.75" customHeight="1" x14ac:dyDescent="0.15">
      <c r="A254" s="100"/>
      <c r="B254" s="96"/>
      <c r="C254" s="96"/>
      <c r="D254" s="96"/>
      <c r="E254" s="96"/>
      <c r="F254" s="96"/>
      <c r="G254" s="96"/>
      <c r="H254" s="96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 spans="1:26" ht="15.75" customHeight="1" x14ac:dyDescent="0.15">
      <c r="A255" s="100"/>
      <c r="B255" s="96"/>
      <c r="C255" s="96"/>
      <c r="D255" s="96"/>
      <c r="E255" s="96"/>
      <c r="F255" s="96"/>
      <c r="G255" s="96"/>
      <c r="H255" s="96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 spans="1:26" ht="15.75" customHeight="1" x14ac:dyDescent="0.15">
      <c r="A256" s="100"/>
      <c r="B256" s="96"/>
      <c r="C256" s="96"/>
      <c r="D256" s="96"/>
      <c r="E256" s="96"/>
      <c r="F256" s="96"/>
      <c r="G256" s="96"/>
      <c r="H256" s="96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 spans="1:26" ht="15.75" customHeight="1" x14ac:dyDescent="0.15">
      <c r="A257" s="100"/>
      <c r="B257" s="96"/>
      <c r="C257" s="96"/>
      <c r="D257" s="96"/>
      <c r="E257" s="96"/>
      <c r="F257" s="96"/>
      <c r="G257" s="96"/>
      <c r="H257" s="96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 spans="1:26" ht="15.75" customHeight="1" x14ac:dyDescent="0.15">
      <c r="A258" s="100"/>
      <c r="B258" s="96"/>
      <c r="C258" s="96"/>
      <c r="D258" s="96"/>
      <c r="E258" s="96"/>
      <c r="F258" s="96"/>
      <c r="G258" s="96"/>
      <c r="H258" s="96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 spans="1:26" ht="15.75" customHeight="1" x14ac:dyDescent="0.15">
      <c r="A259" s="100"/>
      <c r="B259" s="96"/>
      <c r="C259" s="96"/>
      <c r="D259" s="96"/>
      <c r="E259" s="96"/>
      <c r="F259" s="96"/>
      <c r="G259" s="96"/>
      <c r="H259" s="96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 spans="1:26" ht="15.75" customHeight="1" x14ac:dyDescent="0.15">
      <c r="A260" s="100"/>
      <c r="B260" s="96"/>
      <c r="C260" s="96"/>
      <c r="D260" s="96"/>
      <c r="E260" s="96"/>
      <c r="F260" s="96"/>
      <c r="G260" s="96"/>
      <c r="H260" s="96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 spans="1:26" ht="15.75" customHeight="1" x14ac:dyDescent="0.15">
      <c r="A261" s="100"/>
      <c r="B261" s="96"/>
      <c r="C261" s="96"/>
      <c r="D261" s="96"/>
      <c r="E261" s="96"/>
      <c r="F261" s="96"/>
      <c r="G261" s="96"/>
      <c r="H261" s="96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 spans="1:26" ht="15.75" customHeight="1" x14ac:dyDescent="0.15">
      <c r="A262" s="100"/>
      <c r="B262" s="96"/>
      <c r="C262" s="96"/>
      <c r="D262" s="96"/>
      <c r="E262" s="96"/>
      <c r="F262" s="96"/>
      <c r="G262" s="96"/>
      <c r="H262" s="96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 spans="1:26" ht="15.75" customHeight="1" x14ac:dyDescent="0.15">
      <c r="A263" s="100"/>
      <c r="B263" s="96"/>
      <c r="C263" s="96"/>
      <c r="D263" s="96"/>
      <c r="E263" s="96"/>
      <c r="F263" s="96"/>
      <c r="G263" s="96"/>
      <c r="H263" s="96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 spans="1:26" ht="15.75" customHeight="1" x14ac:dyDescent="0.15">
      <c r="A264" s="100"/>
      <c r="B264" s="96"/>
      <c r="C264" s="96"/>
      <c r="D264" s="96"/>
      <c r="E264" s="96"/>
      <c r="F264" s="96"/>
      <c r="G264" s="96"/>
      <c r="H264" s="96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 spans="1:26" ht="15.75" customHeight="1" x14ac:dyDescent="0.15">
      <c r="A265" s="100"/>
      <c r="B265" s="96"/>
      <c r="C265" s="96"/>
      <c r="D265" s="96"/>
      <c r="E265" s="96"/>
      <c r="F265" s="96"/>
      <c r="G265" s="96"/>
      <c r="H265" s="96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 spans="1:26" ht="15.75" customHeight="1" x14ac:dyDescent="0.15">
      <c r="A266" s="100"/>
      <c r="B266" s="96"/>
      <c r="C266" s="96"/>
      <c r="D266" s="96"/>
      <c r="E266" s="96"/>
      <c r="F266" s="96"/>
      <c r="G266" s="96"/>
      <c r="H266" s="96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 spans="1:26" ht="15.75" customHeight="1" x14ac:dyDescent="0.15">
      <c r="A267" s="100"/>
      <c r="B267" s="96"/>
      <c r="C267" s="96"/>
      <c r="D267" s="96"/>
      <c r="E267" s="96"/>
      <c r="F267" s="96"/>
      <c r="G267" s="96"/>
      <c r="H267" s="96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 spans="1:26" ht="15.75" customHeight="1" x14ac:dyDescent="0.15">
      <c r="A268" s="100"/>
      <c r="B268" s="96"/>
      <c r="C268" s="96"/>
      <c r="D268" s="96"/>
      <c r="E268" s="96"/>
      <c r="F268" s="96"/>
      <c r="G268" s="96"/>
      <c r="H268" s="96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 spans="1:26" ht="15.75" customHeight="1" x14ac:dyDescent="0.15">
      <c r="A269" s="100"/>
      <c r="B269" s="96"/>
      <c r="C269" s="96"/>
      <c r="D269" s="96"/>
      <c r="E269" s="96"/>
      <c r="F269" s="96"/>
      <c r="G269" s="96"/>
      <c r="H269" s="96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 spans="1:26" ht="15.75" customHeight="1" x14ac:dyDescent="0.15">
      <c r="A270" s="100"/>
      <c r="B270" s="96"/>
      <c r="C270" s="96"/>
      <c r="D270" s="96"/>
      <c r="E270" s="96"/>
      <c r="F270" s="96"/>
      <c r="G270" s="96"/>
      <c r="H270" s="96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 spans="1:26" ht="15.75" customHeight="1" x14ac:dyDescent="0.15">
      <c r="A271" s="100"/>
      <c r="B271" s="96"/>
      <c r="C271" s="96"/>
      <c r="D271" s="96"/>
      <c r="E271" s="96"/>
      <c r="F271" s="96"/>
      <c r="G271" s="96"/>
      <c r="H271" s="96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 spans="1:26" ht="15.75" customHeight="1" x14ac:dyDescent="0.15">
      <c r="A272" s="100"/>
      <c r="B272" s="96"/>
      <c r="C272" s="96"/>
      <c r="D272" s="96"/>
      <c r="E272" s="96"/>
      <c r="F272" s="96"/>
      <c r="G272" s="96"/>
      <c r="H272" s="96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 spans="1:26" ht="15.75" customHeight="1" x14ac:dyDescent="0.15">
      <c r="A273" s="100"/>
      <c r="B273" s="96"/>
      <c r="C273" s="96"/>
      <c r="D273" s="96"/>
      <c r="E273" s="96"/>
      <c r="F273" s="96"/>
      <c r="G273" s="96"/>
      <c r="H273" s="96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 spans="1:26" ht="15.75" customHeight="1" x14ac:dyDescent="0.15">
      <c r="A274" s="100"/>
      <c r="B274" s="96"/>
      <c r="C274" s="96"/>
      <c r="D274" s="96"/>
      <c r="E274" s="96"/>
      <c r="F274" s="96"/>
      <c r="G274" s="96"/>
      <c r="H274" s="96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 spans="1:26" ht="15.75" customHeight="1" x14ac:dyDescent="0.15">
      <c r="A275" s="100"/>
      <c r="B275" s="96"/>
      <c r="C275" s="96"/>
      <c r="D275" s="96"/>
      <c r="E275" s="96"/>
      <c r="F275" s="96"/>
      <c r="G275" s="96"/>
      <c r="H275" s="96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 spans="1:26" ht="15.75" customHeight="1" x14ac:dyDescent="0.15">
      <c r="A276" s="100"/>
      <c r="B276" s="96"/>
      <c r="C276" s="96"/>
      <c r="D276" s="96"/>
      <c r="E276" s="96"/>
      <c r="F276" s="96"/>
      <c r="G276" s="96"/>
      <c r="H276" s="96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 spans="1:26" ht="15.75" customHeight="1" x14ac:dyDescent="0.15">
      <c r="A277" s="100"/>
      <c r="B277" s="96"/>
      <c r="C277" s="96"/>
      <c r="D277" s="96"/>
      <c r="E277" s="96"/>
      <c r="F277" s="96"/>
      <c r="G277" s="96"/>
      <c r="H277" s="96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 spans="1:26" ht="15.75" customHeight="1" x14ac:dyDescent="0.15">
      <c r="A278" s="100"/>
      <c r="B278" s="96"/>
      <c r="C278" s="96"/>
      <c r="D278" s="96"/>
      <c r="E278" s="96"/>
      <c r="F278" s="96"/>
      <c r="G278" s="96"/>
      <c r="H278" s="96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 spans="1:26" ht="15.75" customHeight="1" x14ac:dyDescent="0.15">
      <c r="A279" s="100"/>
      <c r="B279" s="96"/>
      <c r="C279" s="96"/>
      <c r="D279" s="96"/>
      <c r="E279" s="96"/>
      <c r="F279" s="96"/>
      <c r="G279" s="96"/>
      <c r="H279" s="96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 spans="1:26" ht="15.75" customHeight="1" x14ac:dyDescent="0.15">
      <c r="A280" s="100"/>
      <c r="B280" s="96"/>
      <c r="C280" s="96"/>
      <c r="D280" s="96"/>
      <c r="E280" s="96"/>
      <c r="F280" s="96"/>
      <c r="G280" s="96"/>
      <c r="H280" s="96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 spans="1:26" ht="15.75" customHeight="1" x14ac:dyDescent="0.15">
      <c r="A281" s="100"/>
      <c r="B281" s="96"/>
      <c r="C281" s="96"/>
      <c r="D281" s="96"/>
      <c r="E281" s="96"/>
      <c r="F281" s="96"/>
      <c r="G281" s="96"/>
      <c r="H281" s="96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 spans="1:26" ht="15.75" customHeight="1" x14ac:dyDescent="0.15">
      <c r="A282" s="100"/>
      <c r="B282" s="96"/>
      <c r="C282" s="96"/>
      <c r="D282" s="96"/>
      <c r="E282" s="96"/>
      <c r="F282" s="96"/>
      <c r="G282" s="96"/>
      <c r="H282" s="96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 spans="1:26" ht="15.75" customHeight="1" x14ac:dyDescent="0.15">
      <c r="A283" s="100"/>
      <c r="B283" s="96"/>
      <c r="C283" s="96"/>
      <c r="D283" s="96"/>
      <c r="E283" s="96"/>
      <c r="F283" s="96"/>
      <c r="G283" s="96"/>
      <c r="H283" s="96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 spans="1:26" ht="15.75" customHeight="1" x14ac:dyDescent="0.15">
      <c r="A284" s="100"/>
      <c r="B284" s="96"/>
      <c r="C284" s="96"/>
      <c r="D284" s="96"/>
      <c r="E284" s="96"/>
      <c r="F284" s="96"/>
      <c r="G284" s="96"/>
      <c r="H284" s="96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 spans="1:26" ht="15.75" customHeight="1" x14ac:dyDescent="0.15">
      <c r="A285" s="100"/>
      <c r="B285" s="96"/>
      <c r="C285" s="96"/>
      <c r="D285" s="96"/>
      <c r="E285" s="96"/>
      <c r="F285" s="96"/>
      <c r="G285" s="96"/>
      <c r="H285" s="96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 spans="1:26" ht="15.75" customHeight="1" x14ac:dyDescent="0.15">
      <c r="A286" s="100"/>
      <c r="B286" s="96"/>
      <c r="C286" s="96"/>
      <c r="D286" s="96"/>
      <c r="E286" s="96"/>
      <c r="F286" s="96"/>
      <c r="G286" s="96"/>
      <c r="H286" s="96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 spans="1:26" ht="15.75" customHeight="1" x14ac:dyDescent="0.15">
      <c r="A287" s="100"/>
      <c r="B287" s="96"/>
      <c r="C287" s="96"/>
      <c r="D287" s="96"/>
      <c r="E287" s="96"/>
      <c r="F287" s="96"/>
      <c r="G287" s="96"/>
      <c r="H287" s="96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 spans="1:26" ht="15.75" customHeight="1" x14ac:dyDescent="0.15">
      <c r="A288" s="100"/>
      <c r="B288" s="96"/>
      <c r="C288" s="96"/>
      <c r="D288" s="96"/>
      <c r="E288" s="96"/>
      <c r="F288" s="96"/>
      <c r="G288" s="96"/>
      <c r="H288" s="96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 spans="1:26" ht="15.75" customHeight="1" x14ac:dyDescent="0.15">
      <c r="A289" s="100"/>
      <c r="B289" s="96"/>
      <c r="C289" s="96"/>
      <c r="D289" s="96"/>
      <c r="E289" s="96"/>
      <c r="F289" s="96"/>
      <c r="G289" s="96"/>
      <c r="H289" s="96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 spans="1:26" ht="15.75" customHeight="1" x14ac:dyDescent="0.15">
      <c r="A290" s="100"/>
      <c r="B290" s="96"/>
      <c r="C290" s="96"/>
      <c r="D290" s="96"/>
      <c r="E290" s="96"/>
      <c r="F290" s="96"/>
      <c r="G290" s="96"/>
      <c r="H290" s="96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 spans="1:26" ht="15.75" customHeight="1" x14ac:dyDescent="0.15">
      <c r="A291" s="100"/>
      <c r="B291" s="96"/>
      <c r="C291" s="96"/>
      <c r="D291" s="96"/>
      <c r="E291" s="96"/>
      <c r="F291" s="96"/>
      <c r="G291" s="96"/>
      <c r="H291" s="96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 spans="1:26" ht="15.75" customHeight="1" x14ac:dyDescent="0.15">
      <c r="A292" s="100"/>
      <c r="B292" s="96"/>
      <c r="C292" s="96"/>
      <c r="D292" s="96"/>
      <c r="E292" s="96"/>
      <c r="F292" s="96"/>
      <c r="G292" s="96"/>
      <c r="H292" s="96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 spans="1:26" ht="15.75" customHeight="1" x14ac:dyDescent="0.15">
      <c r="A293" s="100"/>
      <c r="B293" s="96"/>
      <c r="C293" s="96"/>
      <c r="D293" s="96"/>
      <c r="E293" s="96"/>
      <c r="F293" s="96"/>
      <c r="G293" s="96"/>
      <c r="H293" s="96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 spans="1:26" ht="15.75" customHeight="1" x14ac:dyDescent="0.15">
      <c r="A294" s="100"/>
      <c r="B294" s="96"/>
      <c r="C294" s="96"/>
      <c r="D294" s="96"/>
      <c r="E294" s="96"/>
      <c r="F294" s="96"/>
      <c r="G294" s="96"/>
      <c r="H294" s="96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 spans="1:26" ht="15.75" customHeight="1" x14ac:dyDescent="0.15">
      <c r="A295" s="100"/>
      <c r="B295" s="96"/>
      <c r="C295" s="96"/>
      <c r="D295" s="96"/>
      <c r="E295" s="96"/>
      <c r="F295" s="96"/>
      <c r="G295" s="96"/>
      <c r="H295" s="96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 spans="1:26" ht="15.75" customHeight="1" x14ac:dyDescent="0.15">
      <c r="A296" s="100"/>
      <c r="B296" s="96"/>
      <c r="C296" s="96"/>
      <c r="D296" s="96"/>
      <c r="E296" s="96"/>
      <c r="F296" s="96"/>
      <c r="G296" s="96"/>
      <c r="H296" s="96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 spans="1:26" ht="15.75" customHeight="1" x14ac:dyDescent="0.15">
      <c r="A297" s="100"/>
      <c r="B297" s="96"/>
      <c r="C297" s="96"/>
      <c r="D297" s="96"/>
      <c r="E297" s="96"/>
      <c r="F297" s="96"/>
      <c r="G297" s="96"/>
      <c r="H297" s="96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 spans="1:26" ht="15.75" customHeight="1" x14ac:dyDescent="0.15">
      <c r="A298" s="100"/>
      <c r="B298" s="96"/>
      <c r="C298" s="96"/>
      <c r="D298" s="96"/>
      <c r="E298" s="96"/>
      <c r="F298" s="96"/>
      <c r="G298" s="96"/>
      <c r="H298" s="96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 spans="1:26" ht="15.75" customHeight="1" x14ac:dyDescent="0.15">
      <c r="A299" s="100"/>
      <c r="B299" s="96"/>
      <c r="C299" s="96"/>
      <c r="D299" s="96"/>
      <c r="E299" s="96"/>
      <c r="F299" s="96"/>
      <c r="G299" s="96"/>
      <c r="H299" s="96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 spans="1:26" ht="15.75" customHeight="1" x14ac:dyDescent="0.15">
      <c r="A300" s="100"/>
      <c r="B300" s="96"/>
      <c r="C300" s="96"/>
      <c r="D300" s="96"/>
      <c r="E300" s="96"/>
      <c r="F300" s="96"/>
      <c r="G300" s="96"/>
      <c r="H300" s="96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 spans="1:26" ht="15.75" customHeight="1" x14ac:dyDescent="0.15">
      <c r="A301" s="100"/>
      <c r="B301" s="96"/>
      <c r="C301" s="96"/>
      <c r="D301" s="96"/>
      <c r="E301" s="96"/>
      <c r="F301" s="96"/>
      <c r="G301" s="96"/>
      <c r="H301" s="96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 spans="1:26" ht="15.75" customHeight="1" x14ac:dyDescent="0.15">
      <c r="A302" s="100"/>
      <c r="B302" s="96"/>
      <c r="C302" s="96"/>
      <c r="D302" s="96"/>
      <c r="E302" s="96"/>
      <c r="F302" s="96"/>
      <c r="G302" s="96"/>
      <c r="H302" s="96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 spans="1:26" ht="15.75" customHeight="1" x14ac:dyDescent="0.15">
      <c r="A303" s="100"/>
      <c r="B303" s="96"/>
      <c r="C303" s="96"/>
      <c r="D303" s="96"/>
      <c r="E303" s="96"/>
      <c r="F303" s="96"/>
      <c r="G303" s="96"/>
      <c r="H303" s="96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 spans="1:26" ht="15.75" customHeight="1" x14ac:dyDescent="0.15">
      <c r="A304" s="100"/>
      <c r="B304" s="96"/>
      <c r="C304" s="96"/>
      <c r="D304" s="96"/>
      <c r="E304" s="96"/>
      <c r="F304" s="96"/>
      <c r="G304" s="96"/>
      <c r="H304" s="96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 spans="1:26" ht="15.75" customHeight="1" x14ac:dyDescent="0.15">
      <c r="A305" s="100"/>
      <c r="B305" s="96"/>
      <c r="C305" s="96"/>
      <c r="D305" s="96"/>
      <c r="E305" s="96"/>
      <c r="F305" s="96"/>
      <c r="G305" s="96"/>
      <c r="H305" s="96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 spans="1:26" ht="15.75" customHeight="1" x14ac:dyDescent="0.15">
      <c r="A306" s="100"/>
      <c r="B306" s="96"/>
      <c r="C306" s="96"/>
      <c r="D306" s="96"/>
      <c r="E306" s="96"/>
      <c r="F306" s="96"/>
      <c r="G306" s="96"/>
      <c r="H306" s="96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 spans="1:26" ht="15.75" customHeight="1" x14ac:dyDescent="0.15">
      <c r="A307" s="100"/>
      <c r="B307" s="96"/>
      <c r="C307" s="96"/>
      <c r="D307" s="96"/>
      <c r="E307" s="96"/>
      <c r="F307" s="96"/>
      <c r="G307" s="96"/>
      <c r="H307" s="96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 spans="1:26" ht="15.75" customHeight="1" x14ac:dyDescent="0.15">
      <c r="A308" s="100"/>
      <c r="B308" s="96"/>
      <c r="C308" s="96"/>
      <c r="D308" s="96"/>
      <c r="E308" s="96"/>
      <c r="F308" s="96"/>
      <c r="G308" s="96"/>
      <c r="H308" s="96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 spans="1:26" ht="15.75" customHeight="1" x14ac:dyDescent="0.15">
      <c r="A309" s="100"/>
      <c r="B309" s="96"/>
      <c r="C309" s="96"/>
      <c r="D309" s="96"/>
      <c r="E309" s="96"/>
      <c r="F309" s="96"/>
      <c r="G309" s="96"/>
      <c r="H309" s="96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 spans="1:26" ht="15.75" customHeight="1" x14ac:dyDescent="0.15">
      <c r="A310" s="100"/>
      <c r="B310" s="96"/>
      <c r="C310" s="96"/>
      <c r="D310" s="96"/>
      <c r="E310" s="96"/>
      <c r="F310" s="96"/>
      <c r="G310" s="96"/>
      <c r="H310" s="96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 spans="1:26" ht="15.75" customHeight="1" x14ac:dyDescent="0.15">
      <c r="A311" s="100"/>
      <c r="B311" s="96"/>
      <c r="C311" s="96"/>
      <c r="D311" s="96"/>
      <c r="E311" s="96"/>
      <c r="F311" s="96"/>
      <c r="G311" s="96"/>
      <c r="H311" s="96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 spans="1:26" ht="15.75" customHeight="1" x14ac:dyDescent="0.15">
      <c r="A312" s="100"/>
      <c r="B312" s="96"/>
      <c r="C312" s="96"/>
      <c r="D312" s="96"/>
      <c r="E312" s="96"/>
      <c r="F312" s="96"/>
      <c r="G312" s="96"/>
      <c r="H312" s="96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 spans="1:26" ht="15.75" customHeight="1" x14ac:dyDescent="0.15">
      <c r="A313" s="100"/>
      <c r="B313" s="96"/>
      <c r="C313" s="96"/>
      <c r="D313" s="96"/>
      <c r="E313" s="96"/>
      <c r="F313" s="96"/>
      <c r="G313" s="96"/>
      <c r="H313" s="96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 spans="1:26" ht="15.75" customHeight="1" x14ac:dyDescent="0.15">
      <c r="A314" s="100"/>
      <c r="B314" s="96"/>
      <c r="C314" s="96"/>
      <c r="D314" s="96"/>
      <c r="E314" s="96"/>
      <c r="F314" s="96"/>
      <c r="G314" s="96"/>
      <c r="H314" s="96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 spans="1:26" ht="15.75" customHeight="1" x14ac:dyDescent="0.15">
      <c r="A315" s="100"/>
      <c r="B315" s="96"/>
      <c r="C315" s="96"/>
      <c r="D315" s="96"/>
      <c r="E315" s="96"/>
      <c r="F315" s="96"/>
      <c r="G315" s="96"/>
      <c r="H315" s="96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 spans="1:26" ht="15.75" customHeight="1" x14ac:dyDescent="0.15">
      <c r="A316" s="100"/>
      <c r="B316" s="96"/>
      <c r="C316" s="96"/>
      <c r="D316" s="96"/>
      <c r="E316" s="96"/>
      <c r="F316" s="96"/>
      <c r="G316" s="96"/>
      <c r="H316" s="96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 spans="1:26" ht="15.75" customHeight="1" x14ac:dyDescent="0.15">
      <c r="A317" s="100"/>
      <c r="B317" s="96"/>
      <c r="C317" s="96"/>
      <c r="D317" s="96"/>
      <c r="E317" s="96"/>
      <c r="F317" s="96"/>
      <c r="G317" s="96"/>
      <c r="H317" s="96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 spans="1:26" ht="15.75" customHeight="1" x14ac:dyDescent="0.15">
      <c r="A318" s="100"/>
      <c r="B318" s="96"/>
      <c r="C318" s="96"/>
      <c r="D318" s="96"/>
      <c r="E318" s="96"/>
      <c r="F318" s="96"/>
      <c r="G318" s="96"/>
      <c r="H318" s="96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 spans="1:26" ht="15.75" customHeight="1" x14ac:dyDescent="0.15">
      <c r="A319" s="100"/>
      <c r="B319" s="96"/>
      <c r="C319" s="96"/>
      <c r="D319" s="96"/>
      <c r="E319" s="96"/>
      <c r="F319" s="96"/>
      <c r="G319" s="96"/>
      <c r="H319" s="96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 spans="1:26" ht="15.75" customHeight="1" x14ac:dyDescent="0.15">
      <c r="A320" s="100"/>
      <c r="B320" s="96"/>
      <c r="C320" s="96"/>
      <c r="D320" s="96"/>
      <c r="E320" s="96"/>
      <c r="F320" s="96"/>
      <c r="G320" s="96"/>
      <c r="H320" s="96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 spans="1:26" ht="15.75" customHeight="1" x14ac:dyDescent="0.15">
      <c r="A321" s="100"/>
      <c r="B321" s="96"/>
      <c r="C321" s="96"/>
      <c r="D321" s="96"/>
      <c r="E321" s="96"/>
      <c r="F321" s="96"/>
      <c r="G321" s="96"/>
      <c r="H321" s="96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 spans="1:26" ht="15.75" customHeight="1" x14ac:dyDescent="0.15">
      <c r="A322" s="100"/>
      <c r="B322" s="96"/>
      <c r="C322" s="96"/>
      <c r="D322" s="96"/>
      <c r="E322" s="96"/>
      <c r="F322" s="96"/>
      <c r="G322" s="96"/>
      <c r="H322" s="96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 spans="1:26" ht="15.75" customHeight="1" x14ac:dyDescent="0.15">
      <c r="A323" s="100"/>
      <c r="B323" s="96"/>
      <c r="C323" s="96"/>
      <c r="D323" s="96"/>
      <c r="E323" s="96"/>
      <c r="F323" s="96"/>
      <c r="G323" s="96"/>
      <c r="H323" s="96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 spans="1:26" ht="15.75" customHeight="1" x14ac:dyDescent="0.15">
      <c r="A324" s="100"/>
      <c r="B324" s="96"/>
      <c r="C324" s="96"/>
      <c r="D324" s="96"/>
      <c r="E324" s="96"/>
      <c r="F324" s="96"/>
      <c r="G324" s="96"/>
      <c r="H324" s="96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 spans="1:26" ht="15.75" customHeight="1" x14ac:dyDescent="0.15">
      <c r="A325" s="100"/>
      <c r="B325" s="96"/>
      <c r="C325" s="96"/>
      <c r="D325" s="96"/>
      <c r="E325" s="96"/>
      <c r="F325" s="96"/>
      <c r="G325" s="96"/>
      <c r="H325" s="96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 spans="1:26" ht="15.75" customHeight="1" x14ac:dyDescent="0.15">
      <c r="A326" s="100"/>
      <c r="B326" s="96"/>
      <c r="C326" s="96"/>
      <c r="D326" s="96"/>
      <c r="E326" s="96"/>
      <c r="F326" s="96"/>
      <c r="G326" s="96"/>
      <c r="H326" s="96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 spans="1:26" ht="15.75" customHeight="1" x14ac:dyDescent="0.15">
      <c r="A327" s="100"/>
      <c r="B327" s="96"/>
      <c r="C327" s="96"/>
      <c r="D327" s="96"/>
      <c r="E327" s="96"/>
      <c r="F327" s="96"/>
      <c r="G327" s="96"/>
      <c r="H327" s="96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 spans="1:26" ht="15.75" customHeight="1" x14ac:dyDescent="0.15">
      <c r="A328" s="100"/>
      <c r="B328" s="96"/>
      <c r="C328" s="96"/>
      <c r="D328" s="96"/>
      <c r="E328" s="96"/>
      <c r="F328" s="96"/>
      <c r="G328" s="96"/>
      <c r="H328" s="96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 spans="1:26" ht="15.75" customHeight="1" x14ac:dyDescent="0.15">
      <c r="A329" s="100"/>
      <c r="B329" s="96"/>
      <c r="C329" s="96"/>
      <c r="D329" s="96"/>
      <c r="E329" s="96"/>
      <c r="F329" s="96"/>
      <c r="G329" s="96"/>
      <c r="H329" s="96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 spans="1:26" ht="15.75" customHeight="1" x14ac:dyDescent="0.15">
      <c r="A330" s="100"/>
      <c r="B330" s="96"/>
      <c r="C330" s="96"/>
      <c r="D330" s="96"/>
      <c r="E330" s="96"/>
      <c r="F330" s="96"/>
      <c r="G330" s="96"/>
      <c r="H330" s="96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 spans="1:26" ht="15.75" customHeight="1" x14ac:dyDescent="0.15">
      <c r="A331" s="100"/>
      <c r="B331" s="96"/>
      <c r="C331" s="96"/>
      <c r="D331" s="96"/>
      <c r="E331" s="96"/>
      <c r="F331" s="96"/>
      <c r="G331" s="96"/>
      <c r="H331" s="96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 spans="1:26" ht="15.75" customHeight="1" x14ac:dyDescent="0.15">
      <c r="A332" s="100"/>
      <c r="B332" s="96"/>
      <c r="C332" s="96"/>
      <c r="D332" s="96"/>
      <c r="E332" s="96"/>
      <c r="F332" s="96"/>
      <c r="G332" s="96"/>
      <c r="H332" s="96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 spans="1:26" ht="15.75" customHeight="1" x14ac:dyDescent="0.15">
      <c r="A333" s="100"/>
      <c r="B333" s="96"/>
      <c r="C333" s="96"/>
      <c r="D333" s="96"/>
      <c r="E333" s="96"/>
      <c r="F333" s="96"/>
      <c r="G333" s="96"/>
      <c r="H333" s="96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 spans="1:26" ht="15.75" customHeight="1" x14ac:dyDescent="0.15">
      <c r="A334" s="100"/>
      <c r="B334" s="96"/>
      <c r="C334" s="96"/>
      <c r="D334" s="96"/>
      <c r="E334" s="96"/>
      <c r="F334" s="96"/>
      <c r="G334" s="96"/>
      <c r="H334" s="96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 spans="1:26" ht="15.75" customHeight="1" x14ac:dyDescent="0.15">
      <c r="A335" s="100"/>
      <c r="B335" s="96"/>
      <c r="C335" s="96"/>
      <c r="D335" s="96"/>
      <c r="E335" s="96"/>
      <c r="F335" s="96"/>
      <c r="G335" s="96"/>
      <c r="H335" s="96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 spans="1:26" ht="15.75" customHeight="1" x14ac:dyDescent="0.15">
      <c r="A336" s="100"/>
      <c r="B336" s="96"/>
      <c r="C336" s="96"/>
      <c r="D336" s="96"/>
      <c r="E336" s="96"/>
      <c r="F336" s="96"/>
      <c r="G336" s="96"/>
      <c r="H336" s="96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 spans="1:26" ht="15.75" customHeight="1" x14ac:dyDescent="0.15">
      <c r="A337" s="100"/>
      <c r="B337" s="96"/>
      <c r="C337" s="96"/>
      <c r="D337" s="96"/>
      <c r="E337" s="96"/>
      <c r="F337" s="96"/>
      <c r="G337" s="96"/>
      <c r="H337" s="96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 spans="1:26" ht="15.75" customHeight="1" x14ac:dyDescent="0.15">
      <c r="A338" s="100"/>
      <c r="B338" s="96"/>
      <c r="C338" s="96"/>
      <c r="D338" s="96"/>
      <c r="E338" s="96"/>
      <c r="F338" s="96"/>
      <c r="G338" s="96"/>
      <c r="H338" s="96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 spans="1:26" ht="15.75" customHeight="1" x14ac:dyDescent="0.15">
      <c r="A339" s="100"/>
      <c r="B339" s="96"/>
      <c r="C339" s="96"/>
      <c r="D339" s="96"/>
      <c r="E339" s="96"/>
      <c r="F339" s="96"/>
      <c r="G339" s="96"/>
      <c r="H339" s="96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 spans="1:26" ht="15.75" customHeight="1" x14ac:dyDescent="0.15">
      <c r="A340" s="100"/>
      <c r="B340" s="96"/>
      <c r="C340" s="96"/>
      <c r="D340" s="96"/>
      <c r="E340" s="96"/>
      <c r="F340" s="96"/>
      <c r="G340" s="96"/>
      <c r="H340" s="96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 spans="1:26" ht="15.75" customHeight="1" x14ac:dyDescent="0.15">
      <c r="A341" s="100"/>
      <c r="B341" s="96"/>
      <c r="C341" s="96"/>
      <c r="D341" s="96"/>
      <c r="E341" s="96"/>
      <c r="F341" s="96"/>
      <c r="G341" s="96"/>
      <c r="H341" s="96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 spans="1:26" ht="15.75" customHeight="1" x14ac:dyDescent="0.15">
      <c r="A342" s="100"/>
      <c r="B342" s="96"/>
      <c r="C342" s="96"/>
      <c r="D342" s="96"/>
      <c r="E342" s="96"/>
      <c r="F342" s="96"/>
      <c r="G342" s="96"/>
      <c r="H342" s="96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 spans="1:26" ht="15.75" customHeight="1" x14ac:dyDescent="0.15">
      <c r="A343" s="100"/>
      <c r="B343" s="96"/>
      <c r="C343" s="96"/>
      <c r="D343" s="96"/>
      <c r="E343" s="96"/>
      <c r="F343" s="96"/>
      <c r="G343" s="96"/>
      <c r="H343" s="96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 spans="1:26" ht="15.75" customHeight="1" x14ac:dyDescent="0.15">
      <c r="A344" s="100"/>
      <c r="B344" s="96"/>
      <c r="C344" s="96"/>
      <c r="D344" s="96"/>
      <c r="E344" s="96"/>
      <c r="F344" s="96"/>
      <c r="G344" s="96"/>
      <c r="H344" s="96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 spans="1:26" ht="15.75" customHeight="1" x14ac:dyDescent="0.15">
      <c r="A345" s="100"/>
      <c r="B345" s="96"/>
      <c r="C345" s="96"/>
      <c r="D345" s="96"/>
      <c r="E345" s="96"/>
      <c r="F345" s="96"/>
      <c r="G345" s="96"/>
      <c r="H345" s="96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 spans="1:26" ht="15.75" customHeight="1" x14ac:dyDescent="0.15">
      <c r="A346" s="100"/>
      <c r="B346" s="96"/>
      <c r="C346" s="96"/>
      <c r="D346" s="96"/>
      <c r="E346" s="96"/>
      <c r="F346" s="96"/>
      <c r="G346" s="96"/>
      <c r="H346" s="96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 spans="1:26" ht="15.75" customHeight="1" x14ac:dyDescent="0.15">
      <c r="A347" s="100"/>
      <c r="B347" s="96"/>
      <c r="C347" s="96"/>
      <c r="D347" s="96"/>
      <c r="E347" s="96"/>
      <c r="F347" s="96"/>
      <c r="G347" s="96"/>
      <c r="H347" s="96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 spans="1:26" ht="15.75" customHeight="1" x14ac:dyDescent="0.15">
      <c r="A348" s="100"/>
      <c r="B348" s="96"/>
      <c r="C348" s="96"/>
      <c r="D348" s="96"/>
      <c r="E348" s="96"/>
      <c r="F348" s="96"/>
      <c r="G348" s="96"/>
      <c r="H348" s="96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 spans="1:26" ht="15.75" customHeight="1" x14ac:dyDescent="0.15">
      <c r="A349" s="100"/>
      <c r="B349" s="96"/>
      <c r="C349" s="96"/>
      <c r="D349" s="96"/>
      <c r="E349" s="96"/>
      <c r="F349" s="96"/>
      <c r="G349" s="96"/>
      <c r="H349" s="96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 spans="1:26" ht="15.75" customHeight="1" x14ac:dyDescent="0.15">
      <c r="A350" s="100"/>
      <c r="B350" s="96"/>
      <c r="C350" s="96"/>
      <c r="D350" s="96"/>
      <c r="E350" s="96"/>
      <c r="F350" s="96"/>
      <c r="G350" s="96"/>
      <c r="H350" s="96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 spans="1:26" ht="15.75" customHeight="1" x14ac:dyDescent="0.15">
      <c r="A351" s="100"/>
      <c r="B351" s="96"/>
      <c r="C351" s="96"/>
      <c r="D351" s="96"/>
      <c r="E351" s="96"/>
      <c r="F351" s="96"/>
      <c r="G351" s="96"/>
      <c r="H351" s="96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 spans="1:26" ht="15.75" customHeight="1" x14ac:dyDescent="0.15">
      <c r="A352" s="100"/>
      <c r="B352" s="96"/>
      <c r="C352" s="96"/>
      <c r="D352" s="96"/>
      <c r="E352" s="96"/>
      <c r="F352" s="96"/>
      <c r="G352" s="96"/>
      <c r="H352" s="96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 spans="1:26" ht="15.75" customHeight="1" x14ac:dyDescent="0.15">
      <c r="A353" s="100"/>
      <c r="B353" s="96"/>
      <c r="C353" s="96"/>
      <c r="D353" s="96"/>
      <c r="E353" s="96"/>
      <c r="F353" s="96"/>
      <c r="G353" s="96"/>
      <c r="H353" s="96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 spans="1:26" ht="15.75" customHeight="1" x14ac:dyDescent="0.15">
      <c r="A354" s="100"/>
      <c r="B354" s="96"/>
      <c r="C354" s="96"/>
      <c r="D354" s="96"/>
      <c r="E354" s="96"/>
      <c r="F354" s="96"/>
      <c r="G354" s="96"/>
      <c r="H354" s="96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 spans="1:26" ht="15.75" customHeight="1" x14ac:dyDescent="0.15">
      <c r="A355" s="100"/>
      <c r="B355" s="96"/>
      <c r="C355" s="96"/>
      <c r="D355" s="96"/>
      <c r="E355" s="96"/>
      <c r="F355" s="96"/>
      <c r="G355" s="96"/>
      <c r="H355" s="96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 spans="1:26" ht="15.75" customHeight="1" x14ac:dyDescent="0.15">
      <c r="A356" s="100"/>
      <c r="B356" s="96"/>
      <c r="C356" s="96"/>
      <c r="D356" s="96"/>
      <c r="E356" s="96"/>
      <c r="F356" s="96"/>
      <c r="G356" s="96"/>
      <c r="H356" s="96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 spans="1:26" ht="15.75" customHeight="1" x14ac:dyDescent="0.15">
      <c r="A357" s="100"/>
      <c r="B357" s="96"/>
      <c r="C357" s="96"/>
      <c r="D357" s="96"/>
      <c r="E357" s="96"/>
      <c r="F357" s="96"/>
      <c r="G357" s="96"/>
      <c r="H357" s="96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 spans="1:26" ht="15.75" customHeight="1" x14ac:dyDescent="0.15">
      <c r="A358" s="100"/>
      <c r="B358" s="96"/>
      <c r="C358" s="96"/>
      <c r="D358" s="96"/>
      <c r="E358" s="96"/>
      <c r="F358" s="96"/>
      <c r="G358" s="96"/>
      <c r="H358" s="96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 spans="1:26" ht="15.75" customHeight="1" x14ac:dyDescent="0.15">
      <c r="A359" s="100"/>
      <c r="B359" s="96"/>
      <c r="C359" s="96"/>
      <c r="D359" s="96"/>
      <c r="E359" s="96"/>
      <c r="F359" s="96"/>
      <c r="G359" s="96"/>
      <c r="H359" s="96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 spans="1:26" ht="15.75" customHeight="1" x14ac:dyDescent="0.15">
      <c r="A360" s="100"/>
      <c r="B360" s="96"/>
      <c r="C360" s="96"/>
      <c r="D360" s="96"/>
      <c r="E360" s="96"/>
      <c r="F360" s="96"/>
      <c r="G360" s="96"/>
      <c r="H360" s="96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 spans="1:26" ht="15.75" customHeight="1" x14ac:dyDescent="0.15">
      <c r="A361" s="100"/>
      <c r="B361" s="96"/>
      <c r="C361" s="96"/>
      <c r="D361" s="96"/>
      <c r="E361" s="96"/>
      <c r="F361" s="96"/>
      <c r="G361" s="96"/>
      <c r="H361" s="96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 spans="1:26" ht="15.75" customHeight="1" x14ac:dyDescent="0.15">
      <c r="A362" s="100"/>
      <c r="B362" s="96"/>
      <c r="C362" s="96"/>
      <c r="D362" s="96"/>
      <c r="E362" s="96"/>
      <c r="F362" s="96"/>
      <c r="G362" s="96"/>
      <c r="H362" s="96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 spans="1:26" ht="15.75" customHeight="1" x14ac:dyDescent="0.15">
      <c r="A363" s="100"/>
      <c r="B363" s="96"/>
      <c r="C363" s="96"/>
      <c r="D363" s="96"/>
      <c r="E363" s="96"/>
      <c r="F363" s="96"/>
      <c r="G363" s="96"/>
      <c r="H363" s="96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 spans="1:26" ht="15.75" customHeight="1" x14ac:dyDescent="0.15">
      <c r="A364" s="100"/>
      <c r="B364" s="96"/>
      <c r="C364" s="96"/>
      <c r="D364" s="96"/>
      <c r="E364" s="96"/>
      <c r="F364" s="96"/>
      <c r="G364" s="96"/>
      <c r="H364" s="96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 spans="1:26" ht="15.75" customHeight="1" x14ac:dyDescent="0.15">
      <c r="A365" s="100"/>
      <c r="B365" s="96"/>
      <c r="C365" s="96"/>
      <c r="D365" s="96"/>
      <c r="E365" s="96"/>
      <c r="F365" s="96"/>
      <c r="G365" s="96"/>
      <c r="H365" s="96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 spans="1:26" ht="15.75" customHeight="1" x14ac:dyDescent="0.15">
      <c r="A366" s="100"/>
      <c r="B366" s="96"/>
      <c r="C366" s="96"/>
      <c r="D366" s="96"/>
      <c r="E366" s="96"/>
      <c r="F366" s="96"/>
      <c r="G366" s="96"/>
      <c r="H366" s="96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 spans="1:26" ht="15.75" customHeight="1" x14ac:dyDescent="0.15">
      <c r="A367" s="100"/>
      <c r="B367" s="96"/>
      <c r="C367" s="96"/>
      <c r="D367" s="96"/>
      <c r="E367" s="96"/>
      <c r="F367" s="96"/>
      <c r="G367" s="96"/>
      <c r="H367" s="96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 spans="1:26" ht="15.75" customHeight="1" x14ac:dyDescent="0.15">
      <c r="A368" s="100"/>
      <c r="B368" s="96"/>
      <c r="C368" s="96"/>
      <c r="D368" s="96"/>
      <c r="E368" s="96"/>
      <c r="F368" s="96"/>
      <c r="G368" s="96"/>
      <c r="H368" s="96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 spans="1:26" ht="15.75" customHeight="1" x14ac:dyDescent="0.15">
      <c r="A369" s="100"/>
      <c r="B369" s="96"/>
      <c r="C369" s="96"/>
      <c r="D369" s="96"/>
      <c r="E369" s="96"/>
      <c r="F369" s="96"/>
      <c r="G369" s="96"/>
      <c r="H369" s="96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 spans="1:26" ht="15.75" customHeight="1" x14ac:dyDescent="0.15">
      <c r="A370" s="100"/>
      <c r="B370" s="96"/>
      <c r="C370" s="96"/>
      <c r="D370" s="96"/>
      <c r="E370" s="96"/>
      <c r="F370" s="96"/>
      <c r="G370" s="96"/>
      <c r="H370" s="96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 spans="1:26" ht="15.75" customHeight="1" x14ac:dyDescent="0.15">
      <c r="A371" s="100"/>
      <c r="B371" s="96"/>
      <c r="C371" s="96"/>
      <c r="D371" s="96"/>
      <c r="E371" s="96"/>
      <c r="F371" s="96"/>
      <c r="G371" s="96"/>
      <c r="H371" s="96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 spans="1:26" ht="15.75" customHeight="1" x14ac:dyDescent="0.15">
      <c r="A372" s="100"/>
      <c r="B372" s="96"/>
      <c r="C372" s="96"/>
      <c r="D372" s="96"/>
      <c r="E372" s="96"/>
      <c r="F372" s="96"/>
      <c r="G372" s="96"/>
      <c r="H372" s="96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 spans="1:26" ht="15.75" customHeight="1" x14ac:dyDescent="0.15">
      <c r="A373" s="100"/>
      <c r="B373" s="96"/>
      <c r="C373" s="96"/>
      <c r="D373" s="96"/>
      <c r="E373" s="96"/>
      <c r="F373" s="96"/>
      <c r="G373" s="96"/>
      <c r="H373" s="96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 spans="1:26" ht="15.75" customHeight="1" x14ac:dyDescent="0.15">
      <c r="A374" s="100"/>
      <c r="B374" s="96"/>
      <c r="C374" s="96"/>
      <c r="D374" s="96"/>
      <c r="E374" s="96"/>
      <c r="F374" s="96"/>
      <c r="G374" s="96"/>
      <c r="H374" s="96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 spans="1:26" ht="15.75" customHeight="1" x14ac:dyDescent="0.15">
      <c r="A375" s="100"/>
      <c r="B375" s="96"/>
      <c r="C375" s="96"/>
      <c r="D375" s="96"/>
      <c r="E375" s="96"/>
      <c r="F375" s="96"/>
      <c r="G375" s="96"/>
      <c r="H375" s="96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 spans="1:26" ht="15.75" customHeight="1" x14ac:dyDescent="0.15">
      <c r="A376" s="100"/>
      <c r="B376" s="96"/>
      <c r="C376" s="96"/>
      <c r="D376" s="96"/>
      <c r="E376" s="96"/>
      <c r="F376" s="96"/>
      <c r="G376" s="96"/>
      <c r="H376" s="96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 spans="1:26" ht="15.75" customHeight="1" x14ac:dyDescent="0.15">
      <c r="A377" s="100"/>
      <c r="B377" s="96"/>
      <c r="C377" s="96"/>
      <c r="D377" s="96"/>
      <c r="E377" s="96"/>
      <c r="F377" s="96"/>
      <c r="G377" s="96"/>
      <c r="H377" s="96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 spans="1:26" ht="15.75" customHeight="1" x14ac:dyDescent="0.15">
      <c r="A378" s="100"/>
      <c r="B378" s="96"/>
      <c r="C378" s="96"/>
      <c r="D378" s="96"/>
      <c r="E378" s="96"/>
      <c r="F378" s="96"/>
      <c r="G378" s="96"/>
      <c r="H378" s="96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 spans="1:26" ht="15.75" customHeight="1" x14ac:dyDescent="0.15">
      <c r="A379" s="100"/>
      <c r="B379" s="96"/>
      <c r="C379" s="96"/>
      <c r="D379" s="96"/>
      <c r="E379" s="96"/>
      <c r="F379" s="96"/>
      <c r="G379" s="96"/>
      <c r="H379" s="96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 spans="1:26" ht="15.75" customHeight="1" x14ac:dyDescent="0.15">
      <c r="A380" s="100"/>
      <c r="B380" s="96"/>
      <c r="C380" s="96"/>
      <c r="D380" s="96"/>
      <c r="E380" s="96"/>
      <c r="F380" s="96"/>
      <c r="G380" s="96"/>
      <c r="H380" s="96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 spans="1:26" ht="15.75" customHeight="1" x14ac:dyDescent="0.15">
      <c r="A381" s="100"/>
      <c r="B381" s="96"/>
      <c r="C381" s="96"/>
      <c r="D381" s="96"/>
      <c r="E381" s="96"/>
      <c r="F381" s="96"/>
      <c r="G381" s="96"/>
      <c r="H381" s="96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 spans="1:26" ht="15.75" customHeight="1" x14ac:dyDescent="0.15">
      <c r="A382" s="100"/>
      <c r="B382" s="96"/>
      <c r="C382" s="96"/>
      <c r="D382" s="96"/>
      <c r="E382" s="96"/>
      <c r="F382" s="96"/>
      <c r="G382" s="96"/>
      <c r="H382" s="96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 spans="1:26" ht="15.75" customHeight="1" x14ac:dyDescent="0.15">
      <c r="A383" s="100"/>
      <c r="B383" s="96"/>
      <c r="C383" s="96"/>
      <c r="D383" s="96"/>
      <c r="E383" s="96"/>
      <c r="F383" s="96"/>
      <c r="G383" s="96"/>
      <c r="H383" s="96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 spans="1:26" ht="15.75" customHeight="1" x14ac:dyDescent="0.15">
      <c r="A384" s="100"/>
      <c r="B384" s="96"/>
      <c r="C384" s="96"/>
      <c r="D384" s="96"/>
      <c r="E384" s="96"/>
      <c r="F384" s="96"/>
      <c r="G384" s="96"/>
      <c r="H384" s="96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 spans="1:26" ht="15.75" customHeight="1" x14ac:dyDescent="0.15">
      <c r="A385" s="100"/>
      <c r="B385" s="96"/>
      <c r="C385" s="96"/>
      <c r="D385" s="96"/>
      <c r="E385" s="96"/>
      <c r="F385" s="96"/>
      <c r="G385" s="96"/>
      <c r="H385" s="96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 spans="1:26" ht="15.75" customHeight="1" x14ac:dyDescent="0.15">
      <c r="A386" s="100"/>
      <c r="B386" s="96"/>
      <c r="C386" s="96"/>
      <c r="D386" s="96"/>
      <c r="E386" s="96"/>
      <c r="F386" s="96"/>
      <c r="G386" s="96"/>
      <c r="H386" s="96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 spans="1:26" ht="15.75" customHeight="1" x14ac:dyDescent="0.15">
      <c r="A387" s="100"/>
      <c r="B387" s="96"/>
      <c r="C387" s="96"/>
      <c r="D387" s="96"/>
      <c r="E387" s="96"/>
      <c r="F387" s="96"/>
      <c r="G387" s="96"/>
      <c r="H387" s="96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 spans="1:26" ht="15.75" customHeight="1" x14ac:dyDescent="0.15">
      <c r="A388" s="100"/>
      <c r="B388" s="96"/>
      <c r="C388" s="96"/>
      <c r="D388" s="96"/>
      <c r="E388" s="96"/>
      <c r="F388" s="96"/>
      <c r="G388" s="96"/>
      <c r="H388" s="96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 spans="1:26" ht="15.75" customHeight="1" x14ac:dyDescent="0.15">
      <c r="A389" s="100"/>
      <c r="B389" s="96"/>
      <c r="C389" s="96"/>
      <c r="D389" s="96"/>
      <c r="E389" s="96"/>
      <c r="F389" s="96"/>
      <c r="G389" s="96"/>
      <c r="H389" s="96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 spans="1:26" ht="15.75" customHeight="1" x14ac:dyDescent="0.15">
      <c r="A390" s="100"/>
      <c r="B390" s="96"/>
      <c r="C390" s="96"/>
      <c r="D390" s="96"/>
      <c r="E390" s="96"/>
      <c r="F390" s="96"/>
      <c r="G390" s="96"/>
      <c r="H390" s="96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 spans="1:26" ht="15.75" customHeight="1" x14ac:dyDescent="0.15">
      <c r="A391" s="100"/>
      <c r="B391" s="96"/>
      <c r="C391" s="96"/>
      <c r="D391" s="96"/>
      <c r="E391" s="96"/>
      <c r="F391" s="96"/>
      <c r="G391" s="96"/>
      <c r="H391" s="96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 spans="1:26" ht="15.75" customHeight="1" x14ac:dyDescent="0.15">
      <c r="A392" s="100"/>
      <c r="B392" s="96"/>
      <c r="C392" s="96"/>
      <c r="D392" s="96"/>
      <c r="E392" s="96"/>
      <c r="F392" s="96"/>
      <c r="G392" s="96"/>
      <c r="H392" s="96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 spans="1:26" ht="15.75" customHeight="1" x14ac:dyDescent="0.15">
      <c r="A393" s="100"/>
      <c r="B393" s="96"/>
      <c r="C393" s="96"/>
      <c r="D393" s="96"/>
      <c r="E393" s="96"/>
      <c r="F393" s="96"/>
      <c r="G393" s="96"/>
      <c r="H393" s="96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 spans="1:26" ht="15.75" customHeight="1" x14ac:dyDescent="0.15">
      <c r="A394" s="100"/>
      <c r="B394" s="96"/>
      <c r="C394" s="96"/>
      <c r="D394" s="96"/>
      <c r="E394" s="96"/>
      <c r="F394" s="96"/>
      <c r="G394" s="96"/>
      <c r="H394" s="96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 spans="1:26" ht="15.75" customHeight="1" x14ac:dyDescent="0.15">
      <c r="A395" s="100"/>
      <c r="B395" s="96"/>
      <c r="C395" s="96"/>
      <c r="D395" s="96"/>
      <c r="E395" s="96"/>
      <c r="F395" s="96"/>
      <c r="G395" s="96"/>
      <c r="H395" s="96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 spans="1:26" ht="15.75" customHeight="1" x14ac:dyDescent="0.15">
      <c r="A396" s="100"/>
      <c r="B396" s="96"/>
      <c r="C396" s="96"/>
      <c r="D396" s="96"/>
      <c r="E396" s="96"/>
      <c r="F396" s="96"/>
      <c r="G396" s="96"/>
      <c r="H396" s="96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 spans="1:26" ht="15.75" customHeight="1" x14ac:dyDescent="0.15">
      <c r="A397" s="100"/>
      <c r="B397" s="96"/>
      <c r="C397" s="96"/>
      <c r="D397" s="96"/>
      <c r="E397" s="96"/>
      <c r="F397" s="96"/>
      <c r="G397" s="96"/>
      <c r="H397" s="96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 spans="1:26" ht="15.75" customHeight="1" x14ac:dyDescent="0.15">
      <c r="A398" s="100"/>
      <c r="B398" s="96"/>
      <c r="C398" s="96"/>
      <c r="D398" s="96"/>
      <c r="E398" s="96"/>
      <c r="F398" s="96"/>
      <c r="G398" s="96"/>
      <c r="H398" s="96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 spans="1:26" ht="15.75" customHeight="1" x14ac:dyDescent="0.15">
      <c r="A399" s="100"/>
      <c r="B399" s="96"/>
      <c r="C399" s="96"/>
      <c r="D399" s="96"/>
      <c r="E399" s="96"/>
      <c r="F399" s="96"/>
      <c r="G399" s="96"/>
      <c r="H399" s="96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 spans="1:26" ht="15.75" customHeight="1" x14ac:dyDescent="0.15">
      <c r="A400" s="100"/>
      <c r="B400" s="96"/>
      <c r="C400" s="96"/>
      <c r="D400" s="96"/>
      <c r="E400" s="96"/>
      <c r="F400" s="96"/>
      <c r="G400" s="96"/>
      <c r="H400" s="96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 spans="1:26" ht="15.75" customHeight="1" x14ac:dyDescent="0.15">
      <c r="A401" s="100"/>
      <c r="B401" s="96"/>
      <c r="C401" s="96"/>
      <c r="D401" s="96"/>
      <c r="E401" s="96"/>
      <c r="F401" s="96"/>
      <c r="G401" s="96"/>
      <c r="H401" s="96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 spans="1:26" ht="15.75" customHeight="1" x14ac:dyDescent="0.15">
      <c r="A402" s="100"/>
      <c r="B402" s="96"/>
      <c r="C402" s="96"/>
      <c r="D402" s="96"/>
      <c r="E402" s="96"/>
      <c r="F402" s="96"/>
      <c r="G402" s="96"/>
      <c r="H402" s="96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 spans="1:26" ht="15.75" customHeight="1" x14ac:dyDescent="0.15">
      <c r="A403" s="100"/>
      <c r="B403" s="96"/>
      <c r="C403" s="96"/>
      <c r="D403" s="96"/>
      <c r="E403" s="96"/>
      <c r="F403" s="96"/>
      <c r="G403" s="96"/>
      <c r="H403" s="96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 spans="1:26" ht="15.75" customHeight="1" x14ac:dyDescent="0.15">
      <c r="A404" s="100"/>
      <c r="B404" s="96"/>
      <c r="C404" s="96"/>
      <c r="D404" s="96"/>
      <c r="E404" s="96"/>
      <c r="F404" s="96"/>
      <c r="G404" s="96"/>
      <c r="H404" s="96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 spans="1:26" ht="15.75" customHeight="1" x14ac:dyDescent="0.15">
      <c r="A405" s="100"/>
      <c r="B405" s="96"/>
      <c r="C405" s="96"/>
      <c r="D405" s="96"/>
      <c r="E405" s="96"/>
      <c r="F405" s="96"/>
      <c r="G405" s="96"/>
      <c r="H405" s="96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 spans="1:26" ht="15.75" customHeight="1" x14ac:dyDescent="0.15">
      <c r="A406" s="100"/>
      <c r="B406" s="96"/>
      <c r="C406" s="96"/>
      <c r="D406" s="96"/>
      <c r="E406" s="96"/>
      <c r="F406" s="96"/>
      <c r="G406" s="96"/>
      <c r="H406" s="96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 spans="1:26" ht="15.75" customHeight="1" x14ac:dyDescent="0.15">
      <c r="A407" s="100"/>
      <c r="B407" s="96"/>
      <c r="C407" s="96"/>
      <c r="D407" s="96"/>
      <c r="E407" s="96"/>
      <c r="F407" s="96"/>
      <c r="G407" s="96"/>
      <c r="H407" s="96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 spans="1:26" ht="15.75" customHeight="1" x14ac:dyDescent="0.15">
      <c r="A408" s="100"/>
      <c r="B408" s="96"/>
      <c r="C408" s="96"/>
      <c r="D408" s="96"/>
      <c r="E408" s="96"/>
      <c r="F408" s="96"/>
      <c r="G408" s="96"/>
      <c r="H408" s="96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 spans="1:26" ht="15.75" customHeight="1" x14ac:dyDescent="0.15">
      <c r="A409" s="100"/>
      <c r="B409" s="96"/>
      <c r="C409" s="96"/>
      <c r="D409" s="96"/>
      <c r="E409" s="96"/>
      <c r="F409" s="96"/>
      <c r="G409" s="96"/>
      <c r="H409" s="96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 spans="1:26" ht="15.75" customHeight="1" x14ac:dyDescent="0.15">
      <c r="A410" s="100"/>
      <c r="B410" s="96"/>
      <c r="C410" s="96"/>
      <c r="D410" s="96"/>
      <c r="E410" s="96"/>
      <c r="F410" s="96"/>
      <c r="G410" s="96"/>
      <c r="H410" s="96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 spans="1:26" ht="15.75" customHeight="1" x14ac:dyDescent="0.15">
      <c r="A411" s="100"/>
      <c r="B411" s="96"/>
      <c r="C411" s="96"/>
      <c r="D411" s="96"/>
      <c r="E411" s="96"/>
      <c r="F411" s="96"/>
      <c r="G411" s="96"/>
      <c r="H411" s="96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 spans="1:26" ht="15.75" customHeight="1" x14ac:dyDescent="0.15">
      <c r="A412" s="100"/>
      <c r="B412" s="96"/>
      <c r="C412" s="96"/>
      <c r="D412" s="96"/>
      <c r="E412" s="96"/>
      <c r="F412" s="96"/>
      <c r="G412" s="96"/>
      <c r="H412" s="96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 spans="1:26" ht="15.75" customHeight="1" x14ac:dyDescent="0.15">
      <c r="A413" s="100"/>
      <c r="B413" s="96"/>
      <c r="C413" s="96"/>
      <c r="D413" s="96"/>
      <c r="E413" s="96"/>
      <c r="F413" s="96"/>
      <c r="G413" s="96"/>
      <c r="H413" s="96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 spans="1:26" ht="15.75" customHeight="1" x14ac:dyDescent="0.15">
      <c r="A414" s="100"/>
      <c r="B414" s="96"/>
      <c r="C414" s="96"/>
      <c r="D414" s="96"/>
      <c r="E414" s="96"/>
      <c r="F414" s="96"/>
      <c r="G414" s="96"/>
      <c r="H414" s="96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 spans="1:26" ht="15.75" customHeight="1" x14ac:dyDescent="0.15">
      <c r="A415" s="100"/>
      <c r="B415" s="96"/>
      <c r="C415" s="96"/>
      <c r="D415" s="96"/>
      <c r="E415" s="96"/>
      <c r="F415" s="96"/>
      <c r="G415" s="96"/>
      <c r="H415" s="96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 spans="1:26" ht="15.75" customHeight="1" x14ac:dyDescent="0.15">
      <c r="A416" s="100"/>
      <c r="B416" s="96"/>
      <c r="C416" s="96"/>
      <c r="D416" s="96"/>
      <c r="E416" s="96"/>
      <c r="F416" s="96"/>
      <c r="G416" s="96"/>
      <c r="H416" s="96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 spans="1:26" ht="15.75" customHeight="1" x14ac:dyDescent="0.15">
      <c r="A417" s="100"/>
      <c r="B417" s="96"/>
      <c r="C417" s="96"/>
      <c r="D417" s="96"/>
      <c r="E417" s="96"/>
      <c r="F417" s="96"/>
      <c r="G417" s="96"/>
      <c r="H417" s="96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 spans="1:26" ht="15.75" customHeight="1" x14ac:dyDescent="0.15">
      <c r="A418" s="100"/>
      <c r="B418" s="96"/>
      <c r="C418" s="96"/>
      <c r="D418" s="96"/>
      <c r="E418" s="96"/>
      <c r="F418" s="96"/>
      <c r="G418" s="96"/>
      <c r="H418" s="96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 spans="1:26" ht="15.75" customHeight="1" x14ac:dyDescent="0.15">
      <c r="A419" s="100"/>
      <c r="B419" s="96"/>
      <c r="C419" s="96"/>
      <c r="D419" s="96"/>
      <c r="E419" s="96"/>
      <c r="F419" s="96"/>
      <c r="G419" s="96"/>
      <c r="H419" s="96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 spans="1:26" ht="15.75" customHeight="1" x14ac:dyDescent="0.15">
      <c r="A420" s="100"/>
      <c r="B420" s="96"/>
      <c r="C420" s="96"/>
      <c r="D420" s="96"/>
      <c r="E420" s="96"/>
      <c r="F420" s="96"/>
      <c r="G420" s="96"/>
      <c r="H420" s="96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 spans="1:26" ht="15.75" customHeight="1" x14ac:dyDescent="0.15">
      <c r="A421" s="100"/>
      <c r="B421" s="96"/>
      <c r="C421" s="96"/>
      <c r="D421" s="96"/>
      <c r="E421" s="96"/>
      <c r="F421" s="96"/>
      <c r="G421" s="96"/>
      <c r="H421" s="96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 spans="1:26" ht="15.75" customHeight="1" x14ac:dyDescent="0.15">
      <c r="A422" s="100"/>
      <c r="B422" s="96"/>
      <c r="C422" s="96"/>
      <c r="D422" s="96"/>
      <c r="E422" s="96"/>
      <c r="F422" s="96"/>
      <c r="G422" s="96"/>
      <c r="H422" s="96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 spans="1:26" ht="15.75" customHeight="1" x14ac:dyDescent="0.15">
      <c r="A423" s="100"/>
      <c r="B423" s="96"/>
      <c r="C423" s="96"/>
      <c r="D423" s="96"/>
      <c r="E423" s="96"/>
      <c r="F423" s="96"/>
      <c r="G423" s="96"/>
      <c r="H423" s="96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 spans="1:26" ht="15.75" customHeight="1" x14ac:dyDescent="0.15">
      <c r="A424" s="100"/>
      <c r="B424" s="96"/>
      <c r="C424" s="96"/>
      <c r="D424" s="96"/>
      <c r="E424" s="96"/>
      <c r="F424" s="96"/>
      <c r="G424" s="96"/>
      <c r="H424" s="96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 spans="1:26" ht="15.75" customHeight="1" x14ac:dyDescent="0.15">
      <c r="A425" s="100"/>
      <c r="B425" s="96"/>
      <c r="C425" s="96"/>
      <c r="D425" s="96"/>
      <c r="E425" s="96"/>
      <c r="F425" s="96"/>
      <c r="G425" s="96"/>
      <c r="H425" s="96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 spans="1:26" ht="15.75" customHeight="1" x14ac:dyDescent="0.15">
      <c r="A426" s="100"/>
      <c r="B426" s="96"/>
      <c r="C426" s="96"/>
      <c r="D426" s="96"/>
      <c r="E426" s="96"/>
      <c r="F426" s="96"/>
      <c r="G426" s="96"/>
      <c r="H426" s="96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 spans="1:26" ht="15.75" customHeight="1" x14ac:dyDescent="0.15">
      <c r="A427" s="100"/>
      <c r="B427" s="96"/>
      <c r="C427" s="96"/>
      <c r="D427" s="96"/>
      <c r="E427" s="96"/>
      <c r="F427" s="96"/>
      <c r="G427" s="96"/>
      <c r="H427" s="96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 spans="1:26" ht="15.75" customHeight="1" x14ac:dyDescent="0.15">
      <c r="A428" s="100"/>
      <c r="B428" s="96"/>
      <c r="C428" s="96"/>
      <c r="D428" s="96"/>
      <c r="E428" s="96"/>
      <c r="F428" s="96"/>
      <c r="G428" s="96"/>
      <c r="H428" s="96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 spans="1:26" ht="15.75" customHeight="1" x14ac:dyDescent="0.15">
      <c r="A429" s="100"/>
      <c r="B429" s="96"/>
      <c r="C429" s="96"/>
      <c r="D429" s="96"/>
      <c r="E429" s="96"/>
      <c r="F429" s="96"/>
      <c r="G429" s="96"/>
      <c r="H429" s="96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 spans="1:26" ht="15.75" customHeight="1" x14ac:dyDescent="0.15">
      <c r="A430" s="100"/>
      <c r="B430" s="96"/>
      <c r="C430" s="96"/>
      <c r="D430" s="96"/>
      <c r="E430" s="96"/>
      <c r="F430" s="96"/>
      <c r="G430" s="96"/>
      <c r="H430" s="96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 spans="1:26" ht="15.75" customHeight="1" x14ac:dyDescent="0.15">
      <c r="A431" s="100"/>
      <c r="B431" s="96"/>
      <c r="C431" s="96"/>
      <c r="D431" s="96"/>
      <c r="E431" s="96"/>
      <c r="F431" s="96"/>
      <c r="G431" s="96"/>
      <c r="H431" s="96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 spans="1:26" ht="15.75" customHeight="1" x14ac:dyDescent="0.15">
      <c r="A432" s="100"/>
      <c r="B432" s="96"/>
      <c r="C432" s="96"/>
      <c r="D432" s="96"/>
      <c r="E432" s="96"/>
      <c r="F432" s="96"/>
      <c r="G432" s="96"/>
      <c r="H432" s="96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 spans="1:26" ht="15.75" customHeight="1" x14ac:dyDescent="0.15">
      <c r="A433" s="100"/>
      <c r="B433" s="96"/>
      <c r="C433" s="96"/>
      <c r="D433" s="96"/>
      <c r="E433" s="96"/>
      <c r="F433" s="96"/>
      <c r="G433" s="96"/>
      <c r="H433" s="96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 spans="1:26" ht="15.75" customHeight="1" x14ac:dyDescent="0.15">
      <c r="A434" s="100"/>
      <c r="B434" s="96"/>
      <c r="C434" s="96"/>
      <c r="D434" s="96"/>
      <c r="E434" s="96"/>
      <c r="F434" s="96"/>
      <c r="G434" s="96"/>
      <c r="H434" s="96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 spans="1:26" ht="15.75" customHeight="1" x14ac:dyDescent="0.15">
      <c r="A435" s="100"/>
      <c r="B435" s="96"/>
      <c r="C435" s="96"/>
      <c r="D435" s="96"/>
      <c r="E435" s="96"/>
      <c r="F435" s="96"/>
      <c r="G435" s="96"/>
      <c r="H435" s="96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 spans="1:26" ht="15.75" customHeight="1" x14ac:dyDescent="0.15">
      <c r="A436" s="100"/>
      <c r="B436" s="96"/>
      <c r="C436" s="96"/>
      <c r="D436" s="96"/>
      <c r="E436" s="96"/>
      <c r="F436" s="96"/>
      <c r="G436" s="96"/>
      <c r="H436" s="96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 spans="1:26" ht="15.75" customHeight="1" x14ac:dyDescent="0.15">
      <c r="A437" s="100"/>
      <c r="B437" s="96"/>
      <c r="C437" s="96"/>
      <c r="D437" s="96"/>
      <c r="E437" s="96"/>
      <c r="F437" s="96"/>
      <c r="G437" s="96"/>
      <c r="H437" s="96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 spans="1:26" ht="15.75" customHeight="1" x14ac:dyDescent="0.15">
      <c r="A438" s="100"/>
      <c r="B438" s="96"/>
      <c r="C438" s="96"/>
      <c r="D438" s="96"/>
      <c r="E438" s="96"/>
      <c r="F438" s="96"/>
      <c r="G438" s="96"/>
      <c r="H438" s="96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 spans="1:26" ht="15.75" customHeight="1" x14ac:dyDescent="0.15">
      <c r="A439" s="100"/>
      <c r="B439" s="96"/>
      <c r="C439" s="96"/>
      <c r="D439" s="96"/>
      <c r="E439" s="96"/>
      <c r="F439" s="96"/>
      <c r="G439" s="96"/>
      <c r="H439" s="96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 spans="1:26" ht="15.75" customHeight="1" x14ac:dyDescent="0.15">
      <c r="A440" s="100"/>
      <c r="B440" s="96"/>
      <c r="C440" s="96"/>
      <c r="D440" s="96"/>
      <c r="E440" s="96"/>
      <c r="F440" s="96"/>
      <c r="G440" s="96"/>
      <c r="H440" s="96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 spans="1:26" ht="15.75" customHeight="1" x14ac:dyDescent="0.15">
      <c r="A441" s="100"/>
      <c r="B441" s="96"/>
      <c r="C441" s="96"/>
      <c r="D441" s="96"/>
      <c r="E441" s="96"/>
      <c r="F441" s="96"/>
      <c r="G441" s="96"/>
      <c r="H441" s="96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 spans="1:26" ht="15.75" customHeight="1" x14ac:dyDescent="0.15">
      <c r="A442" s="100"/>
      <c r="B442" s="96"/>
      <c r="C442" s="96"/>
      <c r="D442" s="96"/>
      <c r="E442" s="96"/>
      <c r="F442" s="96"/>
      <c r="G442" s="96"/>
      <c r="H442" s="96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 spans="1:26" ht="15.75" customHeight="1" x14ac:dyDescent="0.15">
      <c r="A443" s="100"/>
      <c r="B443" s="96"/>
      <c r="C443" s="96"/>
      <c r="D443" s="96"/>
      <c r="E443" s="96"/>
      <c r="F443" s="96"/>
      <c r="G443" s="96"/>
      <c r="H443" s="96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 spans="1:26" ht="15.75" customHeight="1" x14ac:dyDescent="0.15">
      <c r="A444" s="100"/>
      <c r="B444" s="96"/>
      <c r="C444" s="96"/>
      <c r="D444" s="96"/>
      <c r="E444" s="96"/>
      <c r="F444" s="96"/>
      <c r="G444" s="96"/>
      <c r="H444" s="96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 spans="1:26" ht="15.75" customHeight="1" x14ac:dyDescent="0.15">
      <c r="A445" s="100"/>
      <c r="B445" s="96"/>
      <c r="C445" s="96"/>
      <c r="D445" s="96"/>
      <c r="E445" s="96"/>
      <c r="F445" s="96"/>
      <c r="G445" s="96"/>
      <c r="H445" s="96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 spans="1:26" ht="15.75" customHeight="1" x14ac:dyDescent="0.15">
      <c r="A446" s="100"/>
      <c r="B446" s="96"/>
      <c r="C446" s="96"/>
      <c r="D446" s="96"/>
      <c r="E446" s="96"/>
      <c r="F446" s="96"/>
      <c r="G446" s="96"/>
      <c r="H446" s="96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 spans="1:26" ht="15.75" customHeight="1" x14ac:dyDescent="0.15">
      <c r="A447" s="100"/>
      <c r="B447" s="96"/>
      <c r="C447" s="96"/>
      <c r="D447" s="96"/>
      <c r="E447" s="96"/>
      <c r="F447" s="96"/>
      <c r="G447" s="96"/>
      <c r="H447" s="96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 spans="1:26" ht="15.75" customHeight="1" x14ac:dyDescent="0.15">
      <c r="A448" s="100"/>
      <c r="B448" s="96"/>
      <c r="C448" s="96"/>
      <c r="D448" s="96"/>
      <c r="E448" s="96"/>
      <c r="F448" s="96"/>
      <c r="G448" s="96"/>
      <c r="H448" s="96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 spans="1:26" ht="15.75" customHeight="1" x14ac:dyDescent="0.15">
      <c r="A449" s="100"/>
      <c r="B449" s="96"/>
      <c r="C449" s="96"/>
      <c r="D449" s="96"/>
      <c r="E449" s="96"/>
      <c r="F449" s="96"/>
      <c r="G449" s="96"/>
      <c r="H449" s="96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 spans="1:26" ht="15.75" customHeight="1" x14ac:dyDescent="0.15">
      <c r="A450" s="100"/>
      <c r="B450" s="96"/>
      <c r="C450" s="96"/>
      <c r="D450" s="96"/>
      <c r="E450" s="96"/>
      <c r="F450" s="96"/>
      <c r="G450" s="96"/>
      <c r="H450" s="96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 spans="1:26" ht="15.75" customHeight="1" x14ac:dyDescent="0.15">
      <c r="A451" s="100"/>
      <c r="B451" s="96"/>
      <c r="C451" s="96"/>
      <c r="D451" s="96"/>
      <c r="E451" s="96"/>
      <c r="F451" s="96"/>
      <c r="G451" s="96"/>
      <c r="H451" s="96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 spans="1:26" ht="15.75" customHeight="1" x14ac:dyDescent="0.15">
      <c r="A452" s="100"/>
      <c r="B452" s="96"/>
      <c r="C452" s="96"/>
      <c r="D452" s="96"/>
      <c r="E452" s="96"/>
      <c r="F452" s="96"/>
      <c r="G452" s="96"/>
      <c r="H452" s="96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 spans="1:26" ht="15.75" customHeight="1" x14ac:dyDescent="0.15">
      <c r="A453" s="100"/>
      <c r="B453" s="96"/>
      <c r="C453" s="96"/>
      <c r="D453" s="96"/>
      <c r="E453" s="96"/>
      <c r="F453" s="96"/>
      <c r="G453" s="96"/>
      <c r="H453" s="96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 spans="1:26" ht="15.75" customHeight="1" x14ac:dyDescent="0.15">
      <c r="A454" s="100"/>
      <c r="B454" s="96"/>
      <c r="C454" s="96"/>
      <c r="D454" s="96"/>
      <c r="E454" s="96"/>
      <c r="F454" s="96"/>
      <c r="G454" s="96"/>
      <c r="H454" s="96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 spans="1:26" ht="15.75" customHeight="1" x14ac:dyDescent="0.15">
      <c r="A455" s="100"/>
      <c r="B455" s="96"/>
      <c r="C455" s="96"/>
      <c r="D455" s="96"/>
      <c r="E455" s="96"/>
      <c r="F455" s="96"/>
      <c r="G455" s="96"/>
      <c r="H455" s="96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 spans="1:26" ht="15.75" customHeight="1" x14ac:dyDescent="0.15">
      <c r="A456" s="100"/>
      <c r="B456" s="96"/>
      <c r="C456" s="96"/>
      <c r="D456" s="96"/>
      <c r="E456" s="96"/>
      <c r="F456" s="96"/>
      <c r="G456" s="96"/>
      <c r="H456" s="96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 spans="1:26" ht="15.75" customHeight="1" x14ac:dyDescent="0.15">
      <c r="A457" s="100"/>
      <c r="B457" s="96"/>
      <c r="C457" s="96"/>
      <c r="D457" s="96"/>
      <c r="E457" s="96"/>
      <c r="F457" s="96"/>
      <c r="G457" s="96"/>
      <c r="H457" s="96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 spans="1:26" ht="15.75" customHeight="1" x14ac:dyDescent="0.15">
      <c r="A458" s="100"/>
      <c r="B458" s="96"/>
      <c r="C458" s="96"/>
      <c r="D458" s="96"/>
      <c r="E458" s="96"/>
      <c r="F458" s="96"/>
      <c r="G458" s="96"/>
      <c r="H458" s="96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 spans="1:26" ht="15.75" customHeight="1" x14ac:dyDescent="0.15">
      <c r="A459" s="100"/>
      <c r="B459" s="96"/>
      <c r="C459" s="96"/>
      <c r="D459" s="96"/>
      <c r="E459" s="96"/>
      <c r="F459" s="96"/>
      <c r="G459" s="96"/>
      <c r="H459" s="96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 spans="1:26" ht="15.75" customHeight="1" x14ac:dyDescent="0.15">
      <c r="A460" s="100"/>
      <c r="B460" s="96"/>
      <c r="C460" s="96"/>
      <c r="D460" s="96"/>
      <c r="E460" s="96"/>
      <c r="F460" s="96"/>
      <c r="G460" s="96"/>
      <c r="H460" s="96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 spans="1:26" ht="15.75" customHeight="1" x14ac:dyDescent="0.15">
      <c r="A461" s="100"/>
      <c r="B461" s="96"/>
      <c r="C461" s="96"/>
      <c r="D461" s="96"/>
      <c r="E461" s="96"/>
      <c r="F461" s="96"/>
      <c r="G461" s="96"/>
      <c r="H461" s="96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 spans="1:26" ht="15.75" customHeight="1" x14ac:dyDescent="0.15">
      <c r="A462" s="100"/>
      <c r="B462" s="96"/>
      <c r="C462" s="96"/>
      <c r="D462" s="96"/>
      <c r="E462" s="96"/>
      <c r="F462" s="96"/>
      <c r="G462" s="96"/>
      <c r="H462" s="96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 spans="1:26" ht="15.75" customHeight="1" x14ac:dyDescent="0.15">
      <c r="A463" s="100"/>
      <c r="B463" s="96"/>
      <c r="C463" s="96"/>
      <c r="D463" s="96"/>
      <c r="E463" s="96"/>
      <c r="F463" s="96"/>
      <c r="G463" s="96"/>
      <c r="H463" s="96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 spans="1:26" ht="15.75" customHeight="1" x14ac:dyDescent="0.15">
      <c r="A464" s="100"/>
      <c r="B464" s="96"/>
      <c r="C464" s="96"/>
      <c r="D464" s="96"/>
      <c r="E464" s="96"/>
      <c r="F464" s="96"/>
      <c r="G464" s="96"/>
      <c r="H464" s="96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 spans="1:26" ht="15.75" customHeight="1" x14ac:dyDescent="0.15">
      <c r="A465" s="100"/>
      <c r="B465" s="96"/>
      <c r="C465" s="96"/>
      <c r="D465" s="96"/>
      <c r="E465" s="96"/>
      <c r="F465" s="96"/>
      <c r="G465" s="96"/>
      <c r="H465" s="96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 spans="1:26" ht="15.75" customHeight="1" x14ac:dyDescent="0.15">
      <c r="A466" s="100"/>
      <c r="B466" s="96"/>
      <c r="C466" s="96"/>
      <c r="D466" s="96"/>
      <c r="E466" s="96"/>
      <c r="F466" s="96"/>
      <c r="G466" s="96"/>
      <c r="H466" s="96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 spans="1:26" ht="15.75" customHeight="1" x14ac:dyDescent="0.15">
      <c r="A467" s="100"/>
      <c r="B467" s="96"/>
      <c r="C467" s="96"/>
      <c r="D467" s="96"/>
      <c r="E467" s="96"/>
      <c r="F467" s="96"/>
      <c r="G467" s="96"/>
      <c r="H467" s="96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 spans="1:26" ht="15.75" customHeight="1" x14ac:dyDescent="0.15">
      <c r="A468" s="100"/>
      <c r="B468" s="96"/>
      <c r="C468" s="96"/>
      <c r="D468" s="96"/>
      <c r="E468" s="96"/>
      <c r="F468" s="96"/>
      <c r="G468" s="96"/>
      <c r="H468" s="96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 spans="1:26" ht="15.75" customHeight="1" x14ac:dyDescent="0.15">
      <c r="A469" s="100"/>
      <c r="B469" s="96"/>
      <c r="C469" s="96"/>
      <c r="D469" s="96"/>
      <c r="E469" s="96"/>
      <c r="F469" s="96"/>
      <c r="G469" s="96"/>
      <c r="H469" s="96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 spans="1:26" ht="15.75" customHeight="1" x14ac:dyDescent="0.15">
      <c r="A470" s="100"/>
      <c r="B470" s="96"/>
      <c r="C470" s="96"/>
      <c r="D470" s="96"/>
      <c r="E470" s="96"/>
      <c r="F470" s="96"/>
      <c r="G470" s="96"/>
      <c r="H470" s="96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 spans="1:26" ht="15.75" customHeight="1" x14ac:dyDescent="0.15">
      <c r="A471" s="100"/>
      <c r="B471" s="96"/>
      <c r="C471" s="96"/>
      <c r="D471" s="96"/>
      <c r="E471" s="96"/>
      <c r="F471" s="96"/>
      <c r="G471" s="96"/>
      <c r="H471" s="96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 spans="1:26" ht="15.75" customHeight="1" x14ac:dyDescent="0.15">
      <c r="A472" s="100"/>
      <c r="B472" s="96"/>
      <c r="C472" s="96"/>
      <c r="D472" s="96"/>
      <c r="E472" s="96"/>
      <c r="F472" s="96"/>
      <c r="G472" s="96"/>
      <c r="H472" s="96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 spans="1:26" ht="15.75" customHeight="1" x14ac:dyDescent="0.15">
      <c r="A473" s="100"/>
      <c r="B473" s="96"/>
      <c r="C473" s="96"/>
      <c r="D473" s="96"/>
      <c r="E473" s="96"/>
      <c r="F473" s="96"/>
      <c r="G473" s="96"/>
      <c r="H473" s="96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 spans="1:26" ht="15.75" customHeight="1" x14ac:dyDescent="0.15">
      <c r="A474" s="100"/>
      <c r="B474" s="96"/>
      <c r="C474" s="96"/>
      <c r="D474" s="96"/>
      <c r="E474" s="96"/>
      <c r="F474" s="96"/>
      <c r="G474" s="96"/>
      <c r="H474" s="96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 spans="1:26" ht="15.75" customHeight="1" x14ac:dyDescent="0.15">
      <c r="A475" s="100"/>
      <c r="B475" s="96"/>
      <c r="C475" s="96"/>
      <c r="D475" s="96"/>
      <c r="E475" s="96"/>
      <c r="F475" s="96"/>
      <c r="G475" s="96"/>
      <c r="H475" s="96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 spans="1:26" ht="15.75" customHeight="1" x14ac:dyDescent="0.15">
      <c r="A476" s="100"/>
      <c r="B476" s="96"/>
      <c r="C476" s="96"/>
      <c r="D476" s="96"/>
      <c r="E476" s="96"/>
      <c r="F476" s="96"/>
      <c r="G476" s="96"/>
      <c r="H476" s="96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 spans="1:26" ht="15.75" customHeight="1" x14ac:dyDescent="0.15">
      <c r="A477" s="100"/>
      <c r="B477" s="96"/>
      <c r="C477" s="96"/>
      <c r="D477" s="96"/>
      <c r="E477" s="96"/>
      <c r="F477" s="96"/>
      <c r="G477" s="96"/>
      <c r="H477" s="96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 spans="1:26" ht="15.75" customHeight="1" x14ac:dyDescent="0.15">
      <c r="A478" s="100"/>
      <c r="B478" s="96"/>
      <c r="C478" s="96"/>
      <c r="D478" s="96"/>
      <c r="E478" s="96"/>
      <c r="F478" s="96"/>
      <c r="G478" s="96"/>
      <c r="H478" s="96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 spans="1:26" ht="15.75" customHeight="1" x14ac:dyDescent="0.15">
      <c r="A479" s="100"/>
      <c r="B479" s="96"/>
      <c r="C479" s="96"/>
      <c r="D479" s="96"/>
      <c r="E479" s="96"/>
      <c r="F479" s="96"/>
      <c r="G479" s="96"/>
      <c r="H479" s="96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 spans="1:26" ht="15.75" customHeight="1" x14ac:dyDescent="0.15">
      <c r="A480" s="100"/>
      <c r="B480" s="96"/>
      <c r="C480" s="96"/>
      <c r="D480" s="96"/>
      <c r="E480" s="96"/>
      <c r="F480" s="96"/>
      <c r="G480" s="96"/>
      <c r="H480" s="96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 spans="1:26" ht="15.75" customHeight="1" x14ac:dyDescent="0.15">
      <c r="A481" s="100"/>
      <c r="B481" s="96"/>
      <c r="C481" s="96"/>
      <c r="D481" s="96"/>
      <c r="E481" s="96"/>
      <c r="F481" s="96"/>
      <c r="G481" s="96"/>
      <c r="H481" s="96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 spans="1:26" ht="15.75" customHeight="1" x14ac:dyDescent="0.15">
      <c r="A482" s="100"/>
      <c r="B482" s="96"/>
      <c r="C482" s="96"/>
      <c r="D482" s="96"/>
      <c r="E482" s="96"/>
      <c r="F482" s="96"/>
      <c r="G482" s="96"/>
      <c r="H482" s="96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 spans="1:26" ht="15.75" customHeight="1" x14ac:dyDescent="0.15">
      <c r="A483" s="100"/>
      <c r="B483" s="96"/>
      <c r="C483" s="96"/>
      <c r="D483" s="96"/>
      <c r="E483" s="96"/>
      <c r="F483" s="96"/>
      <c r="G483" s="96"/>
      <c r="H483" s="96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 spans="1:26" ht="15.75" customHeight="1" x14ac:dyDescent="0.15">
      <c r="A484" s="100"/>
      <c r="B484" s="96"/>
      <c r="C484" s="96"/>
      <c r="D484" s="96"/>
      <c r="E484" s="96"/>
      <c r="F484" s="96"/>
      <c r="G484" s="96"/>
      <c r="H484" s="96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 spans="1:26" ht="15.75" customHeight="1" x14ac:dyDescent="0.15">
      <c r="A485" s="100"/>
      <c r="B485" s="96"/>
      <c r="C485" s="96"/>
      <c r="D485" s="96"/>
      <c r="E485" s="96"/>
      <c r="F485" s="96"/>
      <c r="G485" s="96"/>
      <c r="H485" s="96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 spans="1:26" ht="15.75" customHeight="1" x14ac:dyDescent="0.15">
      <c r="A486" s="100"/>
      <c r="B486" s="96"/>
      <c r="C486" s="96"/>
      <c r="D486" s="96"/>
      <c r="E486" s="96"/>
      <c r="F486" s="96"/>
      <c r="G486" s="96"/>
      <c r="H486" s="96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 spans="1:26" ht="15.75" customHeight="1" x14ac:dyDescent="0.15">
      <c r="A487" s="100"/>
      <c r="B487" s="96"/>
      <c r="C487" s="96"/>
      <c r="D487" s="96"/>
      <c r="E487" s="96"/>
      <c r="F487" s="96"/>
      <c r="G487" s="96"/>
      <c r="H487" s="96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 spans="1:26" ht="15.75" customHeight="1" x14ac:dyDescent="0.15">
      <c r="A488" s="100"/>
      <c r="B488" s="96"/>
      <c r="C488" s="96"/>
      <c r="D488" s="96"/>
      <c r="E488" s="96"/>
      <c r="F488" s="96"/>
      <c r="G488" s="96"/>
      <c r="H488" s="96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 spans="1:26" ht="15.75" customHeight="1" x14ac:dyDescent="0.15">
      <c r="A489" s="100"/>
      <c r="B489" s="96"/>
      <c r="C489" s="96"/>
      <c r="D489" s="96"/>
      <c r="E489" s="96"/>
      <c r="F489" s="96"/>
      <c r="G489" s="96"/>
      <c r="H489" s="96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 spans="1:26" ht="15.75" customHeight="1" x14ac:dyDescent="0.15">
      <c r="A490" s="100"/>
      <c r="B490" s="96"/>
      <c r="C490" s="96"/>
      <c r="D490" s="96"/>
      <c r="E490" s="96"/>
      <c r="F490" s="96"/>
      <c r="G490" s="96"/>
      <c r="H490" s="96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 spans="1:26" ht="15.75" customHeight="1" x14ac:dyDescent="0.15">
      <c r="A491" s="100"/>
      <c r="B491" s="96"/>
      <c r="C491" s="96"/>
      <c r="D491" s="96"/>
      <c r="E491" s="96"/>
      <c r="F491" s="96"/>
      <c r="G491" s="96"/>
      <c r="H491" s="96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 spans="1:26" ht="15.75" customHeight="1" x14ac:dyDescent="0.15">
      <c r="A492" s="100"/>
      <c r="B492" s="96"/>
      <c r="C492" s="96"/>
      <c r="D492" s="96"/>
      <c r="E492" s="96"/>
      <c r="F492" s="96"/>
      <c r="G492" s="96"/>
      <c r="H492" s="96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 spans="1:26" ht="15.75" customHeight="1" x14ac:dyDescent="0.15">
      <c r="A493" s="100"/>
      <c r="B493" s="96"/>
      <c r="C493" s="96"/>
      <c r="D493" s="96"/>
      <c r="E493" s="96"/>
      <c r="F493" s="96"/>
      <c r="G493" s="96"/>
      <c r="H493" s="96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 spans="1:26" ht="15.75" customHeight="1" x14ac:dyDescent="0.15">
      <c r="A494" s="100"/>
      <c r="B494" s="96"/>
      <c r="C494" s="96"/>
      <c r="D494" s="96"/>
      <c r="E494" s="96"/>
      <c r="F494" s="96"/>
      <c r="G494" s="96"/>
      <c r="H494" s="96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 spans="1:26" ht="15.75" customHeight="1" x14ac:dyDescent="0.15">
      <c r="A495" s="100"/>
      <c r="B495" s="96"/>
      <c r="C495" s="96"/>
      <c r="D495" s="96"/>
      <c r="E495" s="96"/>
      <c r="F495" s="96"/>
      <c r="G495" s="96"/>
      <c r="H495" s="96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 spans="1:26" ht="15.75" customHeight="1" x14ac:dyDescent="0.15">
      <c r="A496" s="100"/>
      <c r="B496" s="96"/>
      <c r="C496" s="96"/>
      <c r="D496" s="96"/>
      <c r="E496" s="96"/>
      <c r="F496" s="96"/>
      <c r="G496" s="96"/>
      <c r="H496" s="96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 spans="1:26" ht="15.75" customHeight="1" x14ac:dyDescent="0.15">
      <c r="A497" s="100"/>
      <c r="B497" s="96"/>
      <c r="C497" s="96"/>
      <c r="D497" s="96"/>
      <c r="E497" s="96"/>
      <c r="F497" s="96"/>
      <c r="G497" s="96"/>
      <c r="H497" s="96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 spans="1:26" ht="15.75" customHeight="1" x14ac:dyDescent="0.15">
      <c r="A498" s="100"/>
      <c r="B498" s="96"/>
      <c r="C498" s="96"/>
      <c r="D498" s="96"/>
      <c r="E498" s="96"/>
      <c r="F498" s="96"/>
      <c r="G498" s="96"/>
      <c r="H498" s="96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 spans="1:26" ht="15.75" customHeight="1" x14ac:dyDescent="0.15">
      <c r="A499" s="100"/>
      <c r="B499" s="96"/>
      <c r="C499" s="96"/>
      <c r="D499" s="96"/>
      <c r="E499" s="96"/>
      <c r="F499" s="96"/>
      <c r="G499" s="96"/>
      <c r="H499" s="96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 spans="1:26" ht="15.75" customHeight="1" x14ac:dyDescent="0.15">
      <c r="A500" s="100"/>
      <c r="B500" s="96"/>
      <c r="C500" s="96"/>
      <c r="D500" s="96"/>
      <c r="E500" s="96"/>
      <c r="F500" s="96"/>
      <c r="G500" s="96"/>
      <c r="H500" s="96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 spans="1:26" ht="15.75" customHeight="1" x14ac:dyDescent="0.15">
      <c r="A501" s="100"/>
      <c r="B501" s="96"/>
      <c r="C501" s="96"/>
      <c r="D501" s="96"/>
      <c r="E501" s="96"/>
      <c r="F501" s="96"/>
      <c r="G501" s="96"/>
      <c r="H501" s="96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 spans="1:26" ht="15.75" customHeight="1" x14ac:dyDescent="0.15">
      <c r="A502" s="100"/>
      <c r="B502" s="96"/>
      <c r="C502" s="96"/>
      <c r="D502" s="96"/>
      <c r="E502" s="96"/>
      <c r="F502" s="96"/>
      <c r="G502" s="96"/>
      <c r="H502" s="96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 spans="1:26" ht="15.75" customHeight="1" x14ac:dyDescent="0.15">
      <c r="A503" s="100"/>
      <c r="B503" s="96"/>
      <c r="C503" s="96"/>
      <c r="D503" s="96"/>
      <c r="E503" s="96"/>
      <c r="F503" s="96"/>
      <c r="G503" s="96"/>
      <c r="H503" s="96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 spans="1:26" ht="15.75" customHeight="1" x14ac:dyDescent="0.15">
      <c r="A504" s="100"/>
      <c r="B504" s="96"/>
      <c r="C504" s="96"/>
      <c r="D504" s="96"/>
      <c r="E504" s="96"/>
      <c r="F504" s="96"/>
      <c r="G504" s="96"/>
      <c r="H504" s="96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 spans="1:26" ht="15.75" customHeight="1" x14ac:dyDescent="0.15">
      <c r="A505" s="100"/>
      <c r="B505" s="96"/>
      <c r="C505" s="96"/>
      <c r="D505" s="96"/>
      <c r="E505" s="96"/>
      <c r="F505" s="96"/>
      <c r="G505" s="96"/>
      <c r="H505" s="96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 spans="1:26" ht="15.75" customHeight="1" x14ac:dyDescent="0.15">
      <c r="A506" s="100"/>
      <c r="B506" s="96"/>
      <c r="C506" s="96"/>
      <c r="D506" s="96"/>
      <c r="E506" s="96"/>
      <c r="F506" s="96"/>
      <c r="G506" s="96"/>
      <c r="H506" s="96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 spans="1:26" ht="15.75" customHeight="1" x14ac:dyDescent="0.15">
      <c r="A507" s="100"/>
      <c r="B507" s="96"/>
      <c r="C507" s="96"/>
      <c r="D507" s="96"/>
      <c r="E507" s="96"/>
      <c r="F507" s="96"/>
      <c r="G507" s="96"/>
      <c r="H507" s="96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 spans="1:26" ht="15.75" customHeight="1" x14ac:dyDescent="0.15">
      <c r="A508" s="100"/>
      <c r="B508" s="96"/>
      <c r="C508" s="96"/>
      <c r="D508" s="96"/>
      <c r="E508" s="96"/>
      <c r="F508" s="96"/>
      <c r="G508" s="96"/>
      <c r="H508" s="96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 spans="1:26" ht="15.75" customHeight="1" x14ac:dyDescent="0.15">
      <c r="A509" s="100"/>
      <c r="B509" s="96"/>
      <c r="C509" s="96"/>
      <c r="D509" s="96"/>
      <c r="E509" s="96"/>
      <c r="F509" s="96"/>
      <c r="G509" s="96"/>
      <c r="H509" s="96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 spans="1:26" ht="15.75" customHeight="1" x14ac:dyDescent="0.15">
      <c r="A510" s="100"/>
      <c r="B510" s="96"/>
      <c r="C510" s="96"/>
      <c r="D510" s="96"/>
      <c r="E510" s="96"/>
      <c r="F510" s="96"/>
      <c r="G510" s="96"/>
      <c r="H510" s="96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 spans="1:26" ht="15.75" customHeight="1" x14ac:dyDescent="0.15">
      <c r="A511" s="100"/>
      <c r="B511" s="96"/>
      <c r="C511" s="96"/>
      <c r="D511" s="96"/>
      <c r="E511" s="96"/>
      <c r="F511" s="96"/>
      <c r="G511" s="96"/>
      <c r="H511" s="96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 spans="1:26" ht="15.75" customHeight="1" x14ac:dyDescent="0.15">
      <c r="A512" s="100"/>
      <c r="B512" s="96"/>
      <c r="C512" s="96"/>
      <c r="D512" s="96"/>
      <c r="E512" s="96"/>
      <c r="F512" s="96"/>
      <c r="G512" s="96"/>
      <c r="H512" s="96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 spans="1:26" ht="15.75" customHeight="1" x14ac:dyDescent="0.15">
      <c r="A513" s="100"/>
      <c r="B513" s="96"/>
      <c r="C513" s="96"/>
      <c r="D513" s="96"/>
      <c r="E513" s="96"/>
      <c r="F513" s="96"/>
      <c r="G513" s="96"/>
      <c r="H513" s="96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 spans="1:26" ht="15.75" customHeight="1" x14ac:dyDescent="0.15">
      <c r="A514" s="100"/>
      <c r="B514" s="96"/>
      <c r="C514" s="96"/>
      <c r="D514" s="96"/>
      <c r="E514" s="96"/>
      <c r="F514" s="96"/>
      <c r="G514" s="96"/>
      <c r="H514" s="96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 spans="1:26" ht="15.75" customHeight="1" x14ac:dyDescent="0.15">
      <c r="A515" s="100"/>
      <c r="B515" s="96"/>
      <c r="C515" s="96"/>
      <c r="D515" s="96"/>
      <c r="E515" s="96"/>
      <c r="F515" s="96"/>
      <c r="G515" s="96"/>
      <c r="H515" s="96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 spans="1:26" ht="15.75" customHeight="1" x14ac:dyDescent="0.15">
      <c r="A516" s="100"/>
      <c r="B516" s="96"/>
      <c r="C516" s="96"/>
      <c r="D516" s="96"/>
      <c r="E516" s="96"/>
      <c r="F516" s="96"/>
      <c r="G516" s="96"/>
      <c r="H516" s="96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 spans="1:26" ht="15.75" customHeight="1" x14ac:dyDescent="0.15">
      <c r="A517" s="100"/>
      <c r="B517" s="96"/>
      <c r="C517" s="96"/>
      <c r="D517" s="96"/>
      <c r="E517" s="96"/>
      <c r="F517" s="96"/>
      <c r="G517" s="96"/>
      <c r="H517" s="96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 spans="1:26" ht="15.75" customHeight="1" x14ac:dyDescent="0.15">
      <c r="A518" s="100"/>
      <c r="B518" s="96"/>
      <c r="C518" s="96"/>
      <c r="D518" s="96"/>
      <c r="E518" s="96"/>
      <c r="F518" s="96"/>
      <c r="G518" s="96"/>
      <c r="H518" s="96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 spans="1:26" ht="15.75" customHeight="1" x14ac:dyDescent="0.15">
      <c r="A519" s="100"/>
      <c r="B519" s="96"/>
      <c r="C519" s="96"/>
      <c r="D519" s="96"/>
      <c r="E519" s="96"/>
      <c r="F519" s="96"/>
      <c r="G519" s="96"/>
      <c r="H519" s="96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 spans="1:26" ht="15.75" customHeight="1" x14ac:dyDescent="0.15">
      <c r="A520" s="100"/>
      <c r="B520" s="96"/>
      <c r="C520" s="96"/>
      <c r="D520" s="96"/>
      <c r="E520" s="96"/>
      <c r="F520" s="96"/>
      <c r="G520" s="96"/>
      <c r="H520" s="96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 spans="1:26" ht="15.75" customHeight="1" x14ac:dyDescent="0.15">
      <c r="A521" s="100"/>
      <c r="B521" s="96"/>
      <c r="C521" s="96"/>
      <c r="D521" s="96"/>
      <c r="E521" s="96"/>
      <c r="F521" s="96"/>
      <c r="G521" s="96"/>
      <c r="H521" s="96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 spans="1:26" ht="15.75" customHeight="1" x14ac:dyDescent="0.15">
      <c r="A522" s="100"/>
      <c r="B522" s="96"/>
      <c r="C522" s="96"/>
      <c r="D522" s="96"/>
      <c r="E522" s="96"/>
      <c r="F522" s="96"/>
      <c r="G522" s="96"/>
      <c r="H522" s="96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 spans="1:26" ht="15.75" customHeight="1" x14ac:dyDescent="0.15">
      <c r="A523" s="100"/>
      <c r="B523" s="96"/>
      <c r="C523" s="96"/>
      <c r="D523" s="96"/>
      <c r="E523" s="96"/>
      <c r="F523" s="96"/>
      <c r="G523" s="96"/>
      <c r="H523" s="96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 spans="1:26" ht="15.75" customHeight="1" x14ac:dyDescent="0.15">
      <c r="A524" s="100"/>
      <c r="B524" s="96"/>
      <c r="C524" s="96"/>
      <c r="D524" s="96"/>
      <c r="E524" s="96"/>
      <c r="F524" s="96"/>
      <c r="G524" s="96"/>
      <c r="H524" s="96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 spans="1:26" ht="15.75" customHeight="1" x14ac:dyDescent="0.15">
      <c r="A525" s="100"/>
      <c r="B525" s="96"/>
      <c r="C525" s="96"/>
      <c r="D525" s="96"/>
      <c r="E525" s="96"/>
      <c r="F525" s="96"/>
      <c r="G525" s="96"/>
      <c r="H525" s="96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 spans="1:26" ht="15.75" customHeight="1" x14ac:dyDescent="0.15">
      <c r="A526" s="100"/>
      <c r="B526" s="96"/>
      <c r="C526" s="96"/>
      <c r="D526" s="96"/>
      <c r="E526" s="96"/>
      <c r="F526" s="96"/>
      <c r="G526" s="96"/>
      <c r="H526" s="96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 spans="1:26" ht="15.75" customHeight="1" x14ac:dyDescent="0.15">
      <c r="A527" s="100"/>
      <c r="B527" s="96"/>
      <c r="C527" s="96"/>
      <c r="D527" s="96"/>
      <c r="E527" s="96"/>
      <c r="F527" s="96"/>
      <c r="G527" s="96"/>
      <c r="H527" s="96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 spans="1:26" ht="15.75" customHeight="1" x14ac:dyDescent="0.15">
      <c r="A528" s="100"/>
      <c r="B528" s="96"/>
      <c r="C528" s="96"/>
      <c r="D528" s="96"/>
      <c r="E528" s="96"/>
      <c r="F528" s="96"/>
      <c r="G528" s="96"/>
      <c r="H528" s="96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 spans="1:26" ht="15.75" customHeight="1" x14ac:dyDescent="0.15">
      <c r="A529" s="100"/>
      <c r="B529" s="96"/>
      <c r="C529" s="96"/>
      <c r="D529" s="96"/>
      <c r="E529" s="96"/>
      <c r="F529" s="96"/>
      <c r="G529" s="96"/>
      <c r="H529" s="96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 spans="1:26" ht="15.75" customHeight="1" x14ac:dyDescent="0.15">
      <c r="A530" s="100"/>
      <c r="B530" s="96"/>
      <c r="C530" s="96"/>
      <c r="D530" s="96"/>
      <c r="E530" s="96"/>
      <c r="F530" s="96"/>
      <c r="G530" s="96"/>
      <c r="H530" s="96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 spans="1:26" ht="15.75" customHeight="1" x14ac:dyDescent="0.15">
      <c r="A531" s="100"/>
      <c r="B531" s="96"/>
      <c r="C531" s="96"/>
      <c r="D531" s="96"/>
      <c r="E531" s="96"/>
      <c r="F531" s="96"/>
      <c r="G531" s="96"/>
      <c r="H531" s="96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 spans="1:26" ht="15.75" customHeight="1" x14ac:dyDescent="0.15">
      <c r="A532" s="100"/>
      <c r="B532" s="96"/>
      <c r="C532" s="96"/>
      <c r="D532" s="96"/>
      <c r="E532" s="96"/>
      <c r="F532" s="96"/>
      <c r="G532" s="96"/>
      <c r="H532" s="96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 spans="1:26" ht="15.75" customHeight="1" x14ac:dyDescent="0.15">
      <c r="A533" s="100"/>
      <c r="B533" s="96"/>
      <c r="C533" s="96"/>
      <c r="D533" s="96"/>
      <c r="E533" s="96"/>
      <c r="F533" s="96"/>
      <c r="G533" s="96"/>
      <c r="H533" s="96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 spans="1:26" ht="15.75" customHeight="1" x14ac:dyDescent="0.15">
      <c r="A534" s="100"/>
      <c r="B534" s="96"/>
      <c r="C534" s="96"/>
      <c r="D534" s="96"/>
      <c r="E534" s="96"/>
      <c r="F534" s="96"/>
      <c r="G534" s="96"/>
      <c r="H534" s="96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 spans="1:26" ht="15.75" customHeight="1" x14ac:dyDescent="0.15">
      <c r="A535" s="100"/>
      <c r="B535" s="96"/>
      <c r="C535" s="96"/>
      <c r="D535" s="96"/>
      <c r="E535" s="96"/>
      <c r="F535" s="96"/>
      <c r="G535" s="96"/>
      <c r="H535" s="96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 spans="1:26" ht="15.75" customHeight="1" x14ac:dyDescent="0.15">
      <c r="A536" s="100"/>
      <c r="B536" s="96"/>
      <c r="C536" s="96"/>
      <c r="D536" s="96"/>
      <c r="E536" s="96"/>
      <c r="F536" s="96"/>
      <c r="G536" s="96"/>
      <c r="H536" s="96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 spans="1:26" ht="15.75" customHeight="1" x14ac:dyDescent="0.15">
      <c r="A537" s="100"/>
      <c r="B537" s="96"/>
      <c r="C537" s="96"/>
      <c r="D537" s="96"/>
      <c r="E537" s="96"/>
      <c r="F537" s="96"/>
      <c r="G537" s="96"/>
      <c r="H537" s="96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 spans="1:26" ht="15.75" customHeight="1" x14ac:dyDescent="0.15">
      <c r="A538" s="100"/>
      <c r="B538" s="96"/>
      <c r="C538" s="96"/>
      <c r="D538" s="96"/>
      <c r="E538" s="96"/>
      <c r="F538" s="96"/>
      <c r="G538" s="96"/>
      <c r="H538" s="96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 spans="1:26" ht="15.75" customHeight="1" x14ac:dyDescent="0.15">
      <c r="A539" s="100"/>
      <c r="B539" s="96"/>
      <c r="C539" s="96"/>
      <c r="D539" s="96"/>
      <c r="E539" s="96"/>
      <c r="F539" s="96"/>
      <c r="G539" s="96"/>
      <c r="H539" s="96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 spans="1:26" ht="15.75" customHeight="1" x14ac:dyDescent="0.15">
      <c r="A540" s="100"/>
      <c r="B540" s="96"/>
      <c r="C540" s="96"/>
      <c r="D540" s="96"/>
      <c r="E540" s="96"/>
      <c r="F540" s="96"/>
      <c r="G540" s="96"/>
      <c r="H540" s="96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 spans="1:26" ht="15.75" customHeight="1" x14ac:dyDescent="0.15">
      <c r="A541" s="100"/>
      <c r="B541" s="96"/>
      <c r="C541" s="96"/>
      <c r="D541" s="96"/>
      <c r="E541" s="96"/>
      <c r="F541" s="96"/>
      <c r="G541" s="96"/>
      <c r="H541" s="96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 spans="1:26" ht="15.75" customHeight="1" x14ac:dyDescent="0.15">
      <c r="A542" s="100"/>
      <c r="B542" s="96"/>
      <c r="C542" s="96"/>
      <c r="D542" s="96"/>
      <c r="E542" s="96"/>
      <c r="F542" s="96"/>
      <c r="G542" s="96"/>
      <c r="H542" s="96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 spans="1:26" ht="15.75" customHeight="1" x14ac:dyDescent="0.15">
      <c r="A543" s="100"/>
      <c r="B543" s="96"/>
      <c r="C543" s="96"/>
      <c r="D543" s="96"/>
      <c r="E543" s="96"/>
      <c r="F543" s="96"/>
      <c r="G543" s="96"/>
      <c r="H543" s="96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 spans="1:26" ht="15.75" customHeight="1" x14ac:dyDescent="0.15">
      <c r="A544" s="100"/>
      <c r="B544" s="96"/>
      <c r="C544" s="96"/>
      <c r="D544" s="96"/>
      <c r="E544" s="96"/>
      <c r="F544" s="96"/>
      <c r="G544" s="96"/>
      <c r="H544" s="96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 spans="1:26" ht="15.75" customHeight="1" x14ac:dyDescent="0.15">
      <c r="A545" s="100"/>
      <c r="B545" s="96"/>
      <c r="C545" s="96"/>
      <c r="D545" s="96"/>
      <c r="E545" s="96"/>
      <c r="F545" s="96"/>
      <c r="G545" s="96"/>
      <c r="H545" s="96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 spans="1:26" ht="15.75" customHeight="1" x14ac:dyDescent="0.15">
      <c r="A546" s="100"/>
      <c r="B546" s="96"/>
      <c r="C546" s="96"/>
      <c r="D546" s="96"/>
      <c r="E546" s="96"/>
      <c r="F546" s="96"/>
      <c r="G546" s="96"/>
      <c r="H546" s="96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 spans="1:26" ht="15.75" customHeight="1" x14ac:dyDescent="0.15">
      <c r="A547" s="100"/>
      <c r="B547" s="96"/>
      <c r="C547" s="96"/>
      <c r="D547" s="96"/>
      <c r="E547" s="96"/>
      <c r="F547" s="96"/>
      <c r="G547" s="96"/>
      <c r="H547" s="96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 spans="1:26" ht="15.75" customHeight="1" x14ac:dyDescent="0.15">
      <c r="A548" s="100"/>
      <c r="B548" s="96"/>
      <c r="C548" s="96"/>
      <c r="D548" s="96"/>
      <c r="E548" s="96"/>
      <c r="F548" s="96"/>
      <c r="G548" s="96"/>
      <c r="H548" s="96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 spans="1:26" ht="15.75" customHeight="1" x14ac:dyDescent="0.15">
      <c r="A549" s="100"/>
      <c r="B549" s="96"/>
      <c r="C549" s="96"/>
      <c r="D549" s="96"/>
      <c r="E549" s="96"/>
      <c r="F549" s="96"/>
      <c r="G549" s="96"/>
      <c r="H549" s="96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 spans="1:26" ht="15.75" customHeight="1" x14ac:dyDescent="0.15">
      <c r="A550" s="100"/>
      <c r="B550" s="96"/>
      <c r="C550" s="96"/>
      <c r="D550" s="96"/>
      <c r="E550" s="96"/>
      <c r="F550" s="96"/>
      <c r="G550" s="96"/>
      <c r="H550" s="96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 spans="1:26" ht="15.75" customHeight="1" x14ac:dyDescent="0.15">
      <c r="A551" s="100"/>
      <c r="B551" s="96"/>
      <c r="C551" s="96"/>
      <c r="D551" s="96"/>
      <c r="E551" s="96"/>
      <c r="F551" s="96"/>
      <c r="G551" s="96"/>
      <c r="H551" s="96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 spans="1:26" ht="15.75" customHeight="1" x14ac:dyDescent="0.15">
      <c r="A552" s="100"/>
      <c r="B552" s="96"/>
      <c r="C552" s="96"/>
      <c r="D552" s="96"/>
      <c r="E552" s="96"/>
      <c r="F552" s="96"/>
      <c r="G552" s="96"/>
      <c r="H552" s="96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 spans="1:26" ht="15.75" customHeight="1" x14ac:dyDescent="0.15">
      <c r="A553" s="100"/>
      <c r="B553" s="96"/>
      <c r="C553" s="96"/>
      <c r="D553" s="96"/>
      <c r="E553" s="96"/>
      <c r="F553" s="96"/>
      <c r="G553" s="96"/>
      <c r="H553" s="96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 spans="1:26" ht="15.75" customHeight="1" x14ac:dyDescent="0.15">
      <c r="A554" s="100"/>
      <c r="B554" s="96"/>
      <c r="C554" s="96"/>
      <c r="D554" s="96"/>
      <c r="E554" s="96"/>
      <c r="F554" s="96"/>
      <c r="G554" s="96"/>
      <c r="H554" s="96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 spans="1:26" ht="15.75" customHeight="1" x14ac:dyDescent="0.15">
      <c r="A555" s="100"/>
      <c r="B555" s="96"/>
      <c r="C555" s="96"/>
      <c r="D555" s="96"/>
      <c r="E555" s="96"/>
      <c r="F555" s="96"/>
      <c r="G555" s="96"/>
      <c r="H555" s="96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 spans="1:26" ht="15.75" customHeight="1" x14ac:dyDescent="0.15">
      <c r="A556" s="100"/>
      <c r="B556" s="96"/>
      <c r="C556" s="96"/>
      <c r="D556" s="96"/>
      <c r="E556" s="96"/>
      <c r="F556" s="96"/>
      <c r="G556" s="96"/>
      <c r="H556" s="96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 spans="1:26" ht="15.75" customHeight="1" x14ac:dyDescent="0.15">
      <c r="A557" s="100"/>
      <c r="B557" s="96"/>
      <c r="C557" s="96"/>
      <c r="D557" s="96"/>
      <c r="E557" s="96"/>
      <c r="F557" s="96"/>
      <c r="G557" s="96"/>
      <c r="H557" s="96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 spans="1:26" ht="15.75" customHeight="1" x14ac:dyDescent="0.15">
      <c r="A558" s="100"/>
      <c r="B558" s="96"/>
      <c r="C558" s="96"/>
      <c r="D558" s="96"/>
      <c r="E558" s="96"/>
      <c r="F558" s="96"/>
      <c r="G558" s="96"/>
      <c r="H558" s="96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 spans="1:26" ht="15.75" customHeight="1" x14ac:dyDescent="0.15">
      <c r="A559" s="100"/>
      <c r="B559" s="96"/>
      <c r="C559" s="96"/>
      <c r="D559" s="96"/>
      <c r="E559" s="96"/>
      <c r="F559" s="96"/>
      <c r="G559" s="96"/>
      <c r="H559" s="96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 spans="1:26" ht="15.75" customHeight="1" x14ac:dyDescent="0.15">
      <c r="A560" s="100"/>
      <c r="B560" s="96"/>
      <c r="C560" s="96"/>
      <c r="D560" s="96"/>
      <c r="E560" s="96"/>
      <c r="F560" s="96"/>
      <c r="G560" s="96"/>
      <c r="H560" s="96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 spans="1:26" ht="15.75" customHeight="1" x14ac:dyDescent="0.15">
      <c r="A561" s="100"/>
      <c r="B561" s="96"/>
      <c r="C561" s="96"/>
      <c r="D561" s="96"/>
      <c r="E561" s="96"/>
      <c r="F561" s="96"/>
      <c r="G561" s="96"/>
      <c r="H561" s="96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 spans="1:26" ht="15.75" customHeight="1" x14ac:dyDescent="0.15">
      <c r="A562" s="100"/>
      <c r="B562" s="96"/>
      <c r="C562" s="96"/>
      <c r="D562" s="96"/>
      <c r="E562" s="96"/>
      <c r="F562" s="96"/>
      <c r="G562" s="96"/>
      <c r="H562" s="96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 spans="1:26" ht="15.75" customHeight="1" x14ac:dyDescent="0.15">
      <c r="A563" s="100"/>
      <c r="B563" s="96"/>
      <c r="C563" s="96"/>
      <c r="D563" s="96"/>
      <c r="E563" s="96"/>
      <c r="F563" s="96"/>
      <c r="G563" s="96"/>
      <c r="H563" s="96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 spans="1:26" ht="15.75" customHeight="1" x14ac:dyDescent="0.15">
      <c r="A564" s="100"/>
      <c r="B564" s="96"/>
      <c r="C564" s="96"/>
      <c r="D564" s="96"/>
      <c r="E564" s="96"/>
      <c r="F564" s="96"/>
      <c r="G564" s="96"/>
      <c r="H564" s="96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 spans="1:26" ht="15.75" customHeight="1" x14ac:dyDescent="0.15">
      <c r="A565" s="100"/>
      <c r="B565" s="96"/>
      <c r="C565" s="96"/>
      <c r="D565" s="96"/>
      <c r="E565" s="96"/>
      <c r="F565" s="96"/>
      <c r="G565" s="96"/>
      <c r="H565" s="96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 spans="1:26" ht="15.75" customHeight="1" x14ac:dyDescent="0.15">
      <c r="A566" s="100"/>
      <c r="B566" s="96"/>
      <c r="C566" s="96"/>
      <c r="D566" s="96"/>
      <c r="E566" s="96"/>
      <c r="F566" s="96"/>
      <c r="G566" s="96"/>
      <c r="H566" s="96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 spans="1:26" ht="15.75" customHeight="1" x14ac:dyDescent="0.15">
      <c r="A567" s="100"/>
      <c r="B567" s="96"/>
      <c r="C567" s="96"/>
      <c r="D567" s="96"/>
      <c r="E567" s="96"/>
      <c r="F567" s="96"/>
      <c r="G567" s="96"/>
      <c r="H567" s="96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 spans="1:26" ht="15.75" customHeight="1" x14ac:dyDescent="0.15">
      <c r="A568" s="100"/>
      <c r="B568" s="96"/>
      <c r="C568" s="96"/>
      <c r="D568" s="96"/>
      <c r="E568" s="96"/>
      <c r="F568" s="96"/>
      <c r="G568" s="96"/>
      <c r="H568" s="96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 spans="1:26" ht="15.75" customHeight="1" x14ac:dyDescent="0.15">
      <c r="A569" s="100"/>
      <c r="B569" s="96"/>
      <c r="C569" s="96"/>
      <c r="D569" s="96"/>
      <c r="E569" s="96"/>
      <c r="F569" s="96"/>
      <c r="G569" s="96"/>
      <c r="H569" s="96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 spans="1:26" ht="15.75" customHeight="1" x14ac:dyDescent="0.15">
      <c r="A570" s="100"/>
      <c r="B570" s="96"/>
      <c r="C570" s="96"/>
      <c r="D570" s="96"/>
      <c r="E570" s="96"/>
      <c r="F570" s="96"/>
      <c r="G570" s="96"/>
      <c r="H570" s="96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 spans="1:26" ht="15.75" customHeight="1" x14ac:dyDescent="0.15">
      <c r="A571" s="100"/>
      <c r="B571" s="96"/>
      <c r="C571" s="96"/>
      <c r="D571" s="96"/>
      <c r="E571" s="96"/>
      <c r="F571" s="96"/>
      <c r="G571" s="96"/>
      <c r="H571" s="96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 spans="1:26" ht="15.75" customHeight="1" x14ac:dyDescent="0.15">
      <c r="A572" s="100"/>
      <c r="B572" s="96"/>
      <c r="C572" s="96"/>
      <c r="D572" s="96"/>
      <c r="E572" s="96"/>
      <c r="F572" s="96"/>
      <c r="G572" s="96"/>
      <c r="H572" s="96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 spans="1:26" ht="15.75" customHeight="1" x14ac:dyDescent="0.15">
      <c r="A573" s="100"/>
      <c r="B573" s="96"/>
      <c r="C573" s="96"/>
      <c r="D573" s="96"/>
      <c r="E573" s="96"/>
      <c r="F573" s="96"/>
      <c r="G573" s="96"/>
      <c r="H573" s="96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 spans="1:26" ht="15.75" customHeight="1" x14ac:dyDescent="0.15">
      <c r="A574" s="100"/>
      <c r="B574" s="96"/>
      <c r="C574" s="96"/>
      <c r="D574" s="96"/>
      <c r="E574" s="96"/>
      <c r="F574" s="96"/>
      <c r="G574" s="96"/>
      <c r="H574" s="96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 spans="1:26" ht="15.75" customHeight="1" x14ac:dyDescent="0.15">
      <c r="A575" s="100"/>
      <c r="B575" s="96"/>
      <c r="C575" s="96"/>
      <c r="D575" s="96"/>
      <c r="E575" s="96"/>
      <c r="F575" s="96"/>
      <c r="G575" s="96"/>
      <c r="H575" s="96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 spans="1:26" ht="15.75" customHeight="1" x14ac:dyDescent="0.15">
      <c r="A576" s="100"/>
      <c r="B576" s="96"/>
      <c r="C576" s="96"/>
      <c r="D576" s="96"/>
      <c r="E576" s="96"/>
      <c r="F576" s="96"/>
      <c r="G576" s="96"/>
      <c r="H576" s="96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 spans="1:26" ht="15.75" customHeight="1" x14ac:dyDescent="0.15">
      <c r="A577" s="100"/>
      <c r="B577" s="96"/>
      <c r="C577" s="96"/>
      <c r="D577" s="96"/>
      <c r="E577" s="96"/>
      <c r="F577" s="96"/>
      <c r="G577" s="96"/>
      <c r="H577" s="96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 spans="1:26" ht="15.75" customHeight="1" x14ac:dyDescent="0.15">
      <c r="A578" s="100"/>
      <c r="B578" s="96"/>
      <c r="C578" s="96"/>
      <c r="D578" s="96"/>
      <c r="E578" s="96"/>
      <c r="F578" s="96"/>
      <c r="G578" s="96"/>
      <c r="H578" s="96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 spans="1:26" ht="15.75" customHeight="1" x14ac:dyDescent="0.15">
      <c r="A579" s="100"/>
      <c r="B579" s="96"/>
      <c r="C579" s="96"/>
      <c r="D579" s="96"/>
      <c r="E579" s="96"/>
      <c r="F579" s="96"/>
      <c r="G579" s="96"/>
      <c r="H579" s="96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 spans="1:26" ht="15.75" customHeight="1" x14ac:dyDescent="0.15">
      <c r="A580" s="100"/>
      <c r="B580" s="96"/>
      <c r="C580" s="96"/>
      <c r="D580" s="96"/>
      <c r="E580" s="96"/>
      <c r="F580" s="96"/>
      <c r="G580" s="96"/>
      <c r="H580" s="96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 spans="1:26" ht="15.75" customHeight="1" x14ac:dyDescent="0.15">
      <c r="A581" s="100"/>
      <c r="B581" s="96"/>
      <c r="C581" s="96"/>
      <c r="D581" s="96"/>
      <c r="E581" s="96"/>
      <c r="F581" s="96"/>
      <c r="G581" s="96"/>
      <c r="H581" s="96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 spans="1:26" ht="15.75" customHeight="1" x14ac:dyDescent="0.15">
      <c r="A582" s="100"/>
      <c r="B582" s="96"/>
      <c r="C582" s="96"/>
      <c r="D582" s="96"/>
      <c r="E582" s="96"/>
      <c r="F582" s="96"/>
      <c r="G582" s="96"/>
      <c r="H582" s="96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 spans="1:26" ht="15.75" customHeight="1" x14ac:dyDescent="0.15">
      <c r="A583" s="100"/>
      <c r="B583" s="96"/>
      <c r="C583" s="96"/>
      <c r="D583" s="96"/>
      <c r="E583" s="96"/>
      <c r="F583" s="96"/>
      <c r="G583" s="96"/>
      <c r="H583" s="96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 spans="1:26" ht="15.75" customHeight="1" x14ac:dyDescent="0.15">
      <c r="A584" s="100"/>
      <c r="B584" s="96"/>
      <c r="C584" s="96"/>
      <c r="D584" s="96"/>
      <c r="E584" s="96"/>
      <c r="F584" s="96"/>
      <c r="G584" s="96"/>
      <c r="H584" s="96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 spans="1:26" ht="15.75" customHeight="1" x14ac:dyDescent="0.15">
      <c r="A585" s="100"/>
      <c r="B585" s="96"/>
      <c r="C585" s="96"/>
      <c r="D585" s="96"/>
      <c r="E585" s="96"/>
      <c r="F585" s="96"/>
      <c r="G585" s="96"/>
      <c r="H585" s="96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 spans="1:26" ht="15.75" customHeight="1" x14ac:dyDescent="0.15">
      <c r="A586" s="100"/>
      <c r="B586" s="96"/>
      <c r="C586" s="96"/>
      <c r="D586" s="96"/>
      <c r="E586" s="96"/>
      <c r="F586" s="96"/>
      <c r="G586" s="96"/>
      <c r="H586" s="96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 spans="1:26" ht="15.75" customHeight="1" x14ac:dyDescent="0.15">
      <c r="A587" s="100"/>
      <c r="B587" s="96"/>
      <c r="C587" s="96"/>
      <c r="D587" s="96"/>
      <c r="E587" s="96"/>
      <c r="F587" s="96"/>
      <c r="G587" s="96"/>
      <c r="H587" s="96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 spans="1:26" ht="15.75" customHeight="1" x14ac:dyDescent="0.15">
      <c r="A588" s="100"/>
      <c r="B588" s="96"/>
      <c r="C588" s="96"/>
      <c r="D588" s="96"/>
      <c r="E588" s="96"/>
      <c r="F588" s="96"/>
      <c r="G588" s="96"/>
      <c r="H588" s="96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 spans="1:26" ht="15.75" customHeight="1" x14ac:dyDescent="0.15">
      <c r="A589" s="100"/>
      <c r="B589" s="96"/>
      <c r="C589" s="96"/>
      <c r="D589" s="96"/>
      <c r="E589" s="96"/>
      <c r="F589" s="96"/>
      <c r="G589" s="96"/>
      <c r="H589" s="96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 spans="1:26" ht="15.75" customHeight="1" x14ac:dyDescent="0.15">
      <c r="A590" s="100"/>
      <c r="B590" s="96"/>
      <c r="C590" s="96"/>
      <c r="D590" s="96"/>
      <c r="E590" s="96"/>
      <c r="F590" s="96"/>
      <c r="G590" s="96"/>
      <c r="H590" s="96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 spans="1:26" ht="15.75" customHeight="1" x14ac:dyDescent="0.15">
      <c r="A591" s="100"/>
      <c r="B591" s="96"/>
      <c r="C591" s="96"/>
      <c r="D591" s="96"/>
      <c r="E591" s="96"/>
      <c r="F591" s="96"/>
      <c r="G591" s="96"/>
      <c r="H591" s="96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 spans="1:26" ht="15.75" customHeight="1" x14ac:dyDescent="0.15">
      <c r="A592" s="100"/>
      <c r="B592" s="96"/>
      <c r="C592" s="96"/>
      <c r="D592" s="96"/>
      <c r="E592" s="96"/>
      <c r="F592" s="96"/>
      <c r="G592" s="96"/>
      <c r="H592" s="96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 spans="1:26" ht="15.75" customHeight="1" x14ac:dyDescent="0.15">
      <c r="A593" s="100"/>
      <c r="B593" s="96"/>
      <c r="C593" s="96"/>
      <c r="D593" s="96"/>
      <c r="E593" s="96"/>
      <c r="F593" s="96"/>
      <c r="G593" s="96"/>
      <c r="H593" s="96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 spans="1:26" ht="15.75" customHeight="1" x14ac:dyDescent="0.15">
      <c r="A594" s="100"/>
      <c r="B594" s="96"/>
      <c r="C594" s="96"/>
      <c r="D594" s="96"/>
      <c r="E594" s="96"/>
      <c r="F594" s="96"/>
      <c r="G594" s="96"/>
      <c r="H594" s="96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 spans="1:26" ht="15.75" customHeight="1" x14ac:dyDescent="0.15">
      <c r="A595" s="100"/>
      <c r="B595" s="96"/>
      <c r="C595" s="96"/>
      <c r="D595" s="96"/>
      <c r="E595" s="96"/>
      <c r="F595" s="96"/>
      <c r="G595" s="96"/>
      <c r="H595" s="96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 spans="1:26" ht="15.75" customHeight="1" x14ac:dyDescent="0.15">
      <c r="A596" s="100"/>
      <c r="B596" s="96"/>
      <c r="C596" s="96"/>
      <c r="D596" s="96"/>
      <c r="E596" s="96"/>
      <c r="F596" s="96"/>
      <c r="G596" s="96"/>
      <c r="H596" s="96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 spans="1:26" ht="15.75" customHeight="1" x14ac:dyDescent="0.15">
      <c r="A597" s="100"/>
      <c r="B597" s="96"/>
      <c r="C597" s="96"/>
      <c r="D597" s="96"/>
      <c r="E597" s="96"/>
      <c r="F597" s="96"/>
      <c r="G597" s="96"/>
      <c r="H597" s="96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 spans="1:26" ht="15.75" customHeight="1" x14ac:dyDescent="0.15">
      <c r="A598" s="100"/>
      <c r="B598" s="96"/>
      <c r="C598" s="96"/>
      <c r="D598" s="96"/>
      <c r="E598" s="96"/>
      <c r="F598" s="96"/>
      <c r="G598" s="96"/>
      <c r="H598" s="96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 spans="1:26" ht="15.75" customHeight="1" x14ac:dyDescent="0.15">
      <c r="A599" s="100"/>
      <c r="B599" s="96"/>
      <c r="C599" s="96"/>
      <c r="D599" s="96"/>
      <c r="E599" s="96"/>
      <c r="F599" s="96"/>
      <c r="G599" s="96"/>
      <c r="H599" s="96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 spans="1:26" ht="15.75" customHeight="1" x14ac:dyDescent="0.15">
      <c r="A600" s="100"/>
      <c r="B600" s="96"/>
      <c r="C600" s="96"/>
      <c r="D600" s="96"/>
      <c r="E600" s="96"/>
      <c r="F600" s="96"/>
      <c r="G600" s="96"/>
      <c r="H600" s="96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 spans="1:26" ht="15.75" customHeight="1" x14ac:dyDescent="0.15">
      <c r="A601" s="100"/>
      <c r="B601" s="96"/>
      <c r="C601" s="96"/>
      <c r="D601" s="96"/>
      <c r="E601" s="96"/>
      <c r="F601" s="96"/>
      <c r="G601" s="96"/>
      <c r="H601" s="96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 spans="1:26" ht="15.75" customHeight="1" x14ac:dyDescent="0.15">
      <c r="A602" s="100"/>
      <c r="B602" s="96"/>
      <c r="C602" s="96"/>
      <c r="D602" s="96"/>
      <c r="E602" s="96"/>
      <c r="F602" s="96"/>
      <c r="G602" s="96"/>
      <c r="H602" s="96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 spans="1:26" ht="15.75" customHeight="1" x14ac:dyDescent="0.15">
      <c r="A603" s="100"/>
      <c r="B603" s="96"/>
      <c r="C603" s="96"/>
      <c r="D603" s="96"/>
      <c r="E603" s="96"/>
      <c r="F603" s="96"/>
      <c r="G603" s="96"/>
      <c r="H603" s="96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 spans="1:26" ht="15.75" customHeight="1" x14ac:dyDescent="0.15">
      <c r="A604" s="100"/>
      <c r="B604" s="96"/>
      <c r="C604" s="96"/>
      <c r="D604" s="96"/>
      <c r="E604" s="96"/>
      <c r="F604" s="96"/>
      <c r="G604" s="96"/>
      <c r="H604" s="96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 spans="1:26" ht="15.75" customHeight="1" x14ac:dyDescent="0.15">
      <c r="A605" s="100"/>
      <c r="B605" s="96"/>
      <c r="C605" s="96"/>
      <c r="D605" s="96"/>
      <c r="E605" s="96"/>
      <c r="F605" s="96"/>
      <c r="G605" s="96"/>
      <c r="H605" s="96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 spans="1:26" ht="15.75" customHeight="1" x14ac:dyDescent="0.15">
      <c r="A606" s="100"/>
      <c r="B606" s="96"/>
      <c r="C606" s="96"/>
      <c r="D606" s="96"/>
      <c r="E606" s="96"/>
      <c r="F606" s="96"/>
      <c r="G606" s="96"/>
      <c r="H606" s="96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 spans="1:26" ht="15.75" customHeight="1" x14ac:dyDescent="0.15">
      <c r="A607" s="100"/>
      <c r="B607" s="96"/>
      <c r="C607" s="96"/>
      <c r="D607" s="96"/>
      <c r="E607" s="96"/>
      <c r="F607" s="96"/>
      <c r="G607" s="96"/>
      <c r="H607" s="96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 spans="1:26" ht="15.75" customHeight="1" x14ac:dyDescent="0.15">
      <c r="A608" s="100"/>
      <c r="B608" s="96"/>
      <c r="C608" s="96"/>
      <c r="D608" s="96"/>
      <c r="E608" s="96"/>
      <c r="F608" s="96"/>
      <c r="G608" s="96"/>
      <c r="H608" s="96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 spans="1:26" ht="15.75" customHeight="1" x14ac:dyDescent="0.15">
      <c r="A609" s="100"/>
      <c r="B609" s="96"/>
      <c r="C609" s="96"/>
      <c r="D609" s="96"/>
      <c r="E609" s="96"/>
      <c r="F609" s="96"/>
      <c r="G609" s="96"/>
      <c r="H609" s="96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 spans="1:26" ht="15.75" customHeight="1" x14ac:dyDescent="0.15">
      <c r="A610" s="100"/>
      <c r="B610" s="96"/>
      <c r="C610" s="96"/>
      <c r="D610" s="96"/>
      <c r="E610" s="96"/>
      <c r="F610" s="96"/>
      <c r="G610" s="96"/>
      <c r="H610" s="96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 spans="1:26" ht="15.75" customHeight="1" x14ac:dyDescent="0.15">
      <c r="A611" s="100"/>
      <c r="B611" s="96"/>
      <c r="C611" s="96"/>
      <c r="D611" s="96"/>
      <c r="E611" s="96"/>
      <c r="F611" s="96"/>
      <c r="G611" s="96"/>
      <c r="H611" s="96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 spans="1:26" ht="15.75" customHeight="1" x14ac:dyDescent="0.15">
      <c r="A612" s="100"/>
      <c r="B612" s="96"/>
      <c r="C612" s="96"/>
      <c r="D612" s="96"/>
      <c r="E612" s="96"/>
      <c r="F612" s="96"/>
      <c r="G612" s="96"/>
      <c r="H612" s="96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 spans="1:26" ht="15.75" customHeight="1" x14ac:dyDescent="0.15">
      <c r="A613" s="100"/>
      <c r="B613" s="96"/>
      <c r="C613" s="96"/>
      <c r="D613" s="96"/>
      <c r="E613" s="96"/>
      <c r="F613" s="96"/>
      <c r="G613" s="96"/>
      <c r="H613" s="96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 spans="1:26" ht="15.75" customHeight="1" x14ac:dyDescent="0.15">
      <c r="A614" s="100"/>
      <c r="B614" s="96"/>
      <c r="C614" s="96"/>
      <c r="D614" s="96"/>
      <c r="E614" s="96"/>
      <c r="F614" s="96"/>
      <c r="G614" s="96"/>
      <c r="H614" s="96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 spans="1:26" ht="15.75" customHeight="1" x14ac:dyDescent="0.15">
      <c r="A615" s="100"/>
      <c r="B615" s="96"/>
      <c r="C615" s="96"/>
      <c r="D615" s="96"/>
      <c r="E615" s="96"/>
      <c r="F615" s="96"/>
      <c r="G615" s="96"/>
      <c r="H615" s="96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 spans="1:26" ht="15.75" customHeight="1" x14ac:dyDescent="0.15">
      <c r="A616" s="100"/>
      <c r="B616" s="96"/>
      <c r="C616" s="96"/>
      <c r="D616" s="96"/>
      <c r="E616" s="96"/>
      <c r="F616" s="96"/>
      <c r="G616" s="96"/>
      <c r="H616" s="96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 spans="1:26" ht="15.75" customHeight="1" x14ac:dyDescent="0.15">
      <c r="A617" s="100"/>
      <c r="B617" s="96"/>
      <c r="C617" s="96"/>
      <c r="D617" s="96"/>
      <c r="E617" s="96"/>
      <c r="F617" s="96"/>
      <c r="G617" s="96"/>
      <c r="H617" s="96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 spans="1:26" ht="15.75" customHeight="1" x14ac:dyDescent="0.15">
      <c r="A618" s="100"/>
      <c r="B618" s="96"/>
      <c r="C618" s="96"/>
      <c r="D618" s="96"/>
      <c r="E618" s="96"/>
      <c r="F618" s="96"/>
      <c r="G618" s="96"/>
      <c r="H618" s="96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 spans="1:26" ht="15.75" customHeight="1" x14ac:dyDescent="0.15">
      <c r="A619" s="100"/>
      <c r="B619" s="96"/>
      <c r="C619" s="96"/>
      <c r="D619" s="96"/>
      <c r="E619" s="96"/>
      <c r="F619" s="96"/>
      <c r="G619" s="96"/>
      <c r="H619" s="96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 spans="1:26" ht="15.75" customHeight="1" x14ac:dyDescent="0.15">
      <c r="A620" s="100"/>
      <c r="B620" s="96"/>
      <c r="C620" s="96"/>
      <c r="D620" s="96"/>
      <c r="E620" s="96"/>
      <c r="F620" s="96"/>
      <c r="G620" s="96"/>
      <c r="H620" s="96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 spans="1:26" ht="15.75" customHeight="1" x14ac:dyDescent="0.15">
      <c r="A621" s="100"/>
      <c r="B621" s="96"/>
      <c r="C621" s="96"/>
      <c r="D621" s="96"/>
      <c r="E621" s="96"/>
      <c r="F621" s="96"/>
      <c r="G621" s="96"/>
      <c r="H621" s="96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 spans="1:26" ht="15.75" customHeight="1" x14ac:dyDescent="0.15">
      <c r="A622" s="100"/>
      <c r="B622" s="96"/>
      <c r="C622" s="96"/>
      <c r="D622" s="96"/>
      <c r="E622" s="96"/>
      <c r="F622" s="96"/>
      <c r="G622" s="96"/>
      <c r="H622" s="96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 spans="1:26" ht="15.75" customHeight="1" x14ac:dyDescent="0.15">
      <c r="A623" s="100"/>
      <c r="B623" s="96"/>
      <c r="C623" s="96"/>
      <c r="D623" s="96"/>
      <c r="E623" s="96"/>
      <c r="F623" s="96"/>
      <c r="G623" s="96"/>
      <c r="H623" s="96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 spans="1:26" ht="15.75" customHeight="1" x14ac:dyDescent="0.15">
      <c r="A624" s="100"/>
      <c r="B624" s="96"/>
      <c r="C624" s="96"/>
      <c r="D624" s="96"/>
      <c r="E624" s="96"/>
      <c r="F624" s="96"/>
      <c r="G624" s="96"/>
      <c r="H624" s="96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 spans="1:26" ht="15.75" customHeight="1" x14ac:dyDescent="0.15">
      <c r="A625" s="100"/>
      <c r="B625" s="96"/>
      <c r="C625" s="96"/>
      <c r="D625" s="96"/>
      <c r="E625" s="96"/>
      <c r="F625" s="96"/>
      <c r="G625" s="96"/>
      <c r="H625" s="96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 spans="1:26" ht="15.75" customHeight="1" x14ac:dyDescent="0.15">
      <c r="A626" s="100"/>
      <c r="B626" s="96"/>
      <c r="C626" s="96"/>
      <c r="D626" s="96"/>
      <c r="E626" s="96"/>
      <c r="F626" s="96"/>
      <c r="G626" s="96"/>
      <c r="H626" s="96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 spans="1:26" ht="15.75" customHeight="1" x14ac:dyDescent="0.15">
      <c r="A627" s="100"/>
      <c r="B627" s="96"/>
      <c r="C627" s="96"/>
      <c r="D627" s="96"/>
      <c r="E627" s="96"/>
      <c r="F627" s="96"/>
      <c r="G627" s="96"/>
      <c r="H627" s="96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 spans="1:26" ht="15.75" customHeight="1" x14ac:dyDescent="0.15">
      <c r="A628" s="100"/>
      <c r="B628" s="96"/>
      <c r="C628" s="96"/>
      <c r="D628" s="96"/>
      <c r="E628" s="96"/>
      <c r="F628" s="96"/>
      <c r="G628" s="96"/>
      <c r="H628" s="96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 spans="1:26" ht="15.75" customHeight="1" x14ac:dyDescent="0.15">
      <c r="A629" s="100"/>
      <c r="B629" s="96"/>
      <c r="C629" s="96"/>
      <c r="D629" s="96"/>
      <c r="E629" s="96"/>
      <c r="F629" s="96"/>
      <c r="G629" s="96"/>
      <c r="H629" s="96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 spans="1:26" ht="15.75" customHeight="1" x14ac:dyDescent="0.15">
      <c r="A630" s="100"/>
      <c r="B630" s="96"/>
      <c r="C630" s="96"/>
      <c r="D630" s="96"/>
      <c r="E630" s="96"/>
      <c r="F630" s="96"/>
      <c r="G630" s="96"/>
      <c r="H630" s="96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 spans="1:26" ht="15.75" customHeight="1" x14ac:dyDescent="0.15">
      <c r="A631" s="100"/>
      <c r="B631" s="96"/>
      <c r="C631" s="96"/>
      <c r="D631" s="96"/>
      <c r="E631" s="96"/>
      <c r="F631" s="96"/>
      <c r="G631" s="96"/>
      <c r="H631" s="96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 spans="1:26" ht="15.75" customHeight="1" x14ac:dyDescent="0.15">
      <c r="A632" s="100"/>
      <c r="B632" s="96"/>
      <c r="C632" s="96"/>
      <c r="D632" s="96"/>
      <c r="E632" s="96"/>
      <c r="F632" s="96"/>
      <c r="G632" s="96"/>
      <c r="H632" s="96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 spans="1:26" ht="15.75" customHeight="1" x14ac:dyDescent="0.15">
      <c r="A633" s="100"/>
      <c r="B633" s="96"/>
      <c r="C633" s="96"/>
      <c r="D633" s="96"/>
      <c r="E633" s="96"/>
      <c r="F633" s="96"/>
      <c r="G633" s="96"/>
      <c r="H633" s="96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 spans="1:26" ht="15.75" customHeight="1" x14ac:dyDescent="0.15">
      <c r="A634" s="100"/>
      <c r="B634" s="96"/>
      <c r="C634" s="96"/>
      <c r="D634" s="96"/>
      <c r="E634" s="96"/>
      <c r="F634" s="96"/>
      <c r="G634" s="96"/>
      <c r="H634" s="96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 spans="1:26" ht="15.75" customHeight="1" x14ac:dyDescent="0.15">
      <c r="A635" s="100"/>
      <c r="B635" s="96"/>
      <c r="C635" s="96"/>
      <c r="D635" s="96"/>
      <c r="E635" s="96"/>
      <c r="F635" s="96"/>
      <c r="G635" s="96"/>
      <c r="H635" s="96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 spans="1:26" ht="15.75" customHeight="1" x14ac:dyDescent="0.15">
      <c r="A636" s="100"/>
      <c r="B636" s="96"/>
      <c r="C636" s="96"/>
      <c r="D636" s="96"/>
      <c r="E636" s="96"/>
      <c r="F636" s="96"/>
      <c r="G636" s="96"/>
      <c r="H636" s="96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 spans="1:26" ht="15.75" customHeight="1" x14ac:dyDescent="0.15">
      <c r="A637" s="100"/>
      <c r="B637" s="96"/>
      <c r="C637" s="96"/>
      <c r="D637" s="96"/>
      <c r="E637" s="96"/>
      <c r="F637" s="96"/>
      <c r="G637" s="96"/>
      <c r="H637" s="96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 spans="1:26" ht="15.75" customHeight="1" x14ac:dyDescent="0.15">
      <c r="A638" s="100"/>
      <c r="B638" s="96"/>
      <c r="C638" s="96"/>
      <c r="D638" s="96"/>
      <c r="E638" s="96"/>
      <c r="F638" s="96"/>
      <c r="G638" s="96"/>
      <c r="H638" s="96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 spans="1:26" ht="15.75" customHeight="1" x14ac:dyDescent="0.15">
      <c r="A639" s="100"/>
      <c r="B639" s="96"/>
      <c r="C639" s="96"/>
      <c r="D639" s="96"/>
      <c r="E639" s="96"/>
      <c r="F639" s="96"/>
      <c r="G639" s="96"/>
      <c r="H639" s="96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 spans="1:26" ht="15.75" customHeight="1" x14ac:dyDescent="0.15">
      <c r="A640" s="100"/>
      <c r="B640" s="96"/>
      <c r="C640" s="96"/>
      <c r="D640" s="96"/>
      <c r="E640" s="96"/>
      <c r="F640" s="96"/>
      <c r="G640" s="96"/>
      <c r="H640" s="96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 spans="1:26" ht="15.75" customHeight="1" x14ac:dyDescent="0.15">
      <c r="A641" s="100"/>
      <c r="B641" s="96"/>
      <c r="C641" s="96"/>
      <c r="D641" s="96"/>
      <c r="E641" s="96"/>
      <c r="F641" s="96"/>
      <c r="G641" s="96"/>
      <c r="H641" s="96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 spans="1:26" ht="15.75" customHeight="1" x14ac:dyDescent="0.15">
      <c r="A642" s="100"/>
      <c r="B642" s="96"/>
      <c r="C642" s="96"/>
      <c r="D642" s="96"/>
      <c r="E642" s="96"/>
      <c r="F642" s="96"/>
      <c r="G642" s="96"/>
      <c r="H642" s="96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 spans="1:26" ht="15.75" customHeight="1" x14ac:dyDescent="0.15">
      <c r="A643" s="100"/>
      <c r="B643" s="96"/>
      <c r="C643" s="96"/>
      <c r="D643" s="96"/>
      <c r="E643" s="96"/>
      <c r="F643" s="96"/>
      <c r="G643" s="96"/>
      <c r="H643" s="96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 spans="1:26" ht="15.75" customHeight="1" x14ac:dyDescent="0.15">
      <c r="A644" s="100"/>
      <c r="B644" s="96"/>
      <c r="C644" s="96"/>
      <c r="D644" s="96"/>
      <c r="E644" s="96"/>
      <c r="F644" s="96"/>
      <c r="G644" s="96"/>
      <c r="H644" s="96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 spans="1:26" ht="15.75" customHeight="1" x14ac:dyDescent="0.15">
      <c r="A645" s="100"/>
      <c r="B645" s="96"/>
      <c r="C645" s="96"/>
      <c r="D645" s="96"/>
      <c r="E645" s="96"/>
      <c r="F645" s="96"/>
      <c r="G645" s="96"/>
      <c r="H645" s="96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 spans="1:26" ht="15.75" customHeight="1" x14ac:dyDescent="0.15">
      <c r="A646" s="100"/>
      <c r="B646" s="96"/>
      <c r="C646" s="96"/>
      <c r="D646" s="96"/>
      <c r="E646" s="96"/>
      <c r="F646" s="96"/>
      <c r="G646" s="96"/>
      <c r="H646" s="96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 spans="1:26" ht="15.75" customHeight="1" x14ac:dyDescent="0.15">
      <c r="A647" s="100"/>
      <c r="B647" s="96"/>
      <c r="C647" s="96"/>
      <c r="D647" s="96"/>
      <c r="E647" s="96"/>
      <c r="F647" s="96"/>
      <c r="G647" s="96"/>
      <c r="H647" s="96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 spans="1:26" ht="15.75" customHeight="1" x14ac:dyDescent="0.15">
      <c r="A648" s="100"/>
      <c r="B648" s="96"/>
      <c r="C648" s="96"/>
      <c r="D648" s="96"/>
      <c r="E648" s="96"/>
      <c r="F648" s="96"/>
      <c r="G648" s="96"/>
      <c r="H648" s="96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 spans="1:26" ht="15.75" customHeight="1" x14ac:dyDescent="0.15">
      <c r="A649" s="100"/>
      <c r="B649" s="96"/>
      <c r="C649" s="96"/>
      <c r="D649" s="96"/>
      <c r="E649" s="96"/>
      <c r="F649" s="96"/>
      <c r="G649" s="96"/>
      <c r="H649" s="96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 spans="1:26" ht="15.75" customHeight="1" x14ac:dyDescent="0.15">
      <c r="A650" s="100"/>
      <c r="B650" s="96"/>
      <c r="C650" s="96"/>
      <c r="D650" s="96"/>
      <c r="E650" s="96"/>
      <c r="F650" s="96"/>
      <c r="G650" s="96"/>
      <c r="H650" s="96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 spans="1:26" ht="15.75" customHeight="1" x14ac:dyDescent="0.15">
      <c r="A651" s="100"/>
      <c r="B651" s="96"/>
      <c r="C651" s="96"/>
      <c r="D651" s="96"/>
      <c r="E651" s="96"/>
      <c r="F651" s="96"/>
      <c r="G651" s="96"/>
      <c r="H651" s="96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 spans="1:26" ht="15.75" customHeight="1" x14ac:dyDescent="0.15">
      <c r="A652" s="100"/>
      <c r="B652" s="96"/>
      <c r="C652" s="96"/>
      <c r="D652" s="96"/>
      <c r="E652" s="96"/>
      <c r="F652" s="96"/>
      <c r="G652" s="96"/>
      <c r="H652" s="96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 spans="1:26" ht="15.75" customHeight="1" x14ac:dyDescent="0.15">
      <c r="A653" s="100"/>
      <c r="B653" s="96"/>
      <c r="C653" s="96"/>
      <c r="D653" s="96"/>
      <c r="E653" s="96"/>
      <c r="F653" s="96"/>
      <c r="G653" s="96"/>
      <c r="H653" s="96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 spans="1:26" ht="15.75" customHeight="1" x14ac:dyDescent="0.15">
      <c r="A654" s="100"/>
      <c r="B654" s="96"/>
      <c r="C654" s="96"/>
      <c r="D654" s="96"/>
      <c r="E654" s="96"/>
      <c r="F654" s="96"/>
      <c r="G654" s="96"/>
      <c r="H654" s="96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 spans="1:26" ht="15.75" customHeight="1" x14ac:dyDescent="0.15">
      <c r="A655" s="100"/>
      <c r="B655" s="96"/>
      <c r="C655" s="96"/>
      <c r="D655" s="96"/>
      <c r="E655" s="96"/>
      <c r="F655" s="96"/>
      <c r="G655" s="96"/>
      <c r="H655" s="96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 spans="1:26" ht="15.75" customHeight="1" x14ac:dyDescent="0.15">
      <c r="A656" s="100"/>
      <c r="B656" s="96"/>
      <c r="C656" s="96"/>
      <c r="D656" s="96"/>
      <c r="E656" s="96"/>
      <c r="F656" s="96"/>
      <c r="G656" s="96"/>
      <c r="H656" s="96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 spans="1:26" ht="15.75" customHeight="1" x14ac:dyDescent="0.15">
      <c r="A657" s="100"/>
      <c r="B657" s="96"/>
      <c r="C657" s="96"/>
      <c r="D657" s="96"/>
      <c r="E657" s="96"/>
      <c r="F657" s="96"/>
      <c r="G657" s="96"/>
      <c r="H657" s="96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 spans="1:26" ht="15.75" customHeight="1" x14ac:dyDescent="0.15">
      <c r="A658" s="100"/>
      <c r="B658" s="96"/>
      <c r="C658" s="96"/>
      <c r="D658" s="96"/>
      <c r="E658" s="96"/>
      <c r="F658" s="96"/>
      <c r="G658" s="96"/>
      <c r="H658" s="96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 spans="1:26" ht="15.75" customHeight="1" x14ac:dyDescent="0.15">
      <c r="A659" s="100"/>
      <c r="B659" s="96"/>
      <c r="C659" s="96"/>
      <c r="D659" s="96"/>
      <c r="E659" s="96"/>
      <c r="F659" s="96"/>
      <c r="G659" s="96"/>
      <c r="H659" s="96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 spans="1:26" ht="15.75" customHeight="1" x14ac:dyDescent="0.15">
      <c r="A660" s="100"/>
      <c r="B660" s="96"/>
      <c r="C660" s="96"/>
      <c r="D660" s="96"/>
      <c r="E660" s="96"/>
      <c r="F660" s="96"/>
      <c r="G660" s="96"/>
      <c r="H660" s="96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 spans="1:26" ht="15.75" customHeight="1" x14ac:dyDescent="0.15">
      <c r="A661" s="100"/>
      <c r="B661" s="96"/>
      <c r="C661" s="96"/>
      <c r="D661" s="96"/>
      <c r="E661" s="96"/>
      <c r="F661" s="96"/>
      <c r="G661" s="96"/>
      <c r="H661" s="96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 spans="1:26" ht="15.75" customHeight="1" x14ac:dyDescent="0.15">
      <c r="A662" s="100"/>
      <c r="B662" s="96"/>
      <c r="C662" s="96"/>
      <c r="D662" s="96"/>
      <c r="E662" s="96"/>
      <c r="F662" s="96"/>
      <c r="G662" s="96"/>
      <c r="H662" s="96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 spans="1:26" ht="15.75" customHeight="1" x14ac:dyDescent="0.15">
      <c r="A663" s="100"/>
      <c r="B663" s="96"/>
      <c r="C663" s="96"/>
      <c r="D663" s="96"/>
      <c r="E663" s="96"/>
      <c r="F663" s="96"/>
      <c r="G663" s="96"/>
      <c r="H663" s="96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 spans="1:26" ht="15.75" customHeight="1" x14ac:dyDescent="0.15">
      <c r="A664" s="100"/>
      <c r="B664" s="96"/>
      <c r="C664" s="96"/>
      <c r="D664" s="96"/>
      <c r="E664" s="96"/>
      <c r="F664" s="96"/>
      <c r="G664" s="96"/>
      <c r="H664" s="96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 spans="1:26" ht="15.75" customHeight="1" x14ac:dyDescent="0.15">
      <c r="A665" s="100"/>
      <c r="B665" s="96"/>
      <c r="C665" s="96"/>
      <c r="D665" s="96"/>
      <c r="E665" s="96"/>
      <c r="F665" s="96"/>
      <c r="G665" s="96"/>
      <c r="H665" s="96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 spans="1:26" ht="15.75" customHeight="1" x14ac:dyDescent="0.15">
      <c r="A666" s="100"/>
      <c r="B666" s="96"/>
      <c r="C666" s="96"/>
      <c r="D666" s="96"/>
      <c r="E666" s="96"/>
      <c r="F666" s="96"/>
      <c r="G666" s="96"/>
      <c r="H666" s="96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 spans="1:26" ht="15.75" customHeight="1" x14ac:dyDescent="0.15">
      <c r="A667" s="100"/>
      <c r="B667" s="96"/>
      <c r="C667" s="96"/>
      <c r="D667" s="96"/>
      <c r="E667" s="96"/>
      <c r="F667" s="96"/>
      <c r="G667" s="96"/>
      <c r="H667" s="96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 spans="1:26" ht="15.75" customHeight="1" x14ac:dyDescent="0.15">
      <c r="A668" s="100"/>
      <c r="B668" s="96"/>
      <c r="C668" s="96"/>
      <c r="D668" s="96"/>
      <c r="E668" s="96"/>
      <c r="F668" s="96"/>
      <c r="G668" s="96"/>
      <c r="H668" s="96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 spans="1:26" ht="15.75" customHeight="1" x14ac:dyDescent="0.15">
      <c r="A669" s="100"/>
      <c r="B669" s="96"/>
      <c r="C669" s="96"/>
      <c r="D669" s="96"/>
      <c r="E669" s="96"/>
      <c r="F669" s="96"/>
      <c r="G669" s="96"/>
      <c r="H669" s="96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 spans="1:26" ht="15.75" customHeight="1" x14ac:dyDescent="0.15">
      <c r="A670" s="100"/>
      <c r="B670" s="96"/>
      <c r="C670" s="96"/>
      <c r="D670" s="96"/>
      <c r="E670" s="96"/>
      <c r="F670" s="96"/>
      <c r="G670" s="96"/>
      <c r="H670" s="96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 spans="1:26" ht="15.75" customHeight="1" x14ac:dyDescent="0.15">
      <c r="A671" s="100"/>
      <c r="B671" s="96"/>
      <c r="C671" s="96"/>
      <c r="D671" s="96"/>
      <c r="E671" s="96"/>
      <c r="F671" s="96"/>
      <c r="G671" s="96"/>
      <c r="H671" s="96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 spans="1:26" ht="15.75" customHeight="1" x14ac:dyDescent="0.15">
      <c r="A672" s="100"/>
      <c r="B672" s="96"/>
      <c r="C672" s="96"/>
      <c r="D672" s="96"/>
      <c r="E672" s="96"/>
      <c r="F672" s="96"/>
      <c r="G672" s="96"/>
      <c r="H672" s="96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 spans="1:26" ht="15.75" customHeight="1" x14ac:dyDescent="0.15">
      <c r="A673" s="100"/>
      <c r="B673" s="96"/>
      <c r="C673" s="96"/>
      <c r="D673" s="96"/>
      <c r="E673" s="96"/>
      <c r="F673" s="96"/>
      <c r="G673" s="96"/>
      <c r="H673" s="96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 spans="1:26" ht="15.75" customHeight="1" x14ac:dyDescent="0.15">
      <c r="A674" s="100"/>
      <c r="B674" s="96"/>
      <c r="C674" s="96"/>
      <c r="D674" s="96"/>
      <c r="E674" s="96"/>
      <c r="F674" s="96"/>
      <c r="G674" s="96"/>
      <c r="H674" s="96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 spans="1:26" ht="15.75" customHeight="1" x14ac:dyDescent="0.15">
      <c r="A675" s="100"/>
      <c r="B675" s="96"/>
      <c r="C675" s="96"/>
      <c r="D675" s="96"/>
      <c r="E675" s="96"/>
      <c r="F675" s="96"/>
      <c r="G675" s="96"/>
      <c r="H675" s="96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 spans="1:26" ht="15.75" customHeight="1" x14ac:dyDescent="0.15">
      <c r="A676" s="100"/>
      <c r="B676" s="96"/>
      <c r="C676" s="96"/>
      <c r="D676" s="96"/>
      <c r="E676" s="96"/>
      <c r="F676" s="96"/>
      <c r="G676" s="96"/>
      <c r="H676" s="96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 spans="1:26" ht="15.75" customHeight="1" x14ac:dyDescent="0.15">
      <c r="A677" s="100"/>
      <c r="B677" s="96"/>
      <c r="C677" s="96"/>
      <c r="D677" s="96"/>
      <c r="E677" s="96"/>
      <c r="F677" s="96"/>
      <c r="G677" s="96"/>
      <c r="H677" s="96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 spans="1:26" ht="15.75" customHeight="1" x14ac:dyDescent="0.15">
      <c r="A678" s="100"/>
      <c r="B678" s="96"/>
      <c r="C678" s="96"/>
      <c r="D678" s="96"/>
      <c r="E678" s="96"/>
      <c r="F678" s="96"/>
      <c r="G678" s="96"/>
      <c r="H678" s="96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 spans="1:26" ht="15.75" customHeight="1" x14ac:dyDescent="0.15">
      <c r="A679" s="100"/>
      <c r="B679" s="96"/>
      <c r="C679" s="96"/>
      <c r="D679" s="96"/>
      <c r="E679" s="96"/>
      <c r="F679" s="96"/>
      <c r="G679" s="96"/>
      <c r="H679" s="96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 spans="1:26" ht="15.75" customHeight="1" x14ac:dyDescent="0.15">
      <c r="A680" s="100"/>
      <c r="B680" s="96"/>
      <c r="C680" s="96"/>
      <c r="D680" s="96"/>
      <c r="E680" s="96"/>
      <c r="F680" s="96"/>
      <c r="G680" s="96"/>
      <c r="H680" s="96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 spans="1:26" ht="15.75" customHeight="1" x14ac:dyDescent="0.15">
      <c r="A681" s="100"/>
      <c r="B681" s="96"/>
      <c r="C681" s="96"/>
      <c r="D681" s="96"/>
      <c r="E681" s="96"/>
      <c r="F681" s="96"/>
      <c r="G681" s="96"/>
      <c r="H681" s="96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 spans="1:26" ht="15.75" customHeight="1" x14ac:dyDescent="0.15">
      <c r="A682" s="100"/>
      <c r="B682" s="96"/>
      <c r="C682" s="96"/>
      <c r="D682" s="96"/>
      <c r="E682" s="96"/>
      <c r="F682" s="96"/>
      <c r="G682" s="96"/>
      <c r="H682" s="96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 spans="1:26" ht="15.75" customHeight="1" x14ac:dyDescent="0.15">
      <c r="A683" s="100"/>
      <c r="B683" s="96"/>
      <c r="C683" s="96"/>
      <c r="D683" s="96"/>
      <c r="E683" s="96"/>
      <c r="F683" s="96"/>
      <c r="G683" s="96"/>
      <c r="H683" s="96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 spans="1:26" ht="15.75" customHeight="1" x14ac:dyDescent="0.15">
      <c r="A684" s="100"/>
      <c r="B684" s="96"/>
      <c r="C684" s="96"/>
      <c r="D684" s="96"/>
      <c r="E684" s="96"/>
      <c r="F684" s="96"/>
      <c r="G684" s="96"/>
      <c r="H684" s="96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 spans="1:26" ht="15.75" customHeight="1" x14ac:dyDescent="0.15">
      <c r="A685" s="100"/>
      <c r="B685" s="96"/>
      <c r="C685" s="96"/>
      <c r="D685" s="96"/>
      <c r="E685" s="96"/>
      <c r="F685" s="96"/>
      <c r="G685" s="96"/>
      <c r="H685" s="96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 spans="1:26" ht="15.75" customHeight="1" x14ac:dyDescent="0.15">
      <c r="A686" s="100"/>
      <c r="B686" s="96"/>
      <c r="C686" s="96"/>
      <c r="D686" s="96"/>
      <c r="E686" s="96"/>
      <c r="F686" s="96"/>
      <c r="G686" s="96"/>
      <c r="H686" s="96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 spans="1:26" ht="15.75" customHeight="1" x14ac:dyDescent="0.15">
      <c r="A687" s="100"/>
      <c r="B687" s="96"/>
      <c r="C687" s="96"/>
      <c r="D687" s="96"/>
      <c r="E687" s="96"/>
      <c r="F687" s="96"/>
      <c r="G687" s="96"/>
      <c r="H687" s="96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 spans="1:26" ht="15.75" customHeight="1" x14ac:dyDescent="0.15">
      <c r="A688" s="100"/>
      <c r="B688" s="96"/>
      <c r="C688" s="96"/>
      <c r="D688" s="96"/>
      <c r="E688" s="96"/>
      <c r="F688" s="96"/>
      <c r="G688" s="96"/>
      <c r="H688" s="96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 spans="1:26" ht="15.75" customHeight="1" x14ac:dyDescent="0.15">
      <c r="A689" s="100"/>
      <c r="B689" s="96"/>
      <c r="C689" s="96"/>
      <c r="D689" s="96"/>
      <c r="E689" s="96"/>
      <c r="F689" s="96"/>
      <c r="G689" s="96"/>
      <c r="H689" s="96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 spans="1:26" ht="15.75" customHeight="1" x14ac:dyDescent="0.15">
      <c r="A690" s="100"/>
      <c r="B690" s="96"/>
      <c r="C690" s="96"/>
      <c r="D690" s="96"/>
      <c r="E690" s="96"/>
      <c r="F690" s="96"/>
      <c r="G690" s="96"/>
      <c r="H690" s="96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 spans="1:26" ht="15.75" customHeight="1" x14ac:dyDescent="0.15">
      <c r="A691" s="100"/>
      <c r="B691" s="96"/>
      <c r="C691" s="96"/>
      <c r="D691" s="96"/>
      <c r="E691" s="96"/>
      <c r="F691" s="96"/>
      <c r="G691" s="96"/>
      <c r="H691" s="96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 spans="1:26" ht="15.75" customHeight="1" x14ac:dyDescent="0.15">
      <c r="A692" s="100"/>
      <c r="B692" s="96"/>
      <c r="C692" s="96"/>
      <c r="D692" s="96"/>
      <c r="E692" s="96"/>
      <c r="F692" s="96"/>
      <c r="G692" s="96"/>
      <c r="H692" s="96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 spans="1:26" ht="15.75" customHeight="1" x14ac:dyDescent="0.15">
      <c r="A693" s="100"/>
      <c r="B693" s="96"/>
      <c r="C693" s="96"/>
      <c r="D693" s="96"/>
      <c r="E693" s="96"/>
      <c r="F693" s="96"/>
      <c r="G693" s="96"/>
      <c r="H693" s="96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 spans="1:26" ht="15.75" customHeight="1" x14ac:dyDescent="0.15">
      <c r="A694" s="100"/>
      <c r="B694" s="96"/>
      <c r="C694" s="96"/>
      <c r="D694" s="96"/>
      <c r="E694" s="96"/>
      <c r="F694" s="96"/>
      <c r="G694" s="96"/>
      <c r="H694" s="96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 spans="1:26" ht="15.75" customHeight="1" x14ac:dyDescent="0.15">
      <c r="A695" s="100"/>
      <c r="B695" s="96"/>
      <c r="C695" s="96"/>
      <c r="D695" s="96"/>
      <c r="E695" s="96"/>
      <c r="F695" s="96"/>
      <c r="G695" s="96"/>
      <c r="H695" s="96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 spans="1:26" ht="15.75" customHeight="1" x14ac:dyDescent="0.15">
      <c r="A696" s="100"/>
      <c r="B696" s="96"/>
      <c r="C696" s="96"/>
      <c r="D696" s="96"/>
      <c r="E696" s="96"/>
      <c r="F696" s="96"/>
      <c r="G696" s="96"/>
      <c r="H696" s="96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 spans="1:26" ht="15.75" customHeight="1" x14ac:dyDescent="0.15">
      <c r="A697" s="100"/>
      <c r="B697" s="96"/>
      <c r="C697" s="96"/>
      <c r="D697" s="96"/>
      <c r="E697" s="96"/>
      <c r="F697" s="96"/>
      <c r="G697" s="96"/>
      <c r="H697" s="96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 spans="1:26" ht="15.75" customHeight="1" x14ac:dyDescent="0.15">
      <c r="A698" s="100"/>
      <c r="B698" s="96"/>
      <c r="C698" s="96"/>
      <c r="D698" s="96"/>
      <c r="E698" s="96"/>
      <c r="F698" s="96"/>
      <c r="G698" s="96"/>
      <c r="H698" s="96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 spans="1:26" ht="15.75" customHeight="1" x14ac:dyDescent="0.15">
      <c r="A699" s="100"/>
      <c r="B699" s="96"/>
      <c r="C699" s="96"/>
      <c r="D699" s="96"/>
      <c r="E699" s="96"/>
      <c r="F699" s="96"/>
      <c r="G699" s="96"/>
      <c r="H699" s="96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 spans="1:26" ht="15.75" customHeight="1" x14ac:dyDescent="0.15">
      <c r="A700" s="100"/>
      <c r="B700" s="96"/>
      <c r="C700" s="96"/>
      <c r="D700" s="96"/>
      <c r="E700" s="96"/>
      <c r="F700" s="96"/>
      <c r="G700" s="96"/>
      <c r="H700" s="96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 spans="1:26" ht="15.75" customHeight="1" x14ac:dyDescent="0.15">
      <c r="A701" s="100"/>
      <c r="B701" s="96"/>
      <c r="C701" s="96"/>
      <c r="D701" s="96"/>
      <c r="E701" s="96"/>
      <c r="F701" s="96"/>
      <c r="G701" s="96"/>
      <c r="H701" s="96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 spans="1:26" ht="15.75" customHeight="1" x14ac:dyDescent="0.15">
      <c r="A702" s="100"/>
      <c r="B702" s="96"/>
      <c r="C702" s="96"/>
      <c r="D702" s="96"/>
      <c r="E702" s="96"/>
      <c r="F702" s="96"/>
      <c r="G702" s="96"/>
      <c r="H702" s="96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 spans="1:26" ht="15.75" customHeight="1" x14ac:dyDescent="0.15">
      <c r="A703" s="100"/>
      <c r="B703" s="96"/>
      <c r="C703" s="96"/>
      <c r="D703" s="96"/>
      <c r="E703" s="96"/>
      <c r="F703" s="96"/>
      <c r="G703" s="96"/>
      <c r="H703" s="96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 spans="1:26" ht="15.75" customHeight="1" x14ac:dyDescent="0.15">
      <c r="A704" s="100"/>
      <c r="B704" s="96"/>
      <c r="C704" s="96"/>
      <c r="D704" s="96"/>
      <c r="E704" s="96"/>
      <c r="F704" s="96"/>
      <c r="G704" s="96"/>
      <c r="H704" s="96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 spans="1:26" ht="15.75" customHeight="1" x14ac:dyDescent="0.15">
      <c r="A705" s="100"/>
      <c r="B705" s="96"/>
      <c r="C705" s="96"/>
      <c r="D705" s="96"/>
      <c r="E705" s="96"/>
      <c r="F705" s="96"/>
      <c r="G705" s="96"/>
      <c r="H705" s="96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 spans="1:26" ht="15.75" customHeight="1" x14ac:dyDescent="0.15">
      <c r="A706" s="100"/>
      <c r="B706" s="96"/>
      <c r="C706" s="96"/>
      <c r="D706" s="96"/>
      <c r="E706" s="96"/>
      <c r="F706" s="96"/>
      <c r="G706" s="96"/>
      <c r="H706" s="96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 spans="1:26" ht="15.75" customHeight="1" x14ac:dyDescent="0.15">
      <c r="A707" s="100"/>
      <c r="B707" s="96"/>
      <c r="C707" s="96"/>
      <c r="D707" s="96"/>
      <c r="E707" s="96"/>
      <c r="F707" s="96"/>
      <c r="G707" s="96"/>
      <c r="H707" s="96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 spans="1:26" ht="15.75" customHeight="1" x14ac:dyDescent="0.15">
      <c r="A708" s="100"/>
      <c r="B708" s="96"/>
      <c r="C708" s="96"/>
      <c r="D708" s="96"/>
      <c r="E708" s="96"/>
      <c r="F708" s="96"/>
      <c r="G708" s="96"/>
      <c r="H708" s="96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 spans="1:26" ht="15.75" customHeight="1" x14ac:dyDescent="0.15">
      <c r="A709" s="100"/>
      <c r="B709" s="96"/>
      <c r="C709" s="96"/>
      <c r="D709" s="96"/>
      <c r="E709" s="96"/>
      <c r="F709" s="96"/>
      <c r="G709" s="96"/>
      <c r="H709" s="96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 spans="1:26" ht="15.75" customHeight="1" x14ac:dyDescent="0.15">
      <c r="A710" s="100"/>
      <c r="B710" s="96"/>
      <c r="C710" s="96"/>
      <c r="D710" s="96"/>
      <c r="E710" s="96"/>
      <c r="F710" s="96"/>
      <c r="G710" s="96"/>
      <c r="H710" s="96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 spans="1:26" ht="15.75" customHeight="1" x14ac:dyDescent="0.15">
      <c r="A711" s="100"/>
      <c r="B711" s="96"/>
      <c r="C711" s="96"/>
      <c r="D711" s="96"/>
      <c r="E711" s="96"/>
      <c r="F711" s="96"/>
      <c r="G711" s="96"/>
      <c r="H711" s="96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 spans="1:26" ht="15.75" customHeight="1" x14ac:dyDescent="0.15">
      <c r="A712" s="100"/>
      <c r="B712" s="96"/>
      <c r="C712" s="96"/>
      <c r="D712" s="96"/>
      <c r="E712" s="96"/>
      <c r="F712" s="96"/>
      <c r="G712" s="96"/>
      <c r="H712" s="96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 spans="1:26" ht="15.75" customHeight="1" x14ac:dyDescent="0.15">
      <c r="A713" s="100"/>
      <c r="B713" s="96"/>
      <c r="C713" s="96"/>
      <c r="D713" s="96"/>
      <c r="E713" s="96"/>
      <c r="F713" s="96"/>
      <c r="G713" s="96"/>
      <c r="H713" s="96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 spans="1:26" ht="15.75" customHeight="1" x14ac:dyDescent="0.15">
      <c r="A714" s="100"/>
      <c r="B714" s="96"/>
      <c r="C714" s="96"/>
      <c r="D714" s="96"/>
      <c r="E714" s="96"/>
      <c r="F714" s="96"/>
      <c r="G714" s="96"/>
      <c r="H714" s="96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 spans="1:26" ht="15.75" customHeight="1" x14ac:dyDescent="0.15">
      <c r="A715" s="100"/>
      <c r="B715" s="96"/>
      <c r="C715" s="96"/>
      <c r="D715" s="96"/>
      <c r="E715" s="96"/>
      <c r="F715" s="96"/>
      <c r="G715" s="96"/>
      <c r="H715" s="96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 spans="1:26" ht="15.75" customHeight="1" x14ac:dyDescent="0.15">
      <c r="A716" s="100"/>
      <c r="B716" s="96"/>
      <c r="C716" s="96"/>
      <c r="D716" s="96"/>
      <c r="E716" s="96"/>
      <c r="F716" s="96"/>
      <c r="G716" s="96"/>
      <c r="H716" s="96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 spans="1:26" ht="15.75" customHeight="1" x14ac:dyDescent="0.15">
      <c r="A717" s="100"/>
      <c r="B717" s="96"/>
      <c r="C717" s="96"/>
      <c r="D717" s="96"/>
      <c r="E717" s="96"/>
      <c r="F717" s="96"/>
      <c r="G717" s="96"/>
      <c r="H717" s="96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 spans="1:26" ht="15.75" customHeight="1" x14ac:dyDescent="0.15">
      <c r="A718" s="100"/>
      <c r="B718" s="96"/>
      <c r="C718" s="96"/>
      <c r="D718" s="96"/>
      <c r="E718" s="96"/>
      <c r="F718" s="96"/>
      <c r="G718" s="96"/>
      <c r="H718" s="96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 spans="1:26" ht="15.75" customHeight="1" x14ac:dyDescent="0.15">
      <c r="A719" s="100"/>
      <c r="B719" s="96"/>
      <c r="C719" s="96"/>
      <c r="D719" s="96"/>
      <c r="E719" s="96"/>
      <c r="F719" s="96"/>
      <c r="G719" s="96"/>
      <c r="H719" s="96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 spans="1:26" ht="15.75" customHeight="1" x14ac:dyDescent="0.15">
      <c r="A720" s="100"/>
      <c r="B720" s="96"/>
      <c r="C720" s="96"/>
      <c r="D720" s="96"/>
      <c r="E720" s="96"/>
      <c r="F720" s="96"/>
      <c r="G720" s="96"/>
      <c r="H720" s="96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 spans="1:26" ht="15.75" customHeight="1" x14ac:dyDescent="0.15">
      <c r="A721" s="100"/>
      <c r="B721" s="96"/>
      <c r="C721" s="96"/>
      <c r="D721" s="96"/>
      <c r="E721" s="96"/>
      <c r="F721" s="96"/>
      <c r="G721" s="96"/>
      <c r="H721" s="96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 spans="1:26" ht="15.75" customHeight="1" x14ac:dyDescent="0.15">
      <c r="A722" s="100"/>
      <c r="B722" s="96"/>
      <c r="C722" s="96"/>
      <c r="D722" s="96"/>
      <c r="E722" s="96"/>
      <c r="F722" s="96"/>
      <c r="G722" s="96"/>
      <c r="H722" s="96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 spans="1:26" ht="15.75" customHeight="1" x14ac:dyDescent="0.15">
      <c r="A723" s="100"/>
      <c r="B723" s="96"/>
      <c r="C723" s="96"/>
      <c r="D723" s="96"/>
      <c r="E723" s="96"/>
      <c r="F723" s="96"/>
      <c r="G723" s="96"/>
      <c r="H723" s="96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 spans="1:26" ht="15.75" customHeight="1" x14ac:dyDescent="0.15">
      <c r="A724" s="100"/>
      <c r="B724" s="96"/>
      <c r="C724" s="96"/>
      <c r="D724" s="96"/>
      <c r="E724" s="96"/>
      <c r="F724" s="96"/>
      <c r="G724" s="96"/>
      <c r="H724" s="96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 spans="1:26" ht="15.75" customHeight="1" x14ac:dyDescent="0.15">
      <c r="A725" s="100"/>
      <c r="B725" s="96"/>
      <c r="C725" s="96"/>
      <c r="D725" s="96"/>
      <c r="E725" s="96"/>
      <c r="F725" s="96"/>
      <c r="G725" s="96"/>
      <c r="H725" s="96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 spans="1:26" ht="15.75" customHeight="1" x14ac:dyDescent="0.15">
      <c r="A726" s="100"/>
      <c r="B726" s="96"/>
      <c r="C726" s="96"/>
      <c r="D726" s="96"/>
      <c r="E726" s="96"/>
      <c r="F726" s="96"/>
      <c r="G726" s="96"/>
      <c r="H726" s="96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 spans="1:26" ht="15.75" customHeight="1" x14ac:dyDescent="0.15">
      <c r="A727" s="100"/>
      <c r="B727" s="96"/>
      <c r="C727" s="96"/>
      <c r="D727" s="96"/>
      <c r="E727" s="96"/>
      <c r="F727" s="96"/>
      <c r="G727" s="96"/>
      <c r="H727" s="96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 spans="1:26" ht="15.75" customHeight="1" x14ac:dyDescent="0.15">
      <c r="A728" s="100"/>
      <c r="B728" s="96"/>
      <c r="C728" s="96"/>
      <c r="D728" s="96"/>
      <c r="E728" s="96"/>
      <c r="F728" s="96"/>
      <c r="G728" s="96"/>
      <c r="H728" s="96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 spans="1:26" ht="15.75" customHeight="1" x14ac:dyDescent="0.15">
      <c r="A729" s="100"/>
      <c r="B729" s="96"/>
      <c r="C729" s="96"/>
      <c r="D729" s="96"/>
      <c r="E729" s="96"/>
      <c r="F729" s="96"/>
      <c r="G729" s="96"/>
      <c r="H729" s="96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 spans="1:26" ht="15.75" customHeight="1" x14ac:dyDescent="0.15">
      <c r="A730" s="100"/>
      <c r="B730" s="96"/>
      <c r="C730" s="96"/>
      <c r="D730" s="96"/>
      <c r="E730" s="96"/>
      <c r="F730" s="96"/>
      <c r="G730" s="96"/>
      <c r="H730" s="96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 spans="1:26" ht="15.75" customHeight="1" x14ac:dyDescent="0.15">
      <c r="A731" s="100"/>
      <c r="B731" s="96"/>
      <c r="C731" s="96"/>
      <c r="D731" s="96"/>
      <c r="E731" s="96"/>
      <c r="F731" s="96"/>
      <c r="G731" s="96"/>
      <c r="H731" s="96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 spans="1:26" ht="15.75" customHeight="1" x14ac:dyDescent="0.15">
      <c r="A732" s="100"/>
      <c r="B732" s="96"/>
      <c r="C732" s="96"/>
      <c r="D732" s="96"/>
      <c r="E732" s="96"/>
      <c r="F732" s="96"/>
      <c r="G732" s="96"/>
      <c r="H732" s="96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 spans="1:26" ht="15.75" customHeight="1" x14ac:dyDescent="0.15">
      <c r="A733" s="100"/>
      <c r="B733" s="96"/>
      <c r="C733" s="96"/>
      <c r="D733" s="96"/>
      <c r="E733" s="96"/>
      <c r="F733" s="96"/>
      <c r="G733" s="96"/>
      <c r="H733" s="96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 spans="1:26" ht="15.75" customHeight="1" x14ac:dyDescent="0.15">
      <c r="A734" s="100"/>
      <c r="B734" s="96"/>
      <c r="C734" s="96"/>
      <c r="D734" s="96"/>
      <c r="E734" s="96"/>
      <c r="F734" s="96"/>
      <c r="G734" s="96"/>
      <c r="H734" s="96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 spans="1:26" ht="15.75" customHeight="1" x14ac:dyDescent="0.15">
      <c r="A735" s="100"/>
      <c r="B735" s="96"/>
      <c r="C735" s="96"/>
      <c r="D735" s="96"/>
      <c r="E735" s="96"/>
      <c r="F735" s="96"/>
      <c r="G735" s="96"/>
      <c r="H735" s="96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 spans="1:26" ht="15.75" customHeight="1" x14ac:dyDescent="0.15">
      <c r="A736" s="100"/>
      <c r="B736" s="96"/>
      <c r="C736" s="96"/>
      <c r="D736" s="96"/>
      <c r="E736" s="96"/>
      <c r="F736" s="96"/>
      <c r="G736" s="96"/>
      <c r="H736" s="96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 spans="1:26" ht="15.75" customHeight="1" x14ac:dyDescent="0.15">
      <c r="A737" s="100"/>
      <c r="B737" s="96"/>
      <c r="C737" s="96"/>
      <c r="D737" s="96"/>
      <c r="E737" s="96"/>
      <c r="F737" s="96"/>
      <c r="G737" s="96"/>
      <c r="H737" s="96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 spans="1:26" ht="15.75" customHeight="1" x14ac:dyDescent="0.15">
      <c r="A738" s="100"/>
      <c r="B738" s="96"/>
      <c r="C738" s="96"/>
      <c r="D738" s="96"/>
      <c r="E738" s="96"/>
      <c r="F738" s="96"/>
      <c r="G738" s="96"/>
      <c r="H738" s="96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 spans="1:26" ht="15.75" customHeight="1" x14ac:dyDescent="0.15">
      <c r="A739" s="100"/>
      <c r="B739" s="96"/>
      <c r="C739" s="96"/>
      <c r="D739" s="96"/>
      <c r="E739" s="96"/>
      <c r="F739" s="96"/>
      <c r="G739" s="96"/>
      <c r="H739" s="96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 spans="1:26" ht="15.75" customHeight="1" x14ac:dyDescent="0.15">
      <c r="A740" s="100"/>
      <c r="B740" s="96"/>
      <c r="C740" s="96"/>
      <c r="D740" s="96"/>
      <c r="E740" s="96"/>
      <c r="F740" s="96"/>
      <c r="G740" s="96"/>
      <c r="H740" s="96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 spans="1:26" ht="15.75" customHeight="1" x14ac:dyDescent="0.15">
      <c r="A741" s="100"/>
      <c r="B741" s="96"/>
      <c r="C741" s="96"/>
      <c r="D741" s="96"/>
      <c r="E741" s="96"/>
      <c r="F741" s="96"/>
      <c r="G741" s="96"/>
      <c r="H741" s="96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 spans="1:26" ht="15.75" customHeight="1" x14ac:dyDescent="0.15">
      <c r="A742" s="100"/>
      <c r="B742" s="96"/>
      <c r="C742" s="96"/>
      <c r="D742" s="96"/>
      <c r="E742" s="96"/>
      <c r="F742" s="96"/>
      <c r="G742" s="96"/>
      <c r="H742" s="96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 spans="1:26" ht="15.75" customHeight="1" x14ac:dyDescent="0.15">
      <c r="A743" s="100"/>
      <c r="B743" s="96"/>
      <c r="C743" s="96"/>
      <c r="D743" s="96"/>
      <c r="E743" s="96"/>
      <c r="F743" s="96"/>
      <c r="G743" s="96"/>
      <c r="H743" s="96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 spans="1:26" ht="15.75" customHeight="1" x14ac:dyDescent="0.15">
      <c r="A744" s="100"/>
      <c r="B744" s="96"/>
      <c r="C744" s="96"/>
      <c r="D744" s="96"/>
      <c r="E744" s="96"/>
      <c r="F744" s="96"/>
      <c r="G744" s="96"/>
      <c r="H744" s="96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 spans="1:26" ht="15.75" customHeight="1" x14ac:dyDescent="0.15">
      <c r="A745" s="100"/>
      <c r="B745" s="96"/>
      <c r="C745" s="96"/>
      <c r="D745" s="96"/>
      <c r="E745" s="96"/>
      <c r="F745" s="96"/>
      <c r="G745" s="96"/>
      <c r="H745" s="96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 spans="1:26" ht="15.75" customHeight="1" x14ac:dyDescent="0.15">
      <c r="A746" s="100"/>
      <c r="B746" s="96"/>
      <c r="C746" s="96"/>
      <c r="D746" s="96"/>
      <c r="E746" s="96"/>
      <c r="F746" s="96"/>
      <c r="G746" s="96"/>
      <c r="H746" s="96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 spans="1:26" ht="15.75" customHeight="1" x14ac:dyDescent="0.15">
      <c r="A747" s="100"/>
      <c r="B747" s="96"/>
      <c r="C747" s="96"/>
      <c r="D747" s="96"/>
      <c r="E747" s="96"/>
      <c r="F747" s="96"/>
      <c r="G747" s="96"/>
      <c r="H747" s="96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 spans="1:26" ht="15.75" customHeight="1" x14ac:dyDescent="0.15">
      <c r="A748" s="100"/>
      <c r="B748" s="96"/>
      <c r="C748" s="96"/>
      <c r="D748" s="96"/>
      <c r="E748" s="96"/>
      <c r="F748" s="96"/>
      <c r="G748" s="96"/>
      <c r="H748" s="96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 spans="1:26" ht="15.75" customHeight="1" x14ac:dyDescent="0.15">
      <c r="A749" s="100"/>
      <c r="B749" s="96"/>
      <c r="C749" s="96"/>
      <c r="D749" s="96"/>
      <c r="E749" s="96"/>
      <c r="F749" s="96"/>
      <c r="G749" s="96"/>
      <c r="H749" s="96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 spans="1:26" ht="15.75" customHeight="1" x14ac:dyDescent="0.15">
      <c r="A750" s="100"/>
      <c r="B750" s="96"/>
      <c r="C750" s="96"/>
      <c r="D750" s="96"/>
      <c r="E750" s="96"/>
      <c r="F750" s="96"/>
      <c r="G750" s="96"/>
      <c r="H750" s="96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 spans="1:26" ht="15.75" customHeight="1" x14ac:dyDescent="0.15">
      <c r="A751" s="100"/>
      <c r="B751" s="96"/>
      <c r="C751" s="96"/>
      <c r="D751" s="96"/>
      <c r="E751" s="96"/>
      <c r="F751" s="96"/>
      <c r="G751" s="96"/>
      <c r="H751" s="96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 spans="1:26" ht="15.75" customHeight="1" x14ac:dyDescent="0.15">
      <c r="A752" s="100"/>
      <c r="B752" s="96"/>
      <c r="C752" s="96"/>
      <c r="D752" s="96"/>
      <c r="E752" s="96"/>
      <c r="F752" s="96"/>
      <c r="G752" s="96"/>
      <c r="H752" s="96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 spans="1:26" ht="15.75" customHeight="1" x14ac:dyDescent="0.15">
      <c r="A753" s="100"/>
      <c r="B753" s="96"/>
      <c r="C753" s="96"/>
      <c r="D753" s="96"/>
      <c r="E753" s="96"/>
      <c r="F753" s="96"/>
      <c r="G753" s="96"/>
      <c r="H753" s="96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 spans="1:26" ht="15.75" customHeight="1" x14ac:dyDescent="0.15">
      <c r="A754" s="100"/>
      <c r="B754" s="96"/>
      <c r="C754" s="96"/>
      <c r="D754" s="96"/>
      <c r="E754" s="96"/>
      <c r="F754" s="96"/>
      <c r="G754" s="96"/>
      <c r="H754" s="96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 spans="1:26" ht="15.75" customHeight="1" x14ac:dyDescent="0.15">
      <c r="A755" s="100"/>
      <c r="B755" s="96"/>
      <c r="C755" s="96"/>
      <c r="D755" s="96"/>
      <c r="E755" s="96"/>
      <c r="F755" s="96"/>
      <c r="G755" s="96"/>
      <c r="H755" s="96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 spans="1:26" ht="15.75" customHeight="1" x14ac:dyDescent="0.15">
      <c r="A756" s="100"/>
      <c r="B756" s="96"/>
      <c r="C756" s="96"/>
      <c r="D756" s="96"/>
      <c r="E756" s="96"/>
      <c r="F756" s="96"/>
      <c r="G756" s="96"/>
      <c r="H756" s="96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 spans="1:26" ht="15.75" customHeight="1" x14ac:dyDescent="0.15">
      <c r="A757" s="100"/>
      <c r="B757" s="96"/>
      <c r="C757" s="96"/>
      <c r="D757" s="96"/>
      <c r="E757" s="96"/>
      <c r="F757" s="96"/>
      <c r="G757" s="96"/>
      <c r="H757" s="96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 spans="1:26" ht="15.75" customHeight="1" x14ac:dyDescent="0.15">
      <c r="A758" s="100"/>
      <c r="B758" s="96"/>
      <c r="C758" s="96"/>
      <c r="D758" s="96"/>
      <c r="E758" s="96"/>
      <c r="F758" s="96"/>
      <c r="G758" s="96"/>
      <c r="H758" s="96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 spans="1:26" ht="15.75" customHeight="1" x14ac:dyDescent="0.15">
      <c r="A759" s="100"/>
      <c r="B759" s="96"/>
      <c r="C759" s="96"/>
      <c r="D759" s="96"/>
      <c r="E759" s="96"/>
      <c r="F759" s="96"/>
      <c r="G759" s="96"/>
      <c r="H759" s="96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 spans="1:26" ht="15.75" customHeight="1" x14ac:dyDescent="0.15">
      <c r="A760" s="100"/>
      <c r="B760" s="96"/>
      <c r="C760" s="96"/>
      <c r="D760" s="96"/>
      <c r="E760" s="96"/>
      <c r="F760" s="96"/>
      <c r="G760" s="96"/>
      <c r="H760" s="96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 spans="1:26" ht="15.75" customHeight="1" x14ac:dyDescent="0.15">
      <c r="A761" s="100"/>
      <c r="B761" s="96"/>
      <c r="C761" s="96"/>
      <c r="D761" s="96"/>
      <c r="E761" s="96"/>
      <c r="F761" s="96"/>
      <c r="G761" s="96"/>
      <c r="H761" s="96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 spans="1:26" ht="15.75" customHeight="1" x14ac:dyDescent="0.15">
      <c r="A762" s="100"/>
      <c r="B762" s="96"/>
      <c r="C762" s="96"/>
      <c r="D762" s="96"/>
      <c r="E762" s="96"/>
      <c r="F762" s="96"/>
      <c r="G762" s="96"/>
      <c r="H762" s="96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 spans="1:26" ht="15.75" customHeight="1" x14ac:dyDescent="0.15">
      <c r="A763" s="100"/>
      <c r="B763" s="96"/>
      <c r="C763" s="96"/>
      <c r="D763" s="96"/>
      <c r="E763" s="96"/>
      <c r="F763" s="96"/>
      <c r="G763" s="96"/>
      <c r="H763" s="96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 spans="1:26" ht="15.75" customHeight="1" x14ac:dyDescent="0.15">
      <c r="A764" s="100"/>
      <c r="B764" s="96"/>
      <c r="C764" s="96"/>
      <c r="D764" s="96"/>
      <c r="E764" s="96"/>
      <c r="F764" s="96"/>
      <c r="G764" s="96"/>
      <c r="H764" s="96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 spans="1:26" ht="15.75" customHeight="1" x14ac:dyDescent="0.15">
      <c r="A765" s="100"/>
      <c r="B765" s="96"/>
      <c r="C765" s="96"/>
      <c r="D765" s="96"/>
      <c r="E765" s="96"/>
      <c r="F765" s="96"/>
      <c r="G765" s="96"/>
      <c r="H765" s="96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 spans="1:26" ht="15.75" customHeight="1" x14ac:dyDescent="0.15">
      <c r="A766" s="100"/>
      <c r="B766" s="96"/>
      <c r="C766" s="96"/>
      <c r="D766" s="96"/>
      <c r="E766" s="96"/>
      <c r="F766" s="96"/>
      <c r="G766" s="96"/>
      <c r="H766" s="96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 spans="1:26" ht="15.75" customHeight="1" x14ac:dyDescent="0.15">
      <c r="A767" s="100"/>
      <c r="B767" s="96"/>
      <c r="C767" s="96"/>
      <c r="D767" s="96"/>
      <c r="E767" s="96"/>
      <c r="F767" s="96"/>
      <c r="G767" s="96"/>
      <c r="H767" s="96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 spans="1:26" ht="15.75" customHeight="1" x14ac:dyDescent="0.15">
      <c r="A768" s="100"/>
      <c r="B768" s="96"/>
      <c r="C768" s="96"/>
      <c r="D768" s="96"/>
      <c r="E768" s="96"/>
      <c r="F768" s="96"/>
      <c r="G768" s="96"/>
      <c r="H768" s="96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 spans="1:26" ht="15.75" customHeight="1" x14ac:dyDescent="0.15">
      <c r="A769" s="100"/>
      <c r="B769" s="96"/>
      <c r="C769" s="96"/>
      <c r="D769" s="96"/>
      <c r="E769" s="96"/>
      <c r="F769" s="96"/>
      <c r="G769" s="96"/>
      <c r="H769" s="96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 spans="1:26" ht="15.75" customHeight="1" x14ac:dyDescent="0.15">
      <c r="A770" s="100"/>
      <c r="B770" s="96"/>
      <c r="C770" s="96"/>
      <c r="D770" s="96"/>
      <c r="E770" s="96"/>
      <c r="F770" s="96"/>
      <c r="G770" s="96"/>
      <c r="H770" s="96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 spans="1:26" ht="15.75" customHeight="1" x14ac:dyDescent="0.15">
      <c r="A771" s="100"/>
      <c r="B771" s="96"/>
      <c r="C771" s="96"/>
      <c r="D771" s="96"/>
      <c r="E771" s="96"/>
      <c r="F771" s="96"/>
      <c r="G771" s="96"/>
      <c r="H771" s="96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 spans="1:26" ht="15.75" customHeight="1" x14ac:dyDescent="0.15">
      <c r="A772" s="100"/>
      <c r="B772" s="96"/>
      <c r="C772" s="96"/>
      <c r="D772" s="96"/>
      <c r="E772" s="96"/>
      <c r="F772" s="96"/>
      <c r="G772" s="96"/>
      <c r="H772" s="96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 spans="1:26" ht="15.75" customHeight="1" x14ac:dyDescent="0.15">
      <c r="A773" s="100"/>
      <c r="B773" s="96"/>
      <c r="C773" s="96"/>
      <c r="D773" s="96"/>
      <c r="E773" s="96"/>
      <c r="F773" s="96"/>
      <c r="G773" s="96"/>
      <c r="H773" s="96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 spans="1:26" ht="15.75" customHeight="1" x14ac:dyDescent="0.15">
      <c r="A774" s="100"/>
      <c r="B774" s="96"/>
      <c r="C774" s="96"/>
      <c r="D774" s="96"/>
      <c r="E774" s="96"/>
      <c r="F774" s="96"/>
      <c r="G774" s="96"/>
      <c r="H774" s="96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 spans="1:26" ht="15.75" customHeight="1" x14ac:dyDescent="0.15">
      <c r="A775" s="100"/>
      <c r="B775" s="96"/>
      <c r="C775" s="96"/>
      <c r="D775" s="96"/>
      <c r="E775" s="96"/>
      <c r="F775" s="96"/>
      <c r="G775" s="96"/>
      <c r="H775" s="96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 spans="1:26" ht="15.75" customHeight="1" x14ac:dyDescent="0.15">
      <c r="A776" s="100"/>
      <c r="B776" s="96"/>
      <c r="C776" s="96"/>
      <c r="D776" s="96"/>
      <c r="E776" s="96"/>
      <c r="F776" s="96"/>
      <c r="G776" s="96"/>
      <c r="H776" s="96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 spans="1:26" ht="15.75" customHeight="1" x14ac:dyDescent="0.15">
      <c r="A777" s="100"/>
      <c r="B777" s="96"/>
      <c r="C777" s="96"/>
      <c r="D777" s="96"/>
      <c r="E777" s="96"/>
      <c r="F777" s="96"/>
      <c r="G777" s="96"/>
      <c r="H777" s="96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 spans="1:26" ht="15.75" customHeight="1" x14ac:dyDescent="0.15">
      <c r="A778" s="100"/>
      <c r="B778" s="96"/>
      <c r="C778" s="96"/>
      <c r="D778" s="96"/>
      <c r="E778" s="96"/>
      <c r="F778" s="96"/>
      <c r="G778" s="96"/>
      <c r="H778" s="96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 spans="1:26" ht="15.75" customHeight="1" x14ac:dyDescent="0.15">
      <c r="A779" s="100"/>
      <c r="B779" s="96"/>
      <c r="C779" s="96"/>
      <c r="D779" s="96"/>
      <c r="E779" s="96"/>
      <c r="F779" s="96"/>
      <c r="G779" s="96"/>
      <c r="H779" s="96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 spans="1:26" ht="15.75" customHeight="1" x14ac:dyDescent="0.15">
      <c r="A780" s="100"/>
      <c r="B780" s="96"/>
      <c r="C780" s="96"/>
      <c r="D780" s="96"/>
      <c r="E780" s="96"/>
      <c r="F780" s="96"/>
      <c r="G780" s="96"/>
      <c r="H780" s="96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 spans="1:26" ht="15.75" customHeight="1" x14ac:dyDescent="0.15">
      <c r="A781" s="100"/>
      <c r="B781" s="96"/>
      <c r="C781" s="96"/>
      <c r="D781" s="96"/>
      <c r="E781" s="96"/>
      <c r="F781" s="96"/>
      <c r="G781" s="96"/>
      <c r="H781" s="96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 spans="1:26" ht="15.75" customHeight="1" x14ac:dyDescent="0.15">
      <c r="A782" s="100"/>
      <c r="B782" s="96"/>
      <c r="C782" s="96"/>
      <c r="D782" s="96"/>
      <c r="E782" s="96"/>
      <c r="F782" s="96"/>
      <c r="G782" s="96"/>
      <c r="H782" s="96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 spans="1:26" ht="15.75" customHeight="1" x14ac:dyDescent="0.15">
      <c r="A783" s="100"/>
      <c r="B783" s="96"/>
      <c r="C783" s="96"/>
      <c r="D783" s="96"/>
      <c r="E783" s="96"/>
      <c r="F783" s="96"/>
      <c r="G783" s="96"/>
      <c r="H783" s="96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 spans="1:26" ht="15.75" customHeight="1" x14ac:dyDescent="0.15">
      <c r="A784" s="100"/>
      <c r="B784" s="96"/>
      <c r="C784" s="96"/>
      <c r="D784" s="96"/>
      <c r="E784" s="96"/>
      <c r="F784" s="96"/>
      <c r="G784" s="96"/>
      <c r="H784" s="96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 spans="1:26" ht="15.75" customHeight="1" x14ac:dyDescent="0.15">
      <c r="A785" s="100"/>
      <c r="B785" s="96"/>
      <c r="C785" s="96"/>
      <c r="D785" s="96"/>
      <c r="E785" s="96"/>
      <c r="F785" s="96"/>
      <c r="G785" s="96"/>
      <c r="H785" s="96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 spans="1:26" ht="15.75" customHeight="1" x14ac:dyDescent="0.15">
      <c r="A786" s="100"/>
      <c r="B786" s="96"/>
      <c r="C786" s="96"/>
      <c r="D786" s="96"/>
      <c r="E786" s="96"/>
      <c r="F786" s="96"/>
      <c r="G786" s="96"/>
      <c r="H786" s="96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 spans="1:26" ht="15.75" customHeight="1" x14ac:dyDescent="0.15">
      <c r="A787" s="100"/>
      <c r="B787" s="96"/>
      <c r="C787" s="96"/>
      <c r="D787" s="96"/>
      <c r="E787" s="96"/>
      <c r="F787" s="96"/>
      <c r="G787" s="96"/>
      <c r="H787" s="96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 spans="1:26" ht="15.75" customHeight="1" x14ac:dyDescent="0.15">
      <c r="A788" s="100"/>
      <c r="B788" s="96"/>
      <c r="C788" s="96"/>
      <c r="D788" s="96"/>
      <c r="E788" s="96"/>
      <c r="F788" s="96"/>
      <c r="G788" s="96"/>
      <c r="H788" s="96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 spans="1:26" ht="15.75" customHeight="1" x14ac:dyDescent="0.15">
      <c r="A789" s="100"/>
      <c r="B789" s="96"/>
      <c r="C789" s="96"/>
      <c r="D789" s="96"/>
      <c r="E789" s="96"/>
      <c r="F789" s="96"/>
      <c r="G789" s="96"/>
      <c r="H789" s="96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 spans="1:26" ht="15.75" customHeight="1" x14ac:dyDescent="0.15">
      <c r="A790" s="100"/>
      <c r="B790" s="96"/>
      <c r="C790" s="96"/>
      <c r="D790" s="96"/>
      <c r="E790" s="96"/>
      <c r="F790" s="96"/>
      <c r="G790" s="96"/>
      <c r="H790" s="96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 spans="1:26" ht="15.75" customHeight="1" x14ac:dyDescent="0.15">
      <c r="A791" s="100"/>
      <c r="B791" s="96"/>
      <c r="C791" s="96"/>
      <c r="D791" s="96"/>
      <c r="E791" s="96"/>
      <c r="F791" s="96"/>
      <c r="G791" s="96"/>
      <c r="H791" s="96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 spans="1:26" ht="15.75" customHeight="1" x14ac:dyDescent="0.15">
      <c r="A792" s="100"/>
      <c r="B792" s="96"/>
      <c r="C792" s="96"/>
      <c r="D792" s="96"/>
      <c r="E792" s="96"/>
      <c r="F792" s="96"/>
      <c r="G792" s="96"/>
      <c r="H792" s="96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 spans="1:26" ht="15.75" customHeight="1" x14ac:dyDescent="0.15">
      <c r="A793" s="100"/>
      <c r="B793" s="96"/>
      <c r="C793" s="96"/>
      <c r="D793" s="96"/>
      <c r="E793" s="96"/>
      <c r="F793" s="96"/>
      <c r="G793" s="96"/>
      <c r="H793" s="96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 spans="1:26" ht="15.75" customHeight="1" x14ac:dyDescent="0.15">
      <c r="A794" s="100"/>
      <c r="B794" s="96"/>
      <c r="C794" s="96"/>
      <c r="D794" s="96"/>
      <c r="E794" s="96"/>
      <c r="F794" s="96"/>
      <c r="G794" s="96"/>
      <c r="H794" s="96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 spans="1:26" ht="15.75" customHeight="1" x14ac:dyDescent="0.15">
      <c r="A795" s="100"/>
      <c r="B795" s="96"/>
      <c r="C795" s="96"/>
      <c r="D795" s="96"/>
      <c r="E795" s="96"/>
      <c r="F795" s="96"/>
      <c r="G795" s="96"/>
      <c r="H795" s="96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 spans="1:26" ht="15.75" customHeight="1" x14ac:dyDescent="0.15">
      <c r="A796" s="100"/>
      <c r="B796" s="96"/>
      <c r="C796" s="96"/>
      <c r="D796" s="96"/>
      <c r="E796" s="96"/>
      <c r="F796" s="96"/>
      <c r="G796" s="96"/>
      <c r="H796" s="96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 spans="1:26" ht="15.75" customHeight="1" x14ac:dyDescent="0.15">
      <c r="A797" s="100"/>
      <c r="B797" s="96"/>
      <c r="C797" s="96"/>
      <c r="D797" s="96"/>
      <c r="E797" s="96"/>
      <c r="F797" s="96"/>
      <c r="G797" s="96"/>
      <c r="H797" s="96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 spans="1:26" ht="15.75" customHeight="1" x14ac:dyDescent="0.15">
      <c r="A798" s="100"/>
      <c r="B798" s="96"/>
      <c r="C798" s="96"/>
      <c r="D798" s="96"/>
      <c r="E798" s="96"/>
      <c r="F798" s="96"/>
      <c r="G798" s="96"/>
      <c r="H798" s="96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 spans="1:26" ht="15.75" customHeight="1" x14ac:dyDescent="0.15">
      <c r="A799" s="100"/>
      <c r="B799" s="96"/>
      <c r="C799" s="96"/>
      <c r="D799" s="96"/>
      <c r="E799" s="96"/>
      <c r="F799" s="96"/>
      <c r="G799" s="96"/>
      <c r="H799" s="96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 spans="1:26" ht="15.75" customHeight="1" x14ac:dyDescent="0.15">
      <c r="A800" s="100"/>
      <c r="B800" s="96"/>
      <c r="C800" s="96"/>
      <c r="D800" s="96"/>
      <c r="E800" s="96"/>
      <c r="F800" s="96"/>
      <c r="G800" s="96"/>
      <c r="H800" s="96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 spans="1:26" ht="15.75" customHeight="1" x14ac:dyDescent="0.15">
      <c r="A801" s="100"/>
      <c r="B801" s="96"/>
      <c r="C801" s="96"/>
      <c r="D801" s="96"/>
      <c r="E801" s="96"/>
      <c r="F801" s="96"/>
      <c r="G801" s="96"/>
      <c r="H801" s="96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 spans="1:26" ht="15.75" customHeight="1" x14ac:dyDescent="0.15">
      <c r="A802" s="100"/>
      <c r="B802" s="96"/>
      <c r="C802" s="96"/>
      <c r="D802" s="96"/>
      <c r="E802" s="96"/>
      <c r="F802" s="96"/>
      <c r="G802" s="96"/>
      <c r="H802" s="96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 spans="1:26" ht="15.75" customHeight="1" x14ac:dyDescent="0.15">
      <c r="A803" s="100"/>
      <c r="B803" s="96"/>
      <c r="C803" s="96"/>
      <c r="D803" s="96"/>
      <c r="E803" s="96"/>
      <c r="F803" s="96"/>
      <c r="G803" s="96"/>
      <c r="H803" s="96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 spans="1:26" ht="15.75" customHeight="1" x14ac:dyDescent="0.15">
      <c r="A804" s="100"/>
      <c r="B804" s="96"/>
      <c r="C804" s="96"/>
      <c r="D804" s="96"/>
      <c r="E804" s="96"/>
      <c r="F804" s="96"/>
      <c r="G804" s="96"/>
      <c r="H804" s="96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 spans="1:26" ht="15.75" customHeight="1" x14ac:dyDescent="0.15">
      <c r="A805" s="100"/>
      <c r="B805" s="96"/>
      <c r="C805" s="96"/>
      <c r="D805" s="96"/>
      <c r="E805" s="96"/>
      <c r="F805" s="96"/>
      <c r="G805" s="96"/>
      <c r="H805" s="96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 spans="1:26" ht="15.75" customHeight="1" x14ac:dyDescent="0.15">
      <c r="A806" s="100"/>
      <c r="B806" s="96"/>
      <c r="C806" s="96"/>
      <c r="D806" s="96"/>
      <c r="E806" s="96"/>
      <c r="F806" s="96"/>
      <c r="G806" s="96"/>
      <c r="H806" s="96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 spans="1:26" ht="15.75" customHeight="1" x14ac:dyDescent="0.15">
      <c r="A807" s="100"/>
      <c r="B807" s="96"/>
      <c r="C807" s="96"/>
      <c r="D807" s="96"/>
      <c r="E807" s="96"/>
      <c r="F807" s="96"/>
      <c r="G807" s="96"/>
      <c r="H807" s="96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 spans="1:26" ht="15.75" customHeight="1" x14ac:dyDescent="0.15">
      <c r="A808" s="100"/>
      <c r="B808" s="96"/>
      <c r="C808" s="96"/>
      <c r="D808" s="96"/>
      <c r="E808" s="96"/>
      <c r="F808" s="96"/>
      <c r="G808" s="96"/>
      <c r="H808" s="96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 spans="1:26" ht="15.75" customHeight="1" x14ac:dyDescent="0.15">
      <c r="A809" s="100"/>
      <c r="B809" s="96"/>
      <c r="C809" s="96"/>
      <c r="D809" s="96"/>
      <c r="E809" s="96"/>
      <c r="F809" s="96"/>
      <c r="G809" s="96"/>
      <c r="H809" s="96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 spans="1:26" ht="15.75" customHeight="1" x14ac:dyDescent="0.15">
      <c r="A810" s="100"/>
      <c r="B810" s="96"/>
      <c r="C810" s="96"/>
      <c r="D810" s="96"/>
      <c r="E810" s="96"/>
      <c r="F810" s="96"/>
      <c r="G810" s="96"/>
      <c r="H810" s="96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 spans="1:26" ht="15.75" customHeight="1" x14ac:dyDescent="0.15">
      <c r="A811" s="100"/>
      <c r="B811" s="96"/>
      <c r="C811" s="96"/>
      <c r="D811" s="96"/>
      <c r="E811" s="96"/>
      <c r="F811" s="96"/>
      <c r="G811" s="96"/>
      <c r="H811" s="96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 spans="1:26" ht="15.75" customHeight="1" x14ac:dyDescent="0.15">
      <c r="A812" s="100"/>
      <c r="B812" s="96"/>
      <c r="C812" s="96"/>
      <c r="D812" s="96"/>
      <c r="E812" s="96"/>
      <c r="F812" s="96"/>
      <c r="G812" s="96"/>
      <c r="H812" s="96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 spans="1:26" ht="15.75" customHeight="1" x14ac:dyDescent="0.15">
      <c r="A813" s="100"/>
      <c r="B813" s="96"/>
      <c r="C813" s="96"/>
      <c r="D813" s="96"/>
      <c r="E813" s="96"/>
      <c r="F813" s="96"/>
      <c r="G813" s="96"/>
      <c r="H813" s="96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 spans="1:26" ht="15.75" customHeight="1" x14ac:dyDescent="0.15">
      <c r="A814" s="100"/>
      <c r="B814" s="96"/>
      <c r="C814" s="96"/>
      <c r="D814" s="96"/>
      <c r="E814" s="96"/>
      <c r="F814" s="96"/>
      <c r="G814" s="96"/>
      <c r="H814" s="96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 spans="1:26" ht="15.75" customHeight="1" x14ac:dyDescent="0.15">
      <c r="A815" s="100"/>
      <c r="B815" s="96"/>
      <c r="C815" s="96"/>
      <c r="D815" s="96"/>
      <c r="E815" s="96"/>
      <c r="F815" s="96"/>
      <c r="G815" s="96"/>
      <c r="H815" s="96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 spans="1:26" ht="15.75" customHeight="1" x14ac:dyDescent="0.15">
      <c r="A816" s="100"/>
      <c r="B816" s="96"/>
      <c r="C816" s="96"/>
      <c r="D816" s="96"/>
      <c r="E816" s="96"/>
      <c r="F816" s="96"/>
      <c r="G816" s="96"/>
      <c r="H816" s="96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 spans="1:26" ht="15.75" customHeight="1" x14ac:dyDescent="0.15">
      <c r="A817" s="100"/>
      <c r="B817" s="96"/>
      <c r="C817" s="96"/>
      <c r="D817" s="96"/>
      <c r="E817" s="96"/>
      <c r="F817" s="96"/>
      <c r="G817" s="96"/>
      <c r="H817" s="96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 spans="1:26" ht="15.75" customHeight="1" x14ac:dyDescent="0.15">
      <c r="A818" s="100"/>
      <c r="B818" s="96"/>
      <c r="C818" s="96"/>
      <c r="D818" s="96"/>
      <c r="E818" s="96"/>
      <c r="F818" s="96"/>
      <c r="G818" s="96"/>
      <c r="H818" s="96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 spans="1:26" ht="15.75" customHeight="1" x14ac:dyDescent="0.15">
      <c r="A819" s="100"/>
      <c r="B819" s="96"/>
      <c r="C819" s="96"/>
      <c r="D819" s="96"/>
      <c r="E819" s="96"/>
      <c r="F819" s="96"/>
      <c r="G819" s="96"/>
      <c r="H819" s="96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 spans="1:26" ht="15.75" customHeight="1" x14ac:dyDescent="0.15">
      <c r="A820" s="100"/>
      <c r="B820" s="96"/>
      <c r="C820" s="96"/>
      <c r="D820" s="96"/>
      <c r="E820" s="96"/>
      <c r="F820" s="96"/>
      <c r="G820" s="96"/>
      <c r="H820" s="96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 spans="1:26" ht="15.75" customHeight="1" x14ac:dyDescent="0.15">
      <c r="A821" s="100"/>
      <c r="B821" s="96"/>
      <c r="C821" s="96"/>
      <c r="D821" s="96"/>
      <c r="E821" s="96"/>
      <c r="F821" s="96"/>
      <c r="G821" s="96"/>
      <c r="H821" s="96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 spans="1:26" ht="15.75" customHeight="1" x14ac:dyDescent="0.15">
      <c r="A822" s="100"/>
      <c r="B822" s="96"/>
      <c r="C822" s="96"/>
      <c r="D822" s="96"/>
      <c r="E822" s="96"/>
      <c r="F822" s="96"/>
      <c r="G822" s="96"/>
      <c r="H822" s="96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 spans="1:26" ht="15.75" customHeight="1" x14ac:dyDescent="0.15">
      <c r="A823" s="100"/>
      <c r="B823" s="96"/>
      <c r="C823" s="96"/>
      <c r="D823" s="96"/>
      <c r="E823" s="96"/>
      <c r="F823" s="96"/>
      <c r="G823" s="96"/>
      <c r="H823" s="96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 spans="1:26" ht="15.75" customHeight="1" x14ac:dyDescent="0.15">
      <c r="A824" s="100"/>
      <c r="B824" s="96"/>
      <c r="C824" s="96"/>
      <c r="D824" s="96"/>
      <c r="E824" s="96"/>
      <c r="F824" s="96"/>
      <c r="G824" s="96"/>
      <c r="H824" s="96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 spans="1:26" ht="15.75" customHeight="1" x14ac:dyDescent="0.15">
      <c r="A825" s="100"/>
      <c r="B825" s="96"/>
      <c r="C825" s="96"/>
      <c r="D825" s="96"/>
      <c r="E825" s="96"/>
      <c r="F825" s="96"/>
      <c r="G825" s="96"/>
      <c r="H825" s="96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 spans="1:26" ht="15.75" customHeight="1" x14ac:dyDescent="0.15">
      <c r="A826" s="100"/>
      <c r="B826" s="96"/>
      <c r="C826" s="96"/>
      <c r="D826" s="96"/>
      <c r="E826" s="96"/>
      <c r="F826" s="96"/>
      <c r="G826" s="96"/>
      <c r="H826" s="96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 spans="1:26" ht="15.75" customHeight="1" x14ac:dyDescent="0.15">
      <c r="A827" s="100"/>
      <c r="B827" s="96"/>
      <c r="C827" s="96"/>
      <c r="D827" s="96"/>
      <c r="E827" s="96"/>
      <c r="F827" s="96"/>
      <c r="G827" s="96"/>
      <c r="H827" s="96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 spans="1:26" ht="15.75" customHeight="1" x14ac:dyDescent="0.15">
      <c r="A828" s="100"/>
      <c r="B828" s="96"/>
      <c r="C828" s="96"/>
      <c r="D828" s="96"/>
      <c r="E828" s="96"/>
      <c r="F828" s="96"/>
      <c r="G828" s="96"/>
      <c r="H828" s="96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 spans="1:26" ht="15.75" customHeight="1" x14ac:dyDescent="0.15">
      <c r="A829" s="100"/>
      <c r="B829" s="96"/>
      <c r="C829" s="96"/>
      <c r="D829" s="96"/>
      <c r="E829" s="96"/>
      <c r="F829" s="96"/>
      <c r="G829" s="96"/>
      <c r="H829" s="96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 spans="1:26" ht="15.75" customHeight="1" x14ac:dyDescent="0.15">
      <c r="A830" s="100"/>
      <c r="B830" s="96"/>
      <c r="C830" s="96"/>
      <c r="D830" s="96"/>
      <c r="E830" s="96"/>
      <c r="F830" s="96"/>
      <c r="G830" s="96"/>
      <c r="H830" s="96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 spans="1:26" ht="15.75" customHeight="1" x14ac:dyDescent="0.15">
      <c r="A831" s="100"/>
      <c r="B831" s="96"/>
      <c r="C831" s="96"/>
      <c r="D831" s="96"/>
      <c r="E831" s="96"/>
      <c r="F831" s="96"/>
      <c r="G831" s="96"/>
      <c r="H831" s="96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 spans="1:26" ht="15.75" customHeight="1" x14ac:dyDescent="0.15">
      <c r="A832" s="100"/>
      <c r="B832" s="96"/>
      <c r="C832" s="96"/>
      <c r="D832" s="96"/>
      <c r="E832" s="96"/>
      <c r="F832" s="96"/>
      <c r="G832" s="96"/>
      <c r="H832" s="96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 spans="1:26" ht="15.75" customHeight="1" x14ac:dyDescent="0.15">
      <c r="A833" s="100"/>
      <c r="B833" s="96"/>
      <c r="C833" s="96"/>
      <c r="D833" s="96"/>
      <c r="E833" s="96"/>
      <c r="F833" s="96"/>
      <c r="G833" s="96"/>
      <c r="H833" s="96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 spans="1:26" ht="15.75" customHeight="1" x14ac:dyDescent="0.15">
      <c r="A834" s="100"/>
      <c r="B834" s="96"/>
      <c r="C834" s="96"/>
      <c r="D834" s="96"/>
      <c r="E834" s="96"/>
      <c r="F834" s="96"/>
      <c r="G834" s="96"/>
      <c r="H834" s="96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 spans="1:26" ht="15.75" customHeight="1" x14ac:dyDescent="0.15">
      <c r="A835" s="100"/>
      <c r="B835" s="96"/>
      <c r="C835" s="96"/>
      <c r="D835" s="96"/>
      <c r="E835" s="96"/>
      <c r="F835" s="96"/>
      <c r="G835" s="96"/>
      <c r="H835" s="96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 spans="1:26" ht="15.75" customHeight="1" x14ac:dyDescent="0.15">
      <c r="A836" s="100"/>
      <c r="B836" s="96"/>
      <c r="C836" s="96"/>
      <c r="D836" s="96"/>
      <c r="E836" s="96"/>
      <c r="F836" s="96"/>
      <c r="G836" s="96"/>
      <c r="H836" s="96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 spans="1:26" ht="15.75" customHeight="1" x14ac:dyDescent="0.15">
      <c r="A837" s="100"/>
      <c r="B837" s="96"/>
      <c r="C837" s="96"/>
      <c r="D837" s="96"/>
      <c r="E837" s="96"/>
      <c r="F837" s="96"/>
      <c r="G837" s="96"/>
      <c r="H837" s="96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 spans="1:26" ht="15.75" customHeight="1" x14ac:dyDescent="0.15">
      <c r="A838" s="100"/>
      <c r="B838" s="96"/>
      <c r="C838" s="96"/>
      <c r="D838" s="96"/>
      <c r="E838" s="96"/>
      <c r="F838" s="96"/>
      <c r="G838" s="96"/>
      <c r="H838" s="96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 spans="1:26" ht="15.75" customHeight="1" x14ac:dyDescent="0.15">
      <c r="A839" s="100"/>
      <c r="B839" s="96"/>
      <c r="C839" s="96"/>
      <c r="D839" s="96"/>
      <c r="E839" s="96"/>
      <c r="F839" s="96"/>
      <c r="G839" s="96"/>
      <c r="H839" s="96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 spans="1:26" ht="15.75" customHeight="1" x14ac:dyDescent="0.15">
      <c r="A840" s="100"/>
      <c r="B840" s="96"/>
      <c r="C840" s="96"/>
      <c r="D840" s="96"/>
      <c r="E840" s="96"/>
      <c r="F840" s="96"/>
      <c r="G840" s="96"/>
      <c r="H840" s="96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 spans="1:26" ht="15.75" customHeight="1" x14ac:dyDescent="0.15">
      <c r="A841" s="100"/>
      <c r="B841" s="96"/>
      <c r="C841" s="96"/>
      <c r="D841" s="96"/>
      <c r="E841" s="96"/>
      <c r="F841" s="96"/>
      <c r="G841" s="96"/>
      <c r="H841" s="96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 spans="1:26" ht="15.75" customHeight="1" x14ac:dyDescent="0.15">
      <c r="A842" s="100"/>
      <c r="B842" s="96"/>
      <c r="C842" s="96"/>
      <c r="D842" s="96"/>
      <c r="E842" s="96"/>
      <c r="F842" s="96"/>
      <c r="G842" s="96"/>
      <c r="H842" s="96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 spans="1:26" ht="15.75" customHeight="1" x14ac:dyDescent="0.15">
      <c r="A843" s="100"/>
      <c r="B843" s="96"/>
      <c r="C843" s="96"/>
      <c r="D843" s="96"/>
      <c r="E843" s="96"/>
      <c r="F843" s="96"/>
      <c r="G843" s="96"/>
      <c r="H843" s="96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 spans="1:26" ht="15.75" customHeight="1" x14ac:dyDescent="0.15">
      <c r="A844" s="100"/>
      <c r="B844" s="96"/>
      <c r="C844" s="96"/>
      <c r="D844" s="96"/>
      <c r="E844" s="96"/>
      <c r="F844" s="96"/>
      <c r="G844" s="96"/>
      <c r="H844" s="96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 spans="1:26" ht="15.75" customHeight="1" x14ac:dyDescent="0.15">
      <c r="A845" s="100"/>
      <c r="B845" s="96"/>
      <c r="C845" s="96"/>
      <c r="D845" s="96"/>
      <c r="E845" s="96"/>
      <c r="F845" s="96"/>
      <c r="G845" s="96"/>
      <c r="H845" s="96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 spans="1:26" ht="15.75" customHeight="1" x14ac:dyDescent="0.15">
      <c r="A846" s="100"/>
      <c r="B846" s="96"/>
      <c r="C846" s="96"/>
      <c r="D846" s="96"/>
      <c r="E846" s="96"/>
      <c r="F846" s="96"/>
      <c r="G846" s="96"/>
      <c r="H846" s="96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 spans="1:26" ht="15.75" customHeight="1" x14ac:dyDescent="0.15">
      <c r="A847" s="100"/>
      <c r="B847" s="96"/>
      <c r="C847" s="96"/>
      <c r="D847" s="96"/>
      <c r="E847" s="96"/>
      <c r="F847" s="96"/>
      <c r="G847" s="96"/>
      <c r="H847" s="96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 spans="1:26" ht="15.75" customHeight="1" x14ac:dyDescent="0.15">
      <c r="A848" s="100"/>
      <c r="B848" s="96"/>
      <c r="C848" s="96"/>
      <c r="D848" s="96"/>
      <c r="E848" s="96"/>
      <c r="F848" s="96"/>
      <c r="G848" s="96"/>
      <c r="H848" s="96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 spans="1:26" ht="15.75" customHeight="1" x14ac:dyDescent="0.15">
      <c r="A849" s="100"/>
      <c r="B849" s="96"/>
      <c r="C849" s="96"/>
      <c r="D849" s="96"/>
      <c r="E849" s="96"/>
      <c r="F849" s="96"/>
      <c r="G849" s="96"/>
      <c r="H849" s="96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 spans="1:26" ht="15.75" customHeight="1" x14ac:dyDescent="0.15">
      <c r="A850" s="100"/>
      <c r="B850" s="96"/>
      <c r="C850" s="96"/>
      <c r="D850" s="96"/>
      <c r="E850" s="96"/>
      <c r="F850" s="96"/>
      <c r="G850" s="96"/>
      <c r="H850" s="96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 spans="1:26" ht="15.75" customHeight="1" x14ac:dyDescent="0.15">
      <c r="A851" s="100"/>
      <c r="B851" s="96"/>
      <c r="C851" s="96"/>
      <c r="D851" s="96"/>
      <c r="E851" s="96"/>
      <c r="F851" s="96"/>
      <c r="G851" s="96"/>
      <c r="H851" s="96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 spans="1:26" ht="15.75" customHeight="1" x14ac:dyDescent="0.15">
      <c r="A852" s="100"/>
      <c r="B852" s="96"/>
      <c r="C852" s="96"/>
      <c r="D852" s="96"/>
      <c r="E852" s="96"/>
      <c r="F852" s="96"/>
      <c r="G852" s="96"/>
      <c r="H852" s="96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 spans="1:26" ht="15.75" customHeight="1" x14ac:dyDescent="0.15">
      <c r="A853" s="100"/>
      <c r="B853" s="96"/>
      <c r="C853" s="96"/>
      <c r="D853" s="96"/>
      <c r="E853" s="96"/>
      <c r="F853" s="96"/>
      <c r="G853" s="96"/>
      <c r="H853" s="96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 spans="1:26" ht="15.75" customHeight="1" x14ac:dyDescent="0.15">
      <c r="A854" s="100"/>
      <c r="B854" s="96"/>
      <c r="C854" s="96"/>
      <c r="D854" s="96"/>
      <c r="E854" s="96"/>
      <c r="F854" s="96"/>
      <c r="G854" s="96"/>
      <c r="H854" s="96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 spans="1:26" ht="15.75" customHeight="1" x14ac:dyDescent="0.15">
      <c r="A855" s="100"/>
      <c r="B855" s="96"/>
      <c r="C855" s="96"/>
      <c r="D855" s="96"/>
      <c r="E855" s="96"/>
      <c r="F855" s="96"/>
      <c r="G855" s="96"/>
      <c r="H855" s="96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 spans="1:26" ht="15.75" customHeight="1" x14ac:dyDescent="0.15">
      <c r="A856" s="100"/>
      <c r="B856" s="96"/>
      <c r="C856" s="96"/>
      <c r="D856" s="96"/>
      <c r="E856" s="96"/>
      <c r="F856" s="96"/>
      <c r="G856" s="96"/>
      <c r="H856" s="96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 spans="1:26" ht="15.75" customHeight="1" x14ac:dyDescent="0.15">
      <c r="A857" s="100"/>
      <c r="B857" s="96"/>
      <c r="C857" s="96"/>
      <c r="D857" s="96"/>
      <c r="E857" s="96"/>
      <c r="F857" s="96"/>
      <c r="G857" s="96"/>
      <c r="H857" s="96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 spans="1:26" ht="15.75" customHeight="1" x14ac:dyDescent="0.15">
      <c r="A858" s="100"/>
      <c r="B858" s="96"/>
      <c r="C858" s="96"/>
      <c r="D858" s="96"/>
      <c r="E858" s="96"/>
      <c r="F858" s="96"/>
      <c r="G858" s="96"/>
      <c r="H858" s="96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 spans="1:26" ht="15.75" customHeight="1" x14ac:dyDescent="0.15">
      <c r="A859" s="100"/>
      <c r="B859" s="96"/>
      <c r="C859" s="96"/>
      <c r="D859" s="96"/>
      <c r="E859" s="96"/>
      <c r="F859" s="96"/>
      <c r="G859" s="96"/>
      <c r="H859" s="96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 spans="1:26" ht="15.75" customHeight="1" x14ac:dyDescent="0.15">
      <c r="A860" s="100"/>
      <c r="B860" s="96"/>
      <c r="C860" s="96"/>
      <c r="D860" s="96"/>
      <c r="E860" s="96"/>
      <c r="F860" s="96"/>
      <c r="G860" s="96"/>
      <c r="H860" s="96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 spans="1:26" ht="15.75" customHeight="1" x14ac:dyDescent="0.15">
      <c r="A861" s="100"/>
      <c r="B861" s="96"/>
      <c r="C861" s="96"/>
      <c r="D861" s="96"/>
      <c r="E861" s="96"/>
      <c r="F861" s="96"/>
      <c r="G861" s="96"/>
      <c r="H861" s="96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 spans="1:26" ht="15.75" customHeight="1" x14ac:dyDescent="0.15">
      <c r="A862" s="100"/>
      <c r="B862" s="96"/>
      <c r="C862" s="96"/>
      <c r="D862" s="96"/>
      <c r="E862" s="96"/>
      <c r="F862" s="96"/>
      <c r="G862" s="96"/>
      <c r="H862" s="96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 spans="1:26" ht="15.75" customHeight="1" x14ac:dyDescent="0.15">
      <c r="A863" s="100"/>
      <c r="B863" s="96"/>
      <c r="C863" s="96"/>
      <c r="D863" s="96"/>
      <c r="E863" s="96"/>
      <c r="F863" s="96"/>
      <c r="G863" s="96"/>
      <c r="H863" s="96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 spans="1:26" ht="15.75" customHeight="1" x14ac:dyDescent="0.15">
      <c r="A864" s="100"/>
      <c r="B864" s="96"/>
      <c r="C864" s="96"/>
      <c r="D864" s="96"/>
      <c r="E864" s="96"/>
      <c r="F864" s="96"/>
      <c r="G864" s="96"/>
      <c r="H864" s="96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 spans="1:26" ht="15.75" customHeight="1" x14ac:dyDescent="0.15">
      <c r="A865" s="100"/>
      <c r="B865" s="96"/>
      <c r="C865" s="96"/>
      <c r="D865" s="96"/>
      <c r="E865" s="96"/>
      <c r="F865" s="96"/>
      <c r="G865" s="96"/>
      <c r="H865" s="96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 spans="1:26" ht="15.75" customHeight="1" x14ac:dyDescent="0.15">
      <c r="A866" s="100"/>
      <c r="B866" s="96"/>
      <c r="C866" s="96"/>
      <c r="D866" s="96"/>
      <c r="E866" s="96"/>
      <c r="F866" s="96"/>
      <c r="G866" s="96"/>
      <c r="H866" s="96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 spans="1:26" ht="15.75" customHeight="1" x14ac:dyDescent="0.15">
      <c r="A867" s="100"/>
      <c r="B867" s="96"/>
      <c r="C867" s="96"/>
      <c r="D867" s="96"/>
      <c r="E867" s="96"/>
      <c r="F867" s="96"/>
      <c r="G867" s="96"/>
      <c r="H867" s="96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 spans="1:26" ht="15.75" customHeight="1" x14ac:dyDescent="0.15">
      <c r="A868" s="100"/>
      <c r="B868" s="96"/>
      <c r="C868" s="96"/>
      <c r="D868" s="96"/>
      <c r="E868" s="96"/>
      <c r="F868" s="96"/>
      <c r="G868" s="96"/>
      <c r="H868" s="96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 spans="1:26" ht="15.75" customHeight="1" x14ac:dyDescent="0.15">
      <c r="A869" s="100"/>
      <c r="B869" s="96"/>
      <c r="C869" s="96"/>
      <c r="D869" s="96"/>
      <c r="E869" s="96"/>
      <c r="F869" s="96"/>
      <c r="G869" s="96"/>
      <c r="H869" s="96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 spans="1:26" ht="15.75" customHeight="1" x14ac:dyDescent="0.15">
      <c r="A870" s="100"/>
      <c r="B870" s="96"/>
      <c r="C870" s="96"/>
      <c r="D870" s="96"/>
      <c r="E870" s="96"/>
      <c r="F870" s="96"/>
      <c r="G870" s="96"/>
      <c r="H870" s="96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 spans="1:26" ht="15.75" customHeight="1" x14ac:dyDescent="0.15">
      <c r="A871" s="100"/>
      <c r="B871" s="96"/>
      <c r="C871" s="96"/>
      <c r="D871" s="96"/>
      <c r="E871" s="96"/>
      <c r="F871" s="96"/>
      <c r="G871" s="96"/>
      <c r="H871" s="96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 spans="1:26" ht="15.75" customHeight="1" x14ac:dyDescent="0.15">
      <c r="A872" s="100"/>
      <c r="B872" s="96"/>
      <c r="C872" s="96"/>
      <c r="D872" s="96"/>
      <c r="E872" s="96"/>
      <c r="F872" s="96"/>
      <c r="G872" s="96"/>
      <c r="H872" s="96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 spans="1:26" ht="15.75" customHeight="1" x14ac:dyDescent="0.15">
      <c r="A873" s="100"/>
      <c r="B873" s="96"/>
      <c r="C873" s="96"/>
      <c r="D873" s="96"/>
      <c r="E873" s="96"/>
      <c r="F873" s="96"/>
      <c r="G873" s="96"/>
      <c r="H873" s="96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 spans="1:26" ht="15.75" customHeight="1" x14ac:dyDescent="0.15">
      <c r="A874" s="100"/>
      <c r="B874" s="96"/>
      <c r="C874" s="96"/>
      <c r="D874" s="96"/>
      <c r="E874" s="96"/>
      <c r="F874" s="96"/>
      <c r="G874" s="96"/>
      <c r="H874" s="96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 spans="1:26" ht="15.75" customHeight="1" x14ac:dyDescent="0.15">
      <c r="A875" s="100"/>
      <c r="B875" s="96"/>
      <c r="C875" s="96"/>
      <c r="D875" s="96"/>
      <c r="E875" s="96"/>
      <c r="F875" s="96"/>
      <c r="G875" s="96"/>
      <c r="H875" s="96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 spans="1:26" ht="15.75" customHeight="1" x14ac:dyDescent="0.15">
      <c r="A876" s="100"/>
      <c r="B876" s="96"/>
      <c r="C876" s="96"/>
      <c r="D876" s="96"/>
      <c r="E876" s="96"/>
      <c r="F876" s="96"/>
      <c r="G876" s="96"/>
      <c r="H876" s="96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 spans="1:26" ht="15.75" customHeight="1" x14ac:dyDescent="0.15">
      <c r="A877" s="100"/>
      <c r="B877" s="96"/>
      <c r="C877" s="96"/>
      <c r="D877" s="96"/>
      <c r="E877" s="96"/>
      <c r="F877" s="96"/>
      <c r="G877" s="96"/>
      <c r="H877" s="96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 spans="1:26" ht="15.75" customHeight="1" x14ac:dyDescent="0.15">
      <c r="A878" s="100"/>
      <c r="B878" s="96"/>
      <c r="C878" s="96"/>
      <c r="D878" s="96"/>
      <c r="E878" s="96"/>
      <c r="F878" s="96"/>
      <c r="G878" s="96"/>
      <c r="H878" s="96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 spans="1:26" ht="15.75" customHeight="1" x14ac:dyDescent="0.15">
      <c r="A879" s="100"/>
      <c r="B879" s="96"/>
      <c r="C879" s="96"/>
      <c r="D879" s="96"/>
      <c r="E879" s="96"/>
      <c r="F879" s="96"/>
      <c r="G879" s="96"/>
      <c r="H879" s="96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 spans="1:26" ht="15.75" customHeight="1" x14ac:dyDescent="0.15">
      <c r="A880" s="100"/>
      <c r="B880" s="96"/>
      <c r="C880" s="96"/>
      <c r="D880" s="96"/>
      <c r="E880" s="96"/>
      <c r="F880" s="96"/>
      <c r="G880" s="96"/>
      <c r="H880" s="96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 spans="1:26" ht="15.75" customHeight="1" x14ac:dyDescent="0.15">
      <c r="A881" s="100"/>
      <c r="B881" s="96"/>
      <c r="C881" s="96"/>
      <c r="D881" s="96"/>
      <c r="E881" s="96"/>
      <c r="F881" s="96"/>
      <c r="G881" s="96"/>
      <c r="H881" s="96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 spans="1:26" ht="15.75" customHeight="1" x14ac:dyDescent="0.15">
      <c r="A882" s="100"/>
      <c r="B882" s="96"/>
      <c r="C882" s="96"/>
      <c r="D882" s="96"/>
      <c r="E882" s="96"/>
      <c r="F882" s="96"/>
      <c r="G882" s="96"/>
      <c r="H882" s="96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 spans="1:26" ht="15.75" customHeight="1" x14ac:dyDescent="0.15">
      <c r="A883" s="100"/>
      <c r="B883" s="96"/>
      <c r="C883" s="96"/>
      <c r="D883" s="96"/>
      <c r="E883" s="96"/>
      <c r="F883" s="96"/>
      <c r="G883" s="96"/>
      <c r="H883" s="96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 spans="1:26" ht="15.75" customHeight="1" x14ac:dyDescent="0.15">
      <c r="A884" s="100"/>
      <c r="B884" s="96"/>
      <c r="C884" s="96"/>
      <c r="D884" s="96"/>
      <c r="E884" s="96"/>
      <c r="F884" s="96"/>
      <c r="G884" s="96"/>
      <c r="H884" s="96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 spans="1:26" ht="15.75" customHeight="1" x14ac:dyDescent="0.15">
      <c r="A885" s="100"/>
      <c r="B885" s="96"/>
      <c r="C885" s="96"/>
      <c r="D885" s="96"/>
      <c r="E885" s="96"/>
      <c r="F885" s="96"/>
      <c r="G885" s="96"/>
      <c r="H885" s="96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 spans="1:26" ht="15.75" customHeight="1" x14ac:dyDescent="0.15">
      <c r="A886" s="100"/>
      <c r="B886" s="96"/>
      <c r="C886" s="96"/>
      <c r="D886" s="96"/>
      <c r="E886" s="96"/>
      <c r="F886" s="96"/>
      <c r="G886" s="96"/>
      <c r="H886" s="96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 spans="1:26" ht="15.75" customHeight="1" x14ac:dyDescent="0.15">
      <c r="A887" s="100"/>
      <c r="B887" s="96"/>
      <c r="C887" s="96"/>
      <c r="D887" s="96"/>
      <c r="E887" s="96"/>
      <c r="F887" s="96"/>
      <c r="G887" s="96"/>
      <c r="H887" s="96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 spans="1:26" ht="15.75" customHeight="1" x14ac:dyDescent="0.15">
      <c r="A888" s="100"/>
      <c r="B888" s="96"/>
      <c r="C888" s="96"/>
      <c r="D888" s="96"/>
      <c r="E888" s="96"/>
      <c r="F888" s="96"/>
      <c r="G888" s="96"/>
      <c r="H888" s="96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 spans="1:26" ht="15.75" customHeight="1" x14ac:dyDescent="0.15">
      <c r="A889" s="100"/>
      <c r="B889" s="96"/>
      <c r="C889" s="96"/>
      <c r="D889" s="96"/>
      <c r="E889" s="96"/>
      <c r="F889" s="96"/>
      <c r="G889" s="96"/>
      <c r="H889" s="96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 spans="1:26" ht="15.75" customHeight="1" x14ac:dyDescent="0.15">
      <c r="A890" s="100"/>
      <c r="B890" s="96"/>
      <c r="C890" s="96"/>
      <c r="D890" s="96"/>
      <c r="E890" s="96"/>
      <c r="F890" s="96"/>
      <c r="G890" s="96"/>
      <c r="H890" s="96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 spans="1:26" ht="15.75" customHeight="1" x14ac:dyDescent="0.15">
      <c r="A891" s="100"/>
      <c r="B891" s="96"/>
      <c r="C891" s="96"/>
      <c r="D891" s="96"/>
      <c r="E891" s="96"/>
      <c r="F891" s="96"/>
      <c r="G891" s="96"/>
      <c r="H891" s="96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 spans="1:26" ht="15.75" customHeight="1" x14ac:dyDescent="0.15">
      <c r="A892" s="100"/>
      <c r="B892" s="96"/>
      <c r="C892" s="96"/>
      <c r="D892" s="96"/>
      <c r="E892" s="96"/>
      <c r="F892" s="96"/>
      <c r="G892" s="96"/>
      <c r="H892" s="96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 spans="1:26" ht="15.75" customHeight="1" x14ac:dyDescent="0.15">
      <c r="A893" s="100"/>
      <c r="B893" s="96"/>
      <c r="C893" s="96"/>
      <c r="D893" s="96"/>
      <c r="E893" s="96"/>
      <c r="F893" s="96"/>
      <c r="G893" s="96"/>
      <c r="H893" s="96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 spans="1:26" ht="15.75" customHeight="1" x14ac:dyDescent="0.15">
      <c r="A894" s="100"/>
      <c r="B894" s="96"/>
      <c r="C894" s="96"/>
      <c r="D894" s="96"/>
      <c r="E894" s="96"/>
      <c r="F894" s="96"/>
      <c r="G894" s="96"/>
      <c r="H894" s="96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 spans="1:26" ht="15.75" customHeight="1" x14ac:dyDescent="0.15">
      <c r="A895" s="100"/>
      <c r="B895" s="96"/>
      <c r="C895" s="96"/>
      <c r="D895" s="96"/>
      <c r="E895" s="96"/>
      <c r="F895" s="96"/>
      <c r="G895" s="96"/>
      <c r="H895" s="96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 spans="1:26" ht="15.75" customHeight="1" x14ac:dyDescent="0.15">
      <c r="A896" s="100"/>
      <c r="B896" s="96"/>
      <c r="C896" s="96"/>
      <c r="D896" s="96"/>
      <c r="E896" s="96"/>
      <c r="F896" s="96"/>
      <c r="G896" s="96"/>
      <c r="H896" s="96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 spans="1:26" ht="15.75" customHeight="1" x14ac:dyDescent="0.15">
      <c r="A897" s="100"/>
      <c r="B897" s="96"/>
      <c r="C897" s="96"/>
      <c r="D897" s="96"/>
      <c r="E897" s="96"/>
      <c r="F897" s="96"/>
      <c r="G897" s="96"/>
      <c r="H897" s="96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 spans="1:26" ht="15.75" customHeight="1" x14ac:dyDescent="0.15">
      <c r="A898" s="100"/>
      <c r="B898" s="96"/>
      <c r="C898" s="96"/>
      <c r="D898" s="96"/>
      <c r="E898" s="96"/>
      <c r="F898" s="96"/>
      <c r="G898" s="96"/>
      <c r="H898" s="96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 spans="1:26" ht="15.75" customHeight="1" x14ac:dyDescent="0.15">
      <c r="A899" s="100"/>
      <c r="B899" s="96"/>
      <c r="C899" s="96"/>
      <c r="D899" s="96"/>
      <c r="E899" s="96"/>
      <c r="F899" s="96"/>
      <c r="G899" s="96"/>
      <c r="H899" s="96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 spans="1:26" ht="15.75" customHeight="1" x14ac:dyDescent="0.15">
      <c r="A900" s="100"/>
      <c r="B900" s="96"/>
      <c r="C900" s="96"/>
      <c r="D900" s="96"/>
      <c r="E900" s="96"/>
      <c r="F900" s="96"/>
      <c r="G900" s="96"/>
      <c r="H900" s="96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 spans="1:26" ht="15.75" customHeight="1" x14ac:dyDescent="0.15">
      <c r="A901" s="100"/>
      <c r="B901" s="96"/>
      <c r="C901" s="96"/>
      <c r="D901" s="96"/>
      <c r="E901" s="96"/>
      <c r="F901" s="96"/>
      <c r="G901" s="96"/>
      <c r="H901" s="96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 spans="1:26" ht="15.75" customHeight="1" x14ac:dyDescent="0.15">
      <c r="A902" s="100"/>
      <c r="B902" s="96"/>
      <c r="C902" s="96"/>
      <c r="D902" s="96"/>
      <c r="E902" s="96"/>
      <c r="F902" s="96"/>
      <c r="G902" s="96"/>
      <c r="H902" s="96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 spans="1:26" ht="15.75" customHeight="1" x14ac:dyDescent="0.15">
      <c r="A903" s="100"/>
      <c r="B903" s="96"/>
      <c r="C903" s="96"/>
      <c r="D903" s="96"/>
      <c r="E903" s="96"/>
      <c r="F903" s="96"/>
      <c r="G903" s="96"/>
      <c r="H903" s="96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 spans="1:26" ht="15.75" customHeight="1" x14ac:dyDescent="0.15">
      <c r="A904" s="100"/>
      <c r="B904" s="96"/>
      <c r="C904" s="96"/>
      <c r="D904" s="96"/>
      <c r="E904" s="96"/>
      <c r="F904" s="96"/>
      <c r="G904" s="96"/>
      <c r="H904" s="96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 spans="1:26" ht="15.75" customHeight="1" x14ac:dyDescent="0.15">
      <c r="A905" s="100"/>
      <c r="B905" s="96"/>
      <c r="C905" s="96"/>
      <c r="D905" s="96"/>
      <c r="E905" s="96"/>
      <c r="F905" s="96"/>
      <c r="G905" s="96"/>
      <c r="H905" s="96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 spans="1:26" ht="15.75" customHeight="1" x14ac:dyDescent="0.15">
      <c r="A906" s="100"/>
      <c r="B906" s="96"/>
      <c r="C906" s="96"/>
      <c r="D906" s="96"/>
      <c r="E906" s="96"/>
      <c r="F906" s="96"/>
      <c r="G906" s="96"/>
      <c r="H906" s="96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 spans="1:26" ht="15.75" customHeight="1" x14ac:dyDescent="0.15">
      <c r="A907" s="100"/>
      <c r="B907" s="96"/>
      <c r="C907" s="96"/>
      <c r="D907" s="96"/>
      <c r="E907" s="96"/>
      <c r="F907" s="96"/>
      <c r="G907" s="96"/>
      <c r="H907" s="96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 spans="1:26" ht="15.75" customHeight="1" x14ac:dyDescent="0.15">
      <c r="A908" s="100"/>
      <c r="B908" s="96"/>
      <c r="C908" s="96"/>
      <c r="D908" s="96"/>
      <c r="E908" s="96"/>
      <c r="F908" s="96"/>
      <c r="G908" s="96"/>
      <c r="H908" s="96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 spans="1:26" ht="15.75" customHeight="1" x14ac:dyDescent="0.15">
      <c r="A909" s="100"/>
      <c r="B909" s="96"/>
      <c r="C909" s="96"/>
      <c r="D909" s="96"/>
      <c r="E909" s="96"/>
      <c r="F909" s="96"/>
      <c r="G909" s="96"/>
      <c r="H909" s="96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 spans="1:26" ht="15.75" customHeight="1" x14ac:dyDescent="0.15">
      <c r="A910" s="100"/>
      <c r="B910" s="96"/>
      <c r="C910" s="96"/>
      <c r="D910" s="96"/>
      <c r="E910" s="96"/>
      <c r="F910" s="96"/>
      <c r="G910" s="96"/>
      <c r="H910" s="96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 spans="1:26" ht="15.75" customHeight="1" x14ac:dyDescent="0.15">
      <c r="A911" s="100"/>
      <c r="B911" s="96"/>
      <c r="C911" s="96"/>
      <c r="D911" s="96"/>
      <c r="E911" s="96"/>
      <c r="F911" s="96"/>
      <c r="G911" s="96"/>
      <c r="H911" s="96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 spans="1:26" ht="15.75" customHeight="1" x14ac:dyDescent="0.15">
      <c r="A912" s="100"/>
      <c r="B912" s="96"/>
      <c r="C912" s="96"/>
      <c r="D912" s="96"/>
      <c r="E912" s="96"/>
      <c r="F912" s="96"/>
      <c r="G912" s="96"/>
      <c r="H912" s="96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 spans="1:26" ht="15.75" customHeight="1" x14ac:dyDescent="0.15">
      <c r="A913" s="100"/>
      <c r="B913" s="96"/>
      <c r="C913" s="96"/>
      <c r="D913" s="96"/>
      <c r="E913" s="96"/>
      <c r="F913" s="96"/>
      <c r="G913" s="96"/>
      <c r="H913" s="96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 spans="1:26" ht="15.75" customHeight="1" x14ac:dyDescent="0.15">
      <c r="A914" s="100"/>
      <c r="B914" s="96"/>
      <c r="C914" s="96"/>
      <c r="D914" s="96"/>
      <c r="E914" s="96"/>
      <c r="F914" s="96"/>
      <c r="G914" s="96"/>
      <c r="H914" s="96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 spans="1:26" ht="15.75" customHeight="1" x14ac:dyDescent="0.15">
      <c r="A915" s="100"/>
      <c r="B915" s="96"/>
      <c r="C915" s="96"/>
      <c r="D915" s="96"/>
      <c r="E915" s="96"/>
      <c r="F915" s="96"/>
      <c r="G915" s="96"/>
      <c r="H915" s="96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 spans="1:26" ht="15.75" customHeight="1" x14ac:dyDescent="0.15">
      <c r="A916" s="100"/>
      <c r="B916" s="96"/>
      <c r="C916" s="96"/>
      <c r="D916" s="96"/>
      <c r="E916" s="96"/>
      <c r="F916" s="96"/>
      <c r="G916" s="96"/>
      <c r="H916" s="96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 spans="1:26" ht="15.75" customHeight="1" x14ac:dyDescent="0.15">
      <c r="A917" s="100"/>
      <c r="B917" s="96"/>
      <c r="C917" s="96"/>
      <c r="D917" s="96"/>
      <c r="E917" s="96"/>
      <c r="F917" s="96"/>
      <c r="G917" s="96"/>
      <c r="H917" s="96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 spans="1:26" ht="15.75" customHeight="1" x14ac:dyDescent="0.15">
      <c r="A918" s="100"/>
      <c r="B918" s="96"/>
      <c r="C918" s="96"/>
      <c r="D918" s="96"/>
      <c r="E918" s="96"/>
      <c r="F918" s="96"/>
      <c r="G918" s="96"/>
      <c r="H918" s="96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 spans="1:26" ht="15.75" customHeight="1" x14ac:dyDescent="0.15">
      <c r="A919" s="100"/>
      <c r="B919" s="96"/>
      <c r="C919" s="96"/>
      <c r="D919" s="96"/>
      <c r="E919" s="96"/>
      <c r="F919" s="96"/>
      <c r="G919" s="96"/>
      <c r="H919" s="96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 spans="1:26" ht="15.75" customHeight="1" x14ac:dyDescent="0.15">
      <c r="A920" s="100"/>
      <c r="B920" s="96"/>
      <c r="C920" s="96"/>
      <c r="D920" s="96"/>
      <c r="E920" s="96"/>
      <c r="F920" s="96"/>
      <c r="G920" s="96"/>
      <c r="H920" s="96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 spans="1:26" ht="15.75" customHeight="1" x14ac:dyDescent="0.15">
      <c r="A921" s="100"/>
      <c r="B921" s="96"/>
      <c r="C921" s="96"/>
      <c r="D921" s="96"/>
      <c r="E921" s="96"/>
      <c r="F921" s="96"/>
      <c r="G921" s="96"/>
      <c r="H921" s="96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 spans="1:26" ht="15.75" customHeight="1" x14ac:dyDescent="0.15">
      <c r="A922" s="100"/>
      <c r="B922" s="96"/>
      <c r="C922" s="96"/>
      <c r="D922" s="96"/>
      <c r="E922" s="96"/>
      <c r="F922" s="96"/>
      <c r="G922" s="96"/>
      <c r="H922" s="96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 spans="1:26" ht="15.75" customHeight="1" x14ac:dyDescent="0.15">
      <c r="A923" s="100"/>
      <c r="B923" s="96"/>
      <c r="C923" s="96"/>
      <c r="D923" s="96"/>
      <c r="E923" s="96"/>
      <c r="F923" s="96"/>
      <c r="G923" s="96"/>
      <c r="H923" s="96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 spans="1:26" ht="15.75" customHeight="1" x14ac:dyDescent="0.15">
      <c r="A924" s="100"/>
      <c r="B924" s="96"/>
      <c r="C924" s="96"/>
      <c r="D924" s="96"/>
      <c r="E924" s="96"/>
      <c r="F924" s="96"/>
      <c r="G924" s="96"/>
      <c r="H924" s="96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 spans="1:26" ht="15.75" customHeight="1" x14ac:dyDescent="0.15">
      <c r="A925" s="100"/>
      <c r="B925" s="96"/>
      <c r="C925" s="96"/>
      <c r="D925" s="96"/>
      <c r="E925" s="96"/>
      <c r="F925" s="96"/>
      <c r="G925" s="96"/>
      <c r="H925" s="96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 spans="1:26" ht="15.75" customHeight="1" x14ac:dyDescent="0.15">
      <c r="A926" s="100"/>
      <c r="B926" s="96"/>
      <c r="C926" s="96"/>
      <c r="D926" s="96"/>
      <c r="E926" s="96"/>
      <c r="F926" s="96"/>
      <c r="G926" s="96"/>
      <c r="H926" s="96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 spans="1:26" ht="15.75" customHeight="1" x14ac:dyDescent="0.15">
      <c r="A927" s="100"/>
      <c r="B927" s="96"/>
      <c r="C927" s="96"/>
      <c r="D927" s="96"/>
      <c r="E927" s="96"/>
      <c r="F927" s="96"/>
      <c r="G927" s="96"/>
      <c r="H927" s="96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 spans="1:26" ht="15.75" customHeight="1" x14ac:dyDescent="0.15">
      <c r="A928" s="100"/>
      <c r="B928" s="96"/>
      <c r="C928" s="96"/>
      <c r="D928" s="96"/>
      <c r="E928" s="96"/>
      <c r="F928" s="96"/>
      <c r="G928" s="96"/>
      <c r="H928" s="96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 spans="1:26" ht="15.75" customHeight="1" x14ac:dyDescent="0.15">
      <c r="A929" s="100"/>
      <c r="B929" s="96"/>
      <c r="C929" s="96"/>
      <c r="D929" s="96"/>
      <c r="E929" s="96"/>
      <c r="F929" s="96"/>
      <c r="G929" s="96"/>
      <c r="H929" s="96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 spans="1:26" ht="15.75" customHeight="1" x14ac:dyDescent="0.15">
      <c r="A930" s="100"/>
      <c r="B930" s="96"/>
      <c r="C930" s="96"/>
      <c r="D930" s="96"/>
      <c r="E930" s="96"/>
      <c r="F930" s="96"/>
      <c r="G930" s="96"/>
      <c r="H930" s="96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 spans="1:26" ht="15.75" customHeight="1" x14ac:dyDescent="0.15">
      <c r="A931" s="100"/>
      <c r="B931" s="96"/>
      <c r="C931" s="96"/>
      <c r="D931" s="96"/>
      <c r="E931" s="96"/>
      <c r="F931" s="96"/>
      <c r="G931" s="96"/>
      <c r="H931" s="96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 spans="1:26" ht="15.75" customHeight="1" x14ac:dyDescent="0.15">
      <c r="A932" s="100"/>
      <c r="B932" s="96"/>
      <c r="C932" s="96"/>
      <c r="D932" s="96"/>
      <c r="E932" s="96"/>
      <c r="F932" s="96"/>
      <c r="G932" s="96"/>
      <c r="H932" s="96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 spans="1:26" ht="15.75" customHeight="1" x14ac:dyDescent="0.15">
      <c r="A933" s="100"/>
      <c r="B933" s="96"/>
      <c r="C933" s="96"/>
      <c r="D933" s="96"/>
      <c r="E933" s="96"/>
      <c r="F933" s="96"/>
      <c r="G933" s="96"/>
      <c r="H933" s="96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 spans="1:26" ht="15.75" customHeight="1" x14ac:dyDescent="0.15">
      <c r="A934" s="100"/>
      <c r="B934" s="96"/>
      <c r="C934" s="96"/>
      <c r="D934" s="96"/>
      <c r="E934" s="96"/>
      <c r="F934" s="96"/>
      <c r="G934" s="96"/>
      <c r="H934" s="96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 spans="1:26" ht="15.75" customHeight="1" x14ac:dyDescent="0.15">
      <c r="A935" s="100"/>
      <c r="B935" s="96"/>
      <c r="C935" s="96"/>
      <c r="D935" s="96"/>
      <c r="E935" s="96"/>
      <c r="F935" s="96"/>
      <c r="G935" s="96"/>
      <c r="H935" s="96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 spans="1:26" ht="15.75" customHeight="1" x14ac:dyDescent="0.15">
      <c r="A936" s="100"/>
      <c r="B936" s="96"/>
      <c r="C936" s="96"/>
      <c r="D936" s="96"/>
      <c r="E936" s="96"/>
      <c r="F936" s="96"/>
      <c r="G936" s="96"/>
      <c r="H936" s="96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 spans="1:26" ht="15.75" customHeight="1" x14ac:dyDescent="0.15">
      <c r="A937" s="100"/>
      <c r="B937" s="96"/>
      <c r="C937" s="96"/>
      <c r="D937" s="96"/>
      <c r="E937" s="96"/>
      <c r="F937" s="96"/>
      <c r="G937" s="96"/>
      <c r="H937" s="96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 spans="1:26" ht="15.75" customHeight="1" x14ac:dyDescent="0.15">
      <c r="A938" s="100"/>
      <c r="B938" s="96"/>
      <c r="C938" s="96"/>
      <c r="D938" s="96"/>
      <c r="E938" s="96"/>
      <c r="F938" s="96"/>
      <c r="G938" s="96"/>
      <c r="H938" s="96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 spans="1:26" ht="15.75" customHeight="1" x14ac:dyDescent="0.15">
      <c r="A939" s="100"/>
      <c r="B939" s="96"/>
      <c r="C939" s="96"/>
      <c r="D939" s="96"/>
      <c r="E939" s="96"/>
      <c r="F939" s="96"/>
      <c r="G939" s="96"/>
      <c r="H939" s="96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 spans="1:26" ht="15.75" customHeight="1" x14ac:dyDescent="0.15">
      <c r="A940" s="100"/>
      <c r="B940" s="96"/>
      <c r="C940" s="96"/>
      <c r="D940" s="96"/>
      <c r="E940" s="96"/>
      <c r="F940" s="96"/>
      <c r="G940" s="96"/>
      <c r="H940" s="96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 spans="1:26" ht="15.75" customHeight="1" x14ac:dyDescent="0.15">
      <c r="A941" s="100"/>
      <c r="B941" s="96"/>
      <c r="C941" s="96"/>
      <c r="D941" s="96"/>
      <c r="E941" s="96"/>
      <c r="F941" s="96"/>
      <c r="G941" s="96"/>
      <c r="H941" s="96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 spans="1:26" ht="15.75" customHeight="1" x14ac:dyDescent="0.15">
      <c r="A942" s="100"/>
      <c r="B942" s="96"/>
      <c r="C942" s="96"/>
      <c r="D942" s="96"/>
      <c r="E942" s="96"/>
      <c r="F942" s="96"/>
      <c r="G942" s="96"/>
      <c r="H942" s="96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 spans="1:26" ht="15.75" customHeight="1" x14ac:dyDescent="0.15">
      <c r="A943" s="100"/>
      <c r="B943" s="96"/>
      <c r="C943" s="96"/>
      <c r="D943" s="96"/>
      <c r="E943" s="96"/>
      <c r="F943" s="96"/>
      <c r="G943" s="96"/>
      <c r="H943" s="96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 spans="1:26" ht="15.75" customHeight="1" x14ac:dyDescent="0.15">
      <c r="A944" s="100"/>
      <c r="B944" s="96"/>
      <c r="C944" s="96"/>
      <c r="D944" s="96"/>
      <c r="E944" s="96"/>
      <c r="F944" s="96"/>
      <c r="G944" s="96"/>
      <c r="H944" s="96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 spans="1:26" ht="15.75" customHeight="1" x14ac:dyDescent="0.15">
      <c r="A945" s="100"/>
      <c r="B945" s="96"/>
      <c r="C945" s="96"/>
      <c r="D945" s="96"/>
      <c r="E945" s="96"/>
      <c r="F945" s="96"/>
      <c r="G945" s="96"/>
      <c r="H945" s="96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 spans="1:26" ht="15.75" customHeight="1" x14ac:dyDescent="0.15">
      <c r="A946" s="100"/>
      <c r="B946" s="96"/>
      <c r="C946" s="96"/>
      <c r="D946" s="96"/>
      <c r="E946" s="96"/>
      <c r="F946" s="96"/>
      <c r="G946" s="96"/>
      <c r="H946" s="96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 spans="1:26" ht="15.75" customHeight="1" x14ac:dyDescent="0.15">
      <c r="A947" s="100"/>
      <c r="B947" s="96"/>
      <c r="C947" s="96"/>
      <c r="D947" s="96"/>
      <c r="E947" s="96"/>
      <c r="F947" s="96"/>
      <c r="G947" s="96"/>
      <c r="H947" s="96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 spans="1:26" ht="15.75" customHeight="1" x14ac:dyDescent="0.15">
      <c r="A948" s="100"/>
      <c r="B948" s="96"/>
      <c r="C948" s="96"/>
      <c r="D948" s="96"/>
      <c r="E948" s="96"/>
      <c r="F948" s="96"/>
      <c r="G948" s="96"/>
      <c r="H948" s="96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 spans="1:26" ht="15.75" customHeight="1" x14ac:dyDescent="0.15">
      <c r="A949" s="100"/>
      <c r="B949" s="96"/>
      <c r="C949" s="96"/>
      <c r="D949" s="96"/>
      <c r="E949" s="96"/>
      <c r="F949" s="96"/>
      <c r="G949" s="96"/>
      <c r="H949" s="96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 spans="1:26" ht="15.75" customHeight="1" x14ac:dyDescent="0.15">
      <c r="A950" s="100"/>
      <c r="B950" s="96"/>
      <c r="C950" s="96"/>
      <c r="D950" s="96"/>
      <c r="E950" s="96"/>
      <c r="F950" s="96"/>
      <c r="G950" s="96"/>
      <c r="H950" s="96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 spans="1:26" ht="15.75" customHeight="1" x14ac:dyDescent="0.15">
      <c r="A951" s="100"/>
      <c r="B951" s="96"/>
      <c r="C951" s="96"/>
      <c r="D951" s="96"/>
      <c r="E951" s="96"/>
      <c r="F951" s="96"/>
      <c r="G951" s="96"/>
      <c r="H951" s="96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 spans="1:26" ht="15.75" customHeight="1" x14ac:dyDescent="0.15">
      <c r="A952" s="100"/>
      <c r="B952" s="96"/>
      <c r="C952" s="96"/>
      <c r="D952" s="96"/>
      <c r="E952" s="96"/>
      <c r="F952" s="96"/>
      <c r="G952" s="96"/>
      <c r="H952" s="96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 spans="1:26" ht="15.75" customHeight="1" x14ac:dyDescent="0.15">
      <c r="A953" s="100"/>
      <c r="B953" s="96"/>
      <c r="C953" s="96"/>
      <c r="D953" s="96"/>
      <c r="E953" s="96"/>
      <c r="F953" s="96"/>
      <c r="G953" s="96"/>
      <c r="H953" s="96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 spans="1:26" ht="15.75" customHeight="1" x14ac:dyDescent="0.15">
      <c r="A954" s="100"/>
      <c r="B954" s="96"/>
      <c r="C954" s="96"/>
      <c r="D954" s="96"/>
      <c r="E954" s="96"/>
      <c r="F954" s="96"/>
      <c r="G954" s="96"/>
      <c r="H954" s="96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 spans="1:26" ht="15.75" customHeight="1" x14ac:dyDescent="0.15">
      <c r="A955" s="100"/>
      <c r="B955" s="96"/>
      <c r="C955" s="96"/>
      <c r="D955" s="96"/>
      <c r="E955" s="96"/>
      <c r="F955" s="96"/>
      <c r="G955" s="96"/>
      <c r="H955" s="96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 spans="1:26" ht="15.75" customHeight="1" x14ac:dyDescent="0.15">
      <c r="A956" s="100"/>
      <c r="B956" s="96"/>
      <c r="C956" s="96"/>
      <c r="D956" s="96"/>
      <c r="E956" s="96"/>
      <c r="F956" s="96"/>
      <c r="G956" s="96"/>
      <c r="H956" s="96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 spans="1:26" ht="15.75" customHeight="1" x14ac:dyDescent="0.15">
      <c r="A957" s="100"/>
      <c r="B957" s="96"/>
      <c r="C957" s="96"/>
      <c r="D957" s="96"/>
      <c r="E957" s="96"/>
      <c r="F957" s="96"/>
      <c r="G957" s="96"/>
      <c r="H957" s="96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 spans="1:26" ht="15.75" customHeight="1" x14ac:dyDescent="0.15">
      <c r="A958" s="100"/>
      <c r="B958" s="96"/>
      <c r="C958" s="96"/>
      <c r="D958" s="96"/>
      <c r="E958" s="96"/>
      <c r="F958" s="96"/>
      <c r="G958" s="96"/>
      <c r="H958" s="96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 spans="1:26" ht="15.75" customHeight="1" x14ac:dyDescent="0.15">
      <c r="A959" s="100"/>
      <c r="B959" s="96"/>
      <c r="C959" s="96"/>
      <c r="D959" s="96"/>
      <c r="E959" s="96"/>
      <c r="F959" s="96"/>
      <c r="G959" s="96"/>
      <c r="H959" s="96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 spans="1:26" ht="15.75" customHeight="1" x14ac:dyDescent="0.15">
      <c r="A960" s="100"/>
      <c r="B960" s="96"/>
      <c r="C960" s="96"/>
      <c r="D960" s="96"/>
      <c r="E960" s="96"/>
      <c r="F960" s="96"/>
      <c r="G960" s="96"/>
      <c r="H960" s="96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 spans="1:26" ht="15.75" customHeight="1" x14ac:dyDescent="0.15">
      <c r="A961" s="100"/>
      <c r="B961" s="96"/>
      <c r="C961" s="96"/>
      <c r="D961" s="96"/>
      <c r="E961" s="96"/>
      <c r="F961" s="96"/>
      <c r="G961" s="96"/>
      <c r="H961" s="96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 spans="1:26" ht="15.75" customHeight="1" x14ac:dyDescent="0.15">
      <c r="A962" s="100"/>
      <c r="B962" s="96"/>
      <c r="C962" s="96"/>
      <c r="D962" s="96"/>
      <c r="E962" s="96"/>
      <c r="F962" s="96"/>
      <c r="G962" s="96"/>
      <c r="H962" s="96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 spans="1:26" ht="15.75" customHeight="1" x14ac:dyDescent="0.15">
      <c r="A963" s="100"/>
      <c r="B963" s="96"/>
      <c r="C963" s="96"/>
      <c r="D963" s="96"/>
      <c r="E963" s="96"/>
      <c r="F963" s="96"/>
      <c r="G963" s="96"/>
      <c r="H963" s="96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 spans="1:26" ht="15.75" customHeight="1" x14ac:dyDescent="0.15">
      <c r="A964" s="100"/>
      <c r="B964" s="96"/>
      <c r="C964" s="96"/>
      <c r="D964" s="96"/>
      <c r="E964" s="96"/>
      <c r="F964" s="96"/>
      <c r="G964" s="96"/>
      <c r="H964" s="96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 spans="1:26" ht="15.75" customHeight="1" x14ac:dyDescent="0.15">
      <c r="A965" s="100"/>
      <c r="B965" s="96"/>
      <c r="C965" s="96"/>
      <c r="D965" s="96"/>
      <c r="E965" s="96"/>
      <c r="F965" s="96"/>
      <c r="G965" s="96"/>
      <c r="H965" s="96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 spans="1:26" ht="15.75" customHeight="1" x14ac:dyDescent="0.15">
      <c r="A966" s="100"/>
      <c r="B966" s="96"/>
      <c r="C966" s="96"/>
      <c r="D966" s="96"/>
      <c r="E966" s="96"/>
      <c r="F966" s="96"/>
      <c r="G966" s="96"/>
      <c r="H966" s="96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 spans="1:26" ht="15.75" customHeight="1" x14ac:dyDescent="0.15">
      <c r="A967" s="100"/>
      <c r="B967" s="96"/>
      <c r="C967" s="96"/>
      <c r="D967" s="96"/>
      <c r="E967" s="96"/>
      <c r="F967" s="96"/>
      <c r="G967" s="96"/>
      <c r="H967" s="96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 spans="1:26" ht="15.75" customHeight="1" x14ac:dyDescent="0.15">
      <c r="A968" s="100"/>
      <c r="B968" s="96"/>
      <c r="C968" s="96"/>
      <c r="D968" s="96"/>
      <c r="E968" s="96"/>
      <c r="F968" s="96"/>
      <c r="G968" s="96"/>
      <c r="H968" s="96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 spans="1:26" ht="15.75" customHeight="1" x14ac:dyDescent="0.15">
      <c r="A969" s="100"/>
      <c r="B969" s="96"/>
      <c r="C969" s="96"/>
      <c r="D969" s="96"/>
      <c r="E969" s="96"/>
      <c r="F969" s="96"/>
      <c r="G969" s="96"/>
      <c r="H969" s="96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 spans="1:26" ht="15.75" customHeight="1" x14ac:dyDescent="0.15">
      <c r="A970" s="100"/>
      <c r="B970" s="96"/>
      <c r="C970" s="96"/>
      <c r="D970" s="96"/>
      <c r="E970" s="96"/>
      <c r="F970" s="96"/>
      <c r="G970" s="96"/>
      <c r="H970" s="96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 spans="1:26" ht="15.75" customHeight="1" x14ac:dyDescent="0.15">
      <c r="A971" s="100"/>
      <c r="B971" s="96"/>
      <c r="C971" s="96"/>
      <c r="D971" s="96"/>
      <c r="E971" s="96"/>
      <c r="F971" s="96"/>
      <c r="G971" s="96"/>
      <c r="H971" s="96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 spans="1:26" ht="15.75" customHeight="1" x14ac:dyDescent="0.15">
      <c r="A972" s="100"/>
      <c r="B972" s="96"/>
      <c r="C972" s="96"/>
      <c r="D972" s="96"/>
      <c r="E972" s="96"/>
      <c r="F972" s="96"/>
      <c r="G972" s="96"/>
      <c r="H972" s="96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 spans="1:26" ht="15.75" customHeight="1" x14ac:dyDescent="0.15">
      <c r="A973" s="100"/>
      <c r="B973" s="96"/>
      <c r="C973" s="96"/>
      <c r="D973" s="96"/>
      <c r="E973" s="96"/>
      <c r="F973" s="96"/>
      <c r="G973" s="96"/>
      <c r="H973" s="96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 spans="1:26" ht="15.75" customHeight="1" x14ac:dyDescent="0.15">
      <c r="A974" s="100"/>
      <c r="B974" s="96"/>
      <c r="C974" s="96"/>
      <c r="D974" s="96"/>
      <c r="E974" s="96"/>
      <c r="F974" s="96"/>
      <c r="G974" s="96"/>
      <c r="H974" s="96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 spans="1:26" ht="15.75" customHeight="1" x14ac:dyDescent="0.15">
      <c r="A975" s="100"/>
      <c r="B975" s="96"/>
      <c r="C975" s="96"/>
      <c r="D975" s="96"/>
      <c r="E975" s="96"/>
      <c r="F975" s="96"/>
      <c r="G975" s="96"/>
      <c r="H975" s="96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 spans="1:26" ht="15.75" customHeight="1" x14ac:dyDescent="0.15">
      <c r="A976" s="100"/>
      <c r="B976" s="96"/>
      <c r="C976" s="96"/>
      <c r="D976" s="96"/>
      <c r="E976" s="96"/>
      <c r="F976" s="96"/>
      <c r="G976" s="96"/>
      <c r="H976" s="96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 spans="1:26" ht="15.75" customHeight="1" x14ac:dyDescent="0.15">
      <c r="A977" s="100"/>
      <c r="B977" s="96"/>
      <c r="C977" s="96"/>
      <c r="D977" s="96"/>
      <c r="E977" s="96"/>
      <c r="F977" s="96"/>
      <c r="G977" s="96"/>
      <c r="H977" s="96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 spans="1:26" ht="15.75" customHeight="1" x14ac:dyDescent="0.15">
      <c r="A978" s="100"/>
      <c r="B978" s="96"/>
      <c r="C978" s="96"/>
      <c r="D978" s="96"/>
      <c r="E978" s="96"/>
      <c r="F978" s="96"/>
      <c r="G978" s="96"/>
      <c r="H978" s="96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 spans="1:26" ht="15.75" customHeight="1" x14ac:dyDescent="0.15">
      <c r="A979" s="100"/>
      <c r="B979" s="96"/>
      <c r="C979" s="96"/>
      <c r="D979" s="96"/>
      <c r="E979" s="96"/>
      <c r="F979" s="96"/>
      <c r="G979" s="96"/>
      <c r="H979" s="96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 spans="1:26" ht="15.75" customHeight="1" x14ac:dyDescent="0.15">
      <c r="A980" s="100"/>
      <c r="B980" s="96"/>
      <c r="C980" s="96"/>
      <c r="D980" s="96"/>
      <c r="E980" s="96"/>
      <c r="F980" s="96"/>
      <c r="G980" s="96"/>
      <c r="H980" s="96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 spans="1:26" ht="15.75" customHeight="1" x14ac:dyDescent="0.15">
      <c r="A981" s="100"/>
      <c r="B981" s="96"/>
      <c r="C981" s="96"/>
      <c r="D981" s="96"/>
      <c r="E981" s="96"/>
      <c r="F981" s="96"/>
      <c r="G981" s="96"/>
      <c r="H981" s="96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 spans="1:26" ht="15.75" customHeight="1" x14ac:dyDescent="0.15">
      <c r="A982" s="100"/>
      <c r="B982" s="96"/>
      <c r="C982" s="96"/>
      <c r="D982" s="96"/>
      <c r="E982" s="96"/>
      <c r="F982" s="96"/>
      <c r="G982" s="96"/>
      <c r="H982" s="96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 spans="1:26" ht="15.75" customHeight="1" x14ac:dyDescent="0.15">
      <c r="A983" s="100"/>
      <c r="B983" s="96"/>
      <c r="C983" s="96"/>
      <c r="D983" s="96"/>
      <c r="E983" s="96"/>
      <c r="F983" s="96"/>
      <c r="G983" s="96"/>
      <c r="H983" s="96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 spans="1:26" ht="15.75" customHeight="1" x14ac:dyDescent="0.15">
      <c r="A984" s="100"/>
      <c r="B984" s="96"/>
      <c r="C984" s="96"/>
      <c r="D984" s="96"/>
      <c r="E984" s="96"/>
      <c r="F984" s="96"/>
      <c r="G984" s="96"/>
      <c r="H984" s="96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 spans="1:26" ht="15.75" customHeight="1" x14ac:dyDescent="0.15">
      <c r="A985" s="100"/>
      <c r="B985" s="96"/>
      <c r="C985" s="96"/>
      <c r="D985" s="96"/>
      <c r="E985" s="96"/>
      <c r="F985" s="96"/>
      <c r="G985" s="96"/>
      <c r="H985" s="96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 spans="1:26" ht="15.75" customHeight="1" x14ac:dyDescent="0.15">
      <c r="A986" s="100"/>
      <c r="B986" s="96"/>
      <c r="C986" s="96"/>
      <c r="D986" s="96"/>
      <c r="E986" s="96"/>
      <c r="F986" s="96"/>
      <c r="G986" s="96"/>
      <c r="H986" s="96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 spans="1:26" ht="15.75" customHeight="1" x14ac:dyDescent="0.15">
      <c r="A987" s="100"/>
      <c r="B987" s="96"/>
      <c r="C987" s="96"/>
      <c r="D987" s="96"/>
      <c r="E987" s="96"/>
      <c r="F987" s="96"/>
      <c r="G987" s="96"/>
      <c r="H987" s="96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 spans="1:26" ht="15.75" customHeight="1" x14ac:dyDescent="0.15">
      <c r="A988" s="100"/>
      <c r="B988" s="96"/>
      <c r="C988" s="96"/>
      <c r="D988" s="96"/>
      <c r="E988" s="96"/>
      <c r="F988" s="96"/>
      <c r="G988" s="96"/>
      <c r="H988" s="96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 spans="1:26" ht="15.75" customHeight="1" x14ac:dyDescent="0.15">
      <c r="A989" s="100"/>
      <c r="B989" s="96"/>
      <c r="C989" s="96"/>
      <c r="D989" s="96"/>
      <c r="E989" s="96"/>
      <c r="F989" s="96"/>
      <c r="G989" s="96"/>
      <c r="H989" s="96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 spans="1:26" ht="15.75" customHeight="1" x14ac:dyDescent="0.15">
      <c r="A990" s="100"/>
      <c r="B990" s="96"/>
      <c r="C990" s="96"/>
      <c r="D990" s="96"/>
      <c r="E990" s="96"/>
      <c r="F990" s="96"/>
      <c r="G990" s="96"/>
      <c r="H990" s="96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 spans="1:26" ht="15.75" customHeight="1" x14ac:dyDescent="0.15">
      <c r="A991" s="100"/>
      <c r="B991" s="96"/>
      <c r="C991" s="96"/>
      <c r="D991" s="96"/>
      <c r="E991" s="96"/>
      <c r="F991" s="96"/>
      <c r="G991" s="96"/>
      <c r="H991" s="96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 spans="1:26" ht="15.75" customHeight="1" x14ac:dyDescent="0.15">
      <c r="A992" s="100"/>
      <c r="B992" s="96"/>
      <c r="C992" s="96"/>
      <c r="D992" s="96"/>
      <c r="E992" s="96"/>
      <c r="F992" s="96"/>
      <c r="G992" s="96"/>
      <c r="H992" s="96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 spans="1:26" ht="15.75" customHeight="1" x14ac:dyDescent="0.15">
      <c r="A993" s="100"/>
      <c r="B993" s="96"/>
      <c r="C993" s="96"/>
      <c r="D993" s="96"/>
      <c r="E993" s="96"/>
      <c r="F993" s="96"/>
      <c r="G993" s="96"/>
      <c r="H993" s="96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 spans="1:26" ht="15.75" customHeight="1" x14ac:dyDescent="0.15">
      <c r="A994" s="100"/>
      <c r="B994" s="96"/>
      <c r="C994" s="96"/>
      <c r="D994" s="96"/>
      <c r="E994" s="96"/>
      <c r="F994" s="96"/>
      <c r="G994" s="96"/>
      <c r="H994" s="96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 spans="1:26" ht="15.75" customHeight="1" x14ac:dyDescent="0.15">
      <c r="A995" s="100"/>
      <c r="B995" s="96"/>
      <c r="C995" s="96"/>
      <c r="D995" s="96"/>
      <c r="E995" s="96"/>
      <c r="F995" s="96"/>
      <c r="G995" s="96"/>
      <c r="H995" s="96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 spans="1:26" ht="15.75" customHeight="1" x14ac:dyDescent="0.15">
      <c r="A996" s="100"/>
      <c r="B996" s="96"/>
      <c r="C996" s="96"/>
      <c r="D996" s="96"/>
      <c r="E996" s="96"/>
      <c r="F996" s="96"/>
      <c r="G996" s="96"/>
      <c r="H996" s="96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 spans="1:26" ht="15.75" customHeight="1" x14ac:dyDescent="0.15">
      <c r="A997" s="100"/>
      <c r="B997" s="96"/>
      <c r="C997" s="96"/>
      <c r="D997" s="96"/>
      <c r="E997" s="96"/>
      <c r="F997" s="96"/>
      <c r="G997" s="96"/>
      <c r="H997" s="96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 spans="1:26" ht="15.75" customHeight="1" x14ac:dyDescent="0.15">
      <c r="A998" s="100"/>
      <c r="B998" s="96"/>
      <c r="C998" s="96"/>
      <c r="D998" s="96"/>
      <c r="E998" s="96"/>
      <c r="F998" s="96"/>
      <c r="G998" s="96"/>
      <c r="H998" s="96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 spans="1:26" ht="15.75" customHeight="1" x14ac:dyDescent="0.15">
      <c r="A999" s="100"/>
      <c r="B999" s="96"/>
      <c r="C999" s="96"/>
      <c r="D999" s="96"/>
      <c r="E999" s="96"/>
      <c r="F999" s="96"/>
      <c r="G999" s="96"/>
      <c r="H999" s="96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 spans="1:26" ht="15.75" customHeight="1" x14ac:dyDescent="0.15">
      <c r="A1000" s="100"/>
      <c r="B1000" s="96"/>
      <c r="C1000" s="96"/>
      <c r="D1000" s="96"/>
      <c r="E1000" s="96"/>
      <c r="F1000" s="96"/>
      <c r="G1000" s="96"/>
      <c r="H1000" s="96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</sheetData>
  <pageMargins left="0.70866141732283472" right="0.70866141732283472" top="0" bottom="0" header="0" footer="0"/>
  <pageSetup paperSize="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K1000"/>
  <sheetViews>
    <sheetView workbookViewId="0">
      <pane ySplit="1" topLeftCell="A2" activePane="bottomLeft" state="frozen"/>
      <selection pane="bottomLeft" activeCell="H11" sqref="H11"/>
    </sheetView>
  </sheetViews>
  <sheetFormatPr baseColWidth="10" defaultColWidth="12.6640625" defaultRowHeight="15" customHeight="1" x14ac:dyDescent="0.15"/>
  <cols>
    <col min="1" max="1" width="7.6640625" customWidth="1"/>
    <col min="2" max="17" width="9.83203125" bestFit="1" customWidth="1"/>
    <col min="18" max="37" width="1.1640625" customWidth="1"/>
  </cols>
  <sheetData>
    <row r="1" spans="1:37" ht="14" x14ac:dyDescent="0.15">
      <c r="A1" s="154"/>
      <c r="B1" s="93">
        <v>44545</v>
      </c>
      <c r="C1" s="93">
        <v>44546</v>
      </c>
      <c r="D1" s="93">
        <v>44547</v>
      </c>
      <c r="E1" s="93">
        <v>44548</v>
      </c>
      <c r="F1" s="93">
        <v>44549</v>
      </c>
      <c r="G1" s="93">
        <v>44550</v>
      </c>
      <c r="H1" s="93">
        <v>44551</v>
      </c>
      <c r="I1" s="93">
        <v>44552</v>
      </c>
      <c r="J1" s="93">
        <v>44553</v>
      </c>
      <c r="K1" s="93">
        <v>44554</v>
      </c>
      <c r="L1" s="93">
        <v>44555</v>
      </c>
      <c r="M1" s="93">
        <v>44556</v>
      </c>
      <c r="N1" s="93">
        <v>44557</v>
      </c>
      <c r="O1" s="93">
        <v>44558</v>
      </c>
      <c r="P1" s="93">
        <v>44559</v>
      </c>
      <c r="Q1" s="93">
        <v>44560</v>
      </c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</row>
    <row r="2" spans="1:37" ht="14" x14ac:dyDescent="0.15">
      <c r="A2" s="137">
        <v>0.375</v>
      </c>
      <c r="B2" s="183"/>
      <c r="C2" s="183"/>
      <c r="D2" s="183"/>
      <c r="E2" s="183"/>
      <c r="F2" s="183"/>
      <c r="G2" s="184"/>
      <c r="H2" s="37"/>
      <c r="I2" s="185"/>
      <c r="J2" s="21"/>
      <c r="K2" s="21"/>
      <c r="L2" s="21"/>
      <c r="M2" s="186"/>
      <c r="N2" s="185"/>
      <c r="O2" s="21"/>
      <c r="P2" s="21"/>
      <c r="Q2" s="21"/>
      <c r="R2" s="136"/>
      <c r="S2" s="136"/>
      <c r="T2" s="136"/>
      <c r="U2" s="136"/>
      <c r="V2" s="136"/>
      <c r="W2" s="136"/>
      <c r="X2" s="136"/>
      <c r="Y2" s="136"/>
      <c r="Z2" s="136"/>
      <c r="AA2" s="136"/>
      <c r="AB2" s="136"/>
      <c r="AC2" s="136"/>
      <c r="AD2" s="136"/>
      <c r="AE2" s="136"/>
      <c r="AF2" s="136"/>
      <c r="AG2" s="136"/>
      <c r="AH2" s="136"/>
      <c r="AI2" s="136"/>
      <c r="AJ2" s="136"/>
      <c r="AK2" s="136"/>
    </row>
    <row r="3" spans="1:37" ht="14" x14ac:dyDescent="0.15">
      <c r="A3" s="137">
        <v>0.39583333333333331</v>
      </c>
      <c r="B3" s="183"/>
      <c r="C3" s="183"/>
      <c r="D3" s="183"/>
      <c r="E3" s="183"/>
      <c r="F3" s="183"/>
      <c r="G3" s="184"/>
      <c r="H3" s="185"/>
      <c r="I3" s="185"/>
      <c r="J3" s="21"/>
      <c r="K3" s="21"/>
      <c r="L3" s="37"/>
      <c r="M3" s="185"/>
      <c r="N3" s="185"/>
      <c r="O3" s="21"/>
      <c r="P3" s="21"/>
      <c r="Q3" s="21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</row>
    <row r="4" spans="1:37" x14ac:dyDescent="0.15">
      <c r="A4" s="137">
        <v>0.41666666666666669</v>
      </c>
      <c r="B4" s="183"/>
      <c r="C4" s="183"/>
      <c r="D4" s="183"/>
      <c r="E4" s="183"/>
      <c r="F4" s="183"/>
      <c r="G4" s="184"/>
      <c r="H4" s="187"/>
      <c r="I4" s="185"/>
      <c r="J4" s="21"/>
      <c r="K4" s="37"/>
      <c r="L4" s="21"/>
      <c r="M4" s="144"/>
      <c r="N4" s="185"/>
      <c r="O4" s="21"/>
      <c r="P4" s="21"/>
      <c r="Q4" s="21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</row>
    <row r="5" spans="1:37" ht="14" x14ac:dyDescent="0.15">
      <c r="A5" s="137">
        <v>0.4375</v>
      </c>
      <c r="B5" s="183"/>
      <c r="C5" s="183"/>
      <c r="D5" s="183"/>
      <c r="E5" s="183"/>
      <c r="F5" s="183"/>
      <c r="G5" s="184"/>
      <c r="H5" s="37"/>
      <c r="I5" s="185"/>
      <c r="J5" s="21"/>
      <c r="K5" s="21"/>
      <c r="L5" s="21"/>
      <c r="M5" s="185"/>
      <c r="N5" s="21"/>
      <c r="O5" s="21"/>
      <c r="P5" s="21"/>
      <c r="Q5" s="21"/>
      <c r="R5" s="136"/>
      <c r="S5" s="136"/>
      <c r="T5" s="136"/>
      <c r="U5" s="136"/>
      <c r="V5" s="136"/>
      <c r="W5" s="136"/>
      <c r="X5" s="136"/>
      <c r="Y5" s="136"/>
      <c r="Z5" s="136"/>
      <c r="AA5" s="136"/>
      <c r="AB5" s="136"/>
      <c r="AC5" s="136"/>
      <c r="AD5" s="136"/>
      <c r="AE5" s="136"/>
      <c r="AF5" s="136"/>
      <c r="AG5" s="136"/>
      <c r="AH5" s="136"/>
      <c r="AI5" s="136"/>
      <c r="AJ5" s="136"/>
      <c r="AK5" s="136"/>
    </row>
    <row r="6" spans="1:37" x14ac:dyDescent="0.15">
      <c r="A6" s="137">
        <v>0.45833333333333331</v>
      </c>
      <c r="B6" s="183"/>
      <c r="C6" s="183"/>
      <c r="D6" s="183"/>
      <c r="E6" s="183"/>
      <c r="F6" s="183"/>
      <c r="G6" s="184"/>
      <c r="H6" s="188"/>
      <c r="I6" s="21"/>
      <c r="J6" s="16"/>
      <c r="K6" s="21"/>
      <c r="L6" s="37"/>
      <c r="M6" s="144"/>
      <c r="N6" s="185"/>
      <c r="O6" s="37"/>
      <c r="P6" s="21"/>
      <c r="Q6" s="21"/>
      <c r="R6" s="136"/>
      <c r="S6" s="136"/>
      <c r="T6" s="136"/>
      <c r="U6" s="136"/>
      <c r="V6" s="136"/>
      <c r="W6" s="136"/>
      <c r="X6" s="136"/>
      <c r="Y6" s="136"/>
      <c r="Z6" s="136"/>
      <c r="AA6" s="136"/>
      <c r="AB6" s="136"/>
      <c r="AC6" s="136"/>
      <c r="AD6" s="136"/>
      <c r="AE6" s="136"/>
      <c r="AF6" s="136"/>
      <c r="AG6" s="136"/>
      <c r="AH6" s="136"/>
      <c r="AI6" s="136"/>
      <c r="AJ6" s="136"/>
      <c r="AK6" s="136"/>
    </row>
    <row r="7" spans="1:37" x14ac:dyDescent="0.15">
      <c r="A7" s="137">
        <v>0.47916666666666669</v>
      </c>
      <c r="B7" s="183"/>
      <c r="C7" s="183"/>
      <c r="D7" s="183"/>
      <c r="E7" s="183"/>
      <c r="F7" s="183"/>
      <c r="G7" s="184"/>
      <c r="H7" s="188"/>
      <c r="I7" s="185"/>
      <c r="J7" s="21"/>
      <c r="K7" s="21"/>
      <c r="L7" s="21"/>
      <c r="M7" s="186"/>
      <c r="N7" s="185"/>
      <c r="O7" s="21"/>
      <c r="P7" s="21"/>
      <c r="Q7" s="21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</row>
    <row r="8" spans="1:37" ht="14" x14ac:dyDescent="0.15">
      <c r="A8" s="137">
        <v>0.5</v>
      </c>
      <c r="B8" s="183"/>
      <c r="C8" s="183"/>
      <c r="D8" s="183"/>
      <c r="E8" s="183"/>
      <c r="F8" s="183"/>
      <c r="G8" s="184"/>
      <c r="H8" s="186"/>
      <c r="I8" s="186"/>
      <c r="J8" s="21"/>
      <c r="K8" s="21"/>
      <c r="L8" s="21"/>
      <c r="M8" s="189"/>
      <c r="O8" s="21"/>
      <c r="P8" s="21"/>
      <c r="Q8" s="21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  <c r="AD8" s="136"/>
      <c r="AE8" s="136"/>
      <c r="AF8" s="136"/>
      <c r="AG8" s="136"/>
      <c r="AH8" s="136"/>
      <c r="AI8" s="136"/>
      <c r="AJ8" s="136"/>
      <c r="AK8" s="136"/>
    </row>
    <row r="9" spans="1:37" ht="14" x14ac:dyDescent="0.15">
      <c r="A9" s="137">
        <v>0.52083333333333337</v>
      </c>
      <c r="B9" s="183"/>
      <c r="C9" s="183"/>
      <c r="D9" s="183"/>
      <c r="E9" s="183"/>
      <c r="F9" s="183"/>
      <c r="G9" s="184"/>
      <c r="H9" s="186"/>
      <c r="I9" s="184"/>
      <c r="J9" s="21"/>
      <c r="K9" s="21"/>
      <c r="L9" s="21"/>
      <c r="M9" s="190"/>
      <c r="N9" s="21"/>
      <c r="O9" s="21"/>
      <c r="P9" s="21"/>
      <c r="Q9" s="21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</row>
    <row r="10" spans="1:37" ht="14" x14ac:dyDescent="0.15">
      <c r="A10" s="137">
        <v>0.54166666666666663</v>
      </c>
      <c r="B10" s="183"/>
      <c r="C10" s="183"/>
      <c r="D10" s="183"/>
      <c r="E10" s="183"/>
      <c r="F10" s="183"/>
      <c r="G10" s="184"/>
      <c r="H10" s="184"/>
      <c r="I10" s="184"/>
      <c r="J10" s="21"/>
      <c r="K10" s="21"/>
      <c r="L10" s="21"/>
      <c r="M10" s="21"/>
      <c r="N10" s="21"/>
      <c r="O10" s="21"/>
      <c r="P10" s="21"/>
      <c r="Q10" s="21"/>
      <c r="R10" s="136"/>
      <c r="S10" s="136"/>
      <c r="T10" s="136"/>
      <c r="U10" s="136"/>
      <c r="V10" s="136"/>
      <c r="W10" s="136"/>
      <c r="X10" s="136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</row>
    <row r="11" spans="1:37" ht="14" x14ac:dyDescent="0.15">
      <c r="A11" s="137">
        <v>0.5625</v>
      </c>
      <c r="B11" s="183"/>
      <c r="C11" s="183"/>
      <c r="D11" s="183"/>
      <c r="E11" s="183"/>
      <c r="F11" s="183"/>
      <c r="G11" s="184"/>
      <c r="H11" s="184"/>
      <c r="I11" s="184"/>
      <c r="J11" s="21"/>
      <c r="K11" s="21"/>
      <c r="L11" s="21"/>
      <c r="M11" s="146"/>
      <c r="N11" s="21"/>
      <c r="O11" s="21"/>
      <c r="P11" s="21"/>
      <c r="Q11" s="21"/>
      <c r="R11" s="136"/>
      <c r="S11" s="136"/>
      <c r="T11" s="136"/>
      <c r="U11" s="136"/>
      <c r="V11" s="136"/>
      <c r="W11" s="136"/>
      <c r="X11" s="136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  <c r="AK11" s="136"/>
    </row>
    <row r="12" spans="1:37" ht="14" x14ac:dyDescent="0.15">
      <c r="A12" s="137">
        <v>0.58333333333333337</v>
      </c>
      <c r="B12" s="183"/>
      <c r="C12" s="183"/>
      <c r="D12" s="183"/>
      <c r="E12" s="183"/>
      <c r="F12" s="183"/>
      <c r="G12" s="184"/>
      <c r="H12" s="184"/>
      <c r="I12" s="184"/>
      <c r="J12" s="21"/>
      <c r="K12" s="21"/>
      <c r="L12" s="21"/>
      <c r="M12" s="21"/>
      <c r="N12" s="21"/>
      <c r="O12" s="21"/>
      <c r="P12" s="21"/>
      <c r="Q12" s="21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</row>
    <row r="13" spans="1:37" ht="14" x14ac:dyDescent="0.15">
      <c r="A13" s="137">
        <v>0.60416666666666663</v>
      </c>
      <c r="B13" s="183"/>
      <c r="C13" s="183"/>
      <c r="D13" s="183"/>
      <c r="E13" s="183"/>
      <c r="F13" s="183"/>
      <c r="G13" s="184"/>
      <c r="H13" s="184"/>
      <c r="I13" s="184"/>
      <c r="J13" s="21"/>
      <c r="K13" s="21"/>
      <c r="L13" s="21"/>
      <c r="M13" s="21"/>
      <c r="N13" s="21"/>
      <c r="O13" s="21"/>
      <c r="P13" s="21"/>
      <c r="Q13" s="21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6"/>
    </row>
    <row r="14" spans="1:37" ht="14" x14ac:dyDescent="0.15">
      <c r="A14" s="137">
        <v>0.625</v>
      </c>
      <c r="B14" s="183"/>
      <c r="C14" s="183"/>
      <c r="D14" s="183"/>
      <c r="E14" s="183"/>
      <c r="F14" s="183"/>
      <c r="G14" s="184"/>
      <c r="H14" s="185"/>
      <c r="I14" s="184"/>
      <c r="J14" s="21"/>
      <c r="K14" s="21"/>
      <c r="L14" s="185"/>
      <c r="M14" s="185"/>
      <c r="N14" s="185"/>
      <c r="O14" s="191"/>
      <c r="P14" s="192"/>
      <c r="Q14" s="21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  <c r="AK14" s="136"/>
    </row>
    <row r="15" spans="1:37" x14ac:dyDescent="0.15">
      <c r="A15" s="137">
        <v>0.65625</v>
      </c>
      <c r="B15" s="183"/>
      <c r="C15" s="183"/>
      <c r="D15" s="183"/>
      <c r="E15" s="183"/>
      <c r="F15" s="183"/>
      <c r="G15" s="184"/>
      <c r="H15" s="144"/>
      <c r="I15" s="185"/>
      <c r="J15" s="185"/>
      <c r="K15" s="185"/>
      <c r="L15" s="185"/>
      <c r="M15" s="185"/>
      <c r="N15" s="185"/>
      <c r="O15" s="185"/>
      <c r="P15" s="185"/>
      <c r="Q15" s="21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  <c r="AK15" s="136"/>
    </row>
    <row r="16" spans="1:37" ht="14" x14ac:dyDescent="0.15">
      <c r="A16" s="137">
        <v>0.66666666666666663</v>
      </c>
      <c r="B16" s="183"/>
      <c r="C16" s="183"/>
      <c r="D16" s="183"/>
      <c r="E16" s="183"/>
      <c r="F16" s="183"/>
      <c r="G16" s="184"/>
      <c r="H16" s="37"/>
      <c r="I16" s="185"/>
      <c r="J16" s="37"/>
      <c r="K16" s="185"/>
      <c r="L16" s="37"/>
      <c r="M16" s="37"/>
      <c r="N16" s="185"/>
      <c r="O16" s="185"/>
      <c r="P16" s="185"/>
      <c r="Q16" s="21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6"/>
    </row>
    <row r="17" spans="1:37" ht="14" x14ac:dyDescent="0.15">
      <c r="A17" s="137">
        <v>0.6875</v>
      </c>
      <c r="B17" s="183"/>
      <c r="C17" s="183"/>
      <c r="D17" s="183"/>
      <c r="E17" s="183"/>
      <c r="F17" s="183"/>
      <c r="G17" s="184"/>
      <c r="H17" s="184"/>
      <c r="I17" s="185"/>
      <c r="J17" s="185"/>
      <c r="K17" s="185"/>
      <c r="L17" s="185"/>
      <c r="M17" s="185"/>
      <c r="N17" s="16"/>
      <c r="O17" s="185"/>
      <c r="P17" s="185"/>
      <c r="Q17" s="21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  <c r="AK17" s="136"/>
    </row>
    <row r="18" spans="1:37" ht="14" x14ac:dyDescent="0.15">
      <c r="A18" s="137">
        <v>0.70833333333333337</v>
      </c>
      <c r="B18" s="183"/>
      <c r="C18" s="183"/>
      <c r="D18" s="183"/>
      <c r="E18" s="183"/>
      <c r="F18" s="183"/>
      <c r="G18" s="184"/>
      <c r="H18" s="184"/>
      <c r="I18" s="185"/>
      <c r="J18" s="185"/>
      <c r="K18" s="185"/>
      <c r="L18" s="185"/>
      <c r="M18" s="185"/>
      <c r="N18" s="185"/>
      <c r="O18" s="185"/>
      <c r="P18" s="185"/>
      <c r="Q18" s="21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6"/>
    </row>
    <row r="19" spans="1:37" ht="14" x14ac:dyDescent="0.15">
      <c r="A19" s="137">
        <v>0.72916666666666663</v>
      </c>
      <c r="B19" s="183"/>
      <c r="C19" s="183"/>
      <c r="D19" s="183"/>
      <c r="E19" s="183"/>
      <c r="F19" s="183"/>
      <c r="G19" s="183"/>
      <c r="H19" s="21"/>
      <c r="I19" s="185"/>
      <c r="J19" s="185"/>
      <c r="K19" s="185"/>
      <c r="L19" s="185"/>
      <c r="M19" s="185"/>
      <c r="N19" s="185"/>
      <c r="O19" s="185"/>
      <c r="P19" s="185"/>
      <c r="Q19" s="21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  <c r="AJ19" s="136"/>
      <c r="AK19" s="136"/>
    </row>
    <row r="20" spans="1:37" ht="14" x14ac:dyDescent="0.15">
      <c r="A20" s="137">
        <v>0.75</v>
      </c>
      <c r="B20" s="183"/>
      <c r="C20" s="183"/>
      <c r="D20" s="183"/>
      <c r="E20" s="183"/>
      <c r="F20" s="183"/>
      <c r="G20" s="183"/>
      <c r="H20" s="21"/>
      <c r="I20" s="185"/>
      <c r="J20" s="185"/>
      <c r="K20" s="185"/>
      <c r="L20" s="185"/>
      <c r="M20" s="37"/>
      <c r="N20" s="185"/>
      <c r="O20" s="185"/>
      <c r="P20" s="185"/>
      <c r="Q20" s="21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6"/>
    </row>
    <row r="21" spans="1:37" ht="14" x14ac:dyDescent="0.15">
      <c r="A21" s="137">
        <v>0.77083333333333337</v>
      </c>
      <c r="B21" s="183"/>
      <c r="C21" s="183"/>
      <c r="D21" s="183"/>
      <c r="E21" s="183"/>
      <c r="F21" s="183"/>
      <c r="G21" s="183"/>
      <c r="H21" s="21"/>
      <c r="I21" s="185"/>
      <c r="J21" s="185"/>
      <c r="K21" s="185"/>
      <c r="L21" s="185"/>
      <c r="M21" s="185"/>
      <c r="N21" s="185"/>
      <c r="O21" s="185"/>
      <c r="P21" s="185"/>
      <c r="Q21" s="21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</row>
    <row r="22" spans="1:37" ht="14" x14ac:dyDescent="0.15">
      <c r="A22" s="137">
        <v>0.79166666666666663</v>
      </c>
      <c r="B22" s="183"/>
      <c r="C22" s="183"/>
      <c r="D22" s="183"/>
      <c r="E22" s="183"/>
      <c r="F22" s="183"/>
      <c r="G22" s="183"/>
      <c r="H22" s="21"/>
      <c r="I22" s="62"/>
      <c r="J22" s="193"/>
      <c r="K22" s="62"/>
      <c r="L22" s="62"/>
      <c r="M22" s="193"/>
      <c r="N22" s="194"/>
      <c r="O22" s="185"/>
      <c r="P22" s="185"/>
      <c r="Q22" s="21"/>
      <c r="R22" s="136"/>
      <c r="S22" s="136"/>
      <c r="T22" s="136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</row>
    <row r="23" spans="1:37" ht="14" x14ac:dyDescent="0.15">
      <c r="A23" s="137">
        <v>0.8125</v>
      </c>
      <c r="B23" s="195"/>
      <c r="C23" s="195"/>
      <c r="D23" s="195"/>
      <c r="E23" s="195"/>
      <c r="F23" s="195"/>
      <c r="G23" s="195"/>
      <c r="H23" s="192"/>
      <c r="I23" s="192"/>
      <c r="J23" s="196"/>
      <c r="K23" s="192"/>
      <c r="L23" s="192"/>
      <c r="M23" s="192"/>
      <c r="N23" s="192"/>
      <c r="O23" s="185"/>
      <c r="P23" s="197"/>
      <c r="Q23" s="198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136"/>
      <c r="AD23" s="136"/>
      <c r="AE23" s="136"/>
      <c r="AF23" s="136"/>
      <c r="AG23" s="136"/>
      <c r="AH23" s="136"/>
      <c r="AI23" s="136"/>
      <c r="AJ23" s="136"/>
      <c r="AK23" s="136"/>
    </row>
    <row r="24" spans="1:37" ht="14" x14ac:dyDescent="0.15">
      <c r="A24" s="137">
        <v>0.83333333333333337</v>
      </c>
      <c r="B24" s="199"/>
      <c r="C24" s="199"/>
      <c r="D24" s="183"/>
      <c r="E24" s="183"/>
      <c r="F24" s="183"/>
      <c r="G24" s="200"/>
      <c r="H24" s="199"/>
      <c r="I24" s="199"/>
      <c r="J24" s="199"/>
      <c r="K24" s="185"/>
      <c r="L24" s="21"/>
      <c r="M24" s="199"/>
      <c r="N24" s="199"/>
      <c r="O24" s="185"/>
      <c r="P24" s="199"/>
      <c r="Q24" s="185"/>
      <c r="R24" s="136"/>
      <c r="S24" s="136"/>
      <c r="T24" s="136"/>
      <c r="U24" s="136"/>
      <c r="V24" s="136"/>
      <c r="W24" s="136"/>
      <c r="X24" s="136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6"/>
    </row>
    <row r="25" spans="1:37" ht="14" x14ac:dyDescent="0.15">
      <c r="A25" s="137">
        <v>0.85416666666666663</v>
      </c>
      <c r="B25" s="199"/>
      <c r="C25" s="199"/>
      <c r="D25" s="183"/>
      <c r="E25" s="183"/>
      <c r="F25" s="183"/>
      <c r="G25" s="183"/>
      <c r="H25" s="168"/>
      <c r="I25" s="168"/>
      <c r="J25" s="200"/>
      <c r="K25" s="185"/>
      <c r="L25" s="37"/>
      <c r="M25" s="199"/>
      <c r="N25" s="199"/>
      <c r="O25" s="168"/>
      <c r="P25" s="168"/>
      <c r="Q25" s="185"/>
      <c r="R25" s="136"/>
      <c r="S25" s="136"/>
      <c r="T25" s="136"/>
      <c r="U25" s="136"/>
      <c r="V25" s="136"/>
      <c r="W25" s="136"/>
      <c r="X25" s="136"/>
      <c r="Y25" s="136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  <c r="AK25" s="136"/>
    </row>
    <row r="26" spans="1:37" ht="14" x14ac:dyDescent="0.15">
      <c r="A26" s="137">
        <v>0.875</v>
      </c>
      <c r="B26" s="199"/>
      <c r="C26" s="199"/>
      <c r="D26" s="183"/>
      <c r="E26" s="183"/>
      <c r="F26" s="183"/>
      <c r="G26" s="183"/>
      <c r="H26" s="201"/>
      <c r="I26" s="201"/>
      <c r="J26" s="199"/>
      <c r="K26" s="185"/>
      <c r="L26" s="21"/>
      <c r="M26" s="21"/>
      <c r="N26" s="21"/>
      <c r="O26" s="201"/>
      <c r="P26" s="201"/>
      <c r="Q26" s="21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  <c r="AF26" s="136"/>
      <c r="AG26" s="136"/>
      <c r="AH26" s="136"/>
      <c r="AI26" s="136"/>
      <c r="AJ26" s="136"/>
      <c r="AK26" s="136"/>
    </row>
    <row r="27" spans="1:37" ht="14" x14ac:dyDescent="0.15">
      <c r="A27" s="137">
        <v>0.89583333333333337</v>
      </c>
      <c r="B27" s="199"/>
      <c r="C27" s="199"/>
      <c r="D27" s="183"/>
      <c r="E27" s="183"/>
      <c r="F27" s="183"/>
      <c r="G27" s="183"/>
      <c r="H27" s="199"/>
      <c r="I27" s="199"/>
      <c r="J27" s="199"/>
      <c r="K27" s="185"/>
      <c r="L27" s="21"/>
      <c r="M27" s="21"/>
      <c r="N27" s="199"/>
      <c r="O27" s="199"/>
      <c r="P27" s="199"/>
      <c r="Q27" s="21"/>
      <c r="R27" s="136"/>
      <c r="S27" s="136"/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  <c r="AK27" s="136"/>
    </row>
    <row r="28" spans="1:37" ht="14" x14ac:dyDescent="0.15">
      <c r="A28" s="137">
        <v>0.91666666666666663</v>
      </c>
      <c r="B28" s="183"/>
      <c r="C28" s="183"/>
      <c r="D28" s="183"/>
      <c r="E28" s="183"/>
      <c r="F28" s="183"/>
      <c r="G28" s="183"/>
      <c r="H28" s="21"/>
      <c r="I28" s="21"/>
      <c r="J28" s="21"/>
      <c r="K28" s="185"/>
      <c r="L28" s="21"/>
      <c r="M28" s="21"/>
      <c r="N28" s="21"/>
      <c r="O28" s="185"/>
      <c r="P28" s="21"/>
      <c r="Q28" s="21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</row>
    <row r="29" spans="1:37" ht="15.75" customHeight="1" x14ac:dyDescent="0.15">
      <c r="A29" s="106"/>
      <c r="B29" s="106"/>
      <c r="C29" s="106"/>
      <c r="D29" s="106"/>
      <c r="E29" s="106"/>
      <c r="F29" s="106"/>
      <c r="G29" s="106"/>
      <c r="H29" s="106"/>
      <c r="I29" s="99"/>
      <c r="J29" s="99"/>
      <c r="K29" s="99"/>
      <c r="L29" s="99"/>
      <c r="M29" s="99"/>
      <c r="N29" s="107"/>
      <c r="O29" s="99"/>
      <c r="P29" s="99"/>
      <c r="Q29" s="99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</row>
    <row r="30" spans="1:37" ht="15.75" customHeight="1" x14ac:dyDescent="0.15">
      <c r="A30" s="106"/>
      <c r="B30" s="106"/>
      <c r="C30" s="106"/>
      <c r="D30" s="106"/>
      <c r="E30" s="106"/>
      <c r="F30" s="106"/>
      <c r="G30" s="106"/>
      <c r="H30" s="106"/>
      <c r="I30" s="99"/>
      <c r="J30" s="99"/>
      <c r="K30" s="99"/>
      <c r="L30" s="99"/>
      <c r="M30" s="99"/>
      <c r="N30" s="107"/>
      <c r="O30" s="99"/>
      <c r="P30" s="99"/>
      <c r="Q30" s="99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</row>
    <row r="31" spans="1:37" ht="15.75" customHeight="1" x14ac:dyDescent="0.15">
      <c r="A31" s="106"/>
      <c r="B31" s="106"/>
      <c r="C31" s="106"/>
      <c r="D31" s="106"/>
      <c r="E31" s="106"/>
      <c r="F31" s="106"/>
      <c r="G31" s="106"/>
      <c r="H31" s="202"/>
      <c r="I31" s="99"/>
      <c r="J31" s="99"/>
      <c r="K31" s="99"/>
      <c r="L31" s="99"/>
      <c r="M31" s="99"/>
      <c r="N31" s="107"/>
      <c r="O31" s="99"/>
      <c r="P31" s="99"/>
      <c r="Q31" s="99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</row>
    <row r="32" spans="1:37" ht="15.75" customHeight="1" x14ac:dyDescent="0.2">
      <c r="A32" s="106"/>
      <c r="B32" s="106"/>
      <c r="C32" s="106"/>
      <c r="D32" s="106"/>
      <c r="E32" s="106"/>
      <c r="F32" s="106"/>
      <c r="G32" s="106"/>
      <c r="H32" s="106"/>
      <c r="I32" s="33"/>
      <c r="J32" s="33"/>
      <c r="K32" s="33"/>
      <c r="L32" s="33"/>
      <c r="M32" s="33"/>
      <c r="N32" s="33"/>
      <c r="O32" s="33"/>
      <c r="P32" s="33"/>
      <c r="Q32" s="33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</row>
    <row r="33" spans="1:37" ht="15.75" customHeight="1" x14ac:dyDescent="0.2">
      <c r="A33" s="108"/>
      <c r="B33" s="108"/>
      <c r="C33" s="108"/>
      <c r="D33" s="108"/>
      <c r="E33" s="108"/>
      <c r="F33" s="108"/>
      <c r="G33" s="108"/>
      <c r="H33" s="108"/>
      <c r="I33" s="109"/>
      <c r="J33" s="109"/>
      <c r="K33" s="110"/>
      <c r="L33" s="111"/>
      <c r="M33" s="111"/>
      <c r="N33" s="108"/>
      <c r="O33" s="111"/>
      <c r="P33" s="111"/>
      <c r="Q33" s="111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</row>
    <row r="34" spans="1:37" ht="15.75" customHeight="1" x14ac:dyDescent="0.2">
      <c r="A34" s="108"/>
      <c r="B34" s="108"/>
      <c r="C34" s="108"/>
      <c r="D34" s="108"/>
      <c r="E34" s="108"/>
      <c r="F34" s="108"/>
      <c r="G34" s="108"/>
      <c r="H34" s="108"/>
      <c r="I34" s="109"/>
      <c r="J34" s="109"/>
      <c r="K34" s="108"/>
      <c r="L34" s="108"/>
      <c r="M34" s="108"/>
      <c r="N34" s="108"/>
      <c r="O34" s="108"/>
      <c r="P34" s="108"/>
      <c r="Q34" s="108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</row>
    <row r="35" spans="1:37" ht="15.75" customHeight="1" x14ac:dyDescent="0.2">
      <c r="A35" s="108"/>
      <c r="B35" s="108"/>
      <c r="C35" s="108"/>
      <c r="D35" s="108"/>
      <c r="E35" s="108"/>
      <c r="F35" s="108"/>
      <c r="G35" s="108"/>
      <c r="H35" s="108"/>
      <c r="I35" s="109"/>
      <c r="J35" s="109"/>
      <c r="K35" s="108"/>
      <c r="L35" s="108"/>
      <c r="M35" s="108"/>
      <c r="N35" s="108"/>
      <c r="O35" s="108"/>
      <c r="P35" s="108"/>
      <c r="Q35" s="108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</row>
    <row r="36" spans="1:37" ht="15.75" customHeight="1" x14ac:dyDescent="0.2">
      <c r="A36" s="108"/>
      <c r="B36" s="108"/>
      <c r="C36" s="108"/>
      <c r="D36" s="108"/>
      <c r="E36" s="108"/>
      <c r="F36" s="108"/>
      <c r="G36" s="108"/>
      <c r="H36" s="108"/>
      <c r="I36" s="109"/>
      <c r="J36" s="109"/>
      <c r="K36" s="108"/>
      <c r="L36" s="108"/>
      <c r="M36" s="108"/>
      <c r="N36" s="108"/>
      <c r="O36" s="108"/>
      <c r="P36" s="108"/>
      <c r="Q36" s="108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</row>
    <row r="37" spans="1:37" ht="15.75" customHeight="1" x14ac:dyDescent="0.2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</row>
    <row r="38" spans="1:37" ht="15.75" customHeight="1" x14ac:dyDescent="0.2">
      <c r="A38" s="96"/>
      <c r="B38" s="96"/>
      <c r="C38" s="96"/>
      <c r="D38" s="96"/>
      <c r="E38" s="96"/>
      <c r="F38" s="96"/>
      <c r="G38" s="96"/>
      <c r="H38" s="96"/>
      <c r="I38" s="114"/>
      <c r="J38" s="96"/>
      <c r="K38" s="96"/>
      <c r="L38" s="96"/>
      <c r="M38" s="96"/>
      <c r="N38" s="96"/>
      <c r="O38" s="96"/>
      <c r="P38" s="96"/>
      <c r="Q38" s="96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</row>
    <row r="39" spans="1:37" ht="15.75" customHeight="1" x14ac:dyDescent="0.2">
      <c r="A39" s="96"/>
      <c r="B39" s="96"/>
      <c r="C39" s="96"/>
      <c r="D39" s="96"/>
      <c r="E39" s="96"/>
      <c r="F39" s="96"/>
      <c r="G39" s="96"/>
      <c r="H39" s="96"/>
      <c r="I39" s="114"/>
      <c r="J39" s="96"/>
      <c r="K39" s="96"/>
      <c r="L39" s="96"/>
      <c r="M39" s="96"/>
      <c r="N39" s="96"/>
      <c r="O39" s="96"/>
      <c r="P39" s="96"/>
      <c r="Q39" s="96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</row>
    <row r="40" spans="1:37" ht="15.75" customHeight="1" x14ac:dyDescent="0.15">
      <c r="A40" s="96"/>
      <c r="B40" s="96"/>
      <c r="C40" s="96"/>
      <c r="D40" s="96"/>
      <c r="E40" s="96"/>
      <c r="F40" s="96"/>
      <c r="G40" s="96"/>
      <c r="H40" s="96"/>
      <c r="I40" s="100"/>
      <c r="J40" s="96"/>
      <c r="K40" s="96"/>
      <c r="L40" s="96"/>
      <c r="M40" s="96"/>
      <c r="N40" s="96"/>
      <c r="O40" s="96"/>
      <c r="P40" s="96"/>
      <c r="Q40" s="96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</row>
    <row r="41" spans="1:37" ht="15.75" customHeight="1" x14ac:dyDescent="0.2">
      <c r="A41" s="96"/>
      <c r="B41" s="96"/>
      <c r="C41" s="96"/>
      <c r="D41" s="96"/>
      <c r="E41" s="96"/>
      <c r="F41" s="96"/>
      <c r="G41" s="96"/>
      <c r="H41" s="96"/>
      <c r="I41" s="112"/>
      <c r="J41" s="96"/>
      <c r="K41" s="96"/>
      <c r="L41" s="96"/>
      <c r="M41" s="96"/>
      <c r="N41" s="96"/>
      <c r="O41" s="96"/>
      <c r="P41" s="96"/>
      <c r="Q41" s="96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</row>
    <row r="42" spans="1:37" ht="15.75" customHeight="1" x14ac:dyDescent="0.2">
      <c r="A42" s="96"/>
      <c r="B42" s="96"/>
      <c r="C42" s="96"/>
      <c r="D42" s="96"/>
      <c r="E42" s="96"/>
      <c r="F42" s="96"/>
      <c r="G42" s="96"/>
      <c r="H42" s="96"/>
      <c r="I42" s="112"/>
      <c r="J42" s="96"/>
      <c r="K42" s="96"/>
      <c r="L42" s="96"/>
      <c r="M42" s="96"/>
      <c r="N42" s="96"/>
      <c r="O42" s="96"/>
      <c r="P42" s="96"/>
      <c r="Q42" s="96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</row>
    <row r="43" spans="1:37" ht="15.75" customHeight="1" x14ac:dyDescent="0.2">
      <c r="A43" s="96"/>
      <c r="B43" s="96"/>
      <c r="C43" s="96"/>
      <c r="D43" s="96"/>
      <c r="E43" s="96"/>
      <c r="F43" s="96"/>
      <c r="G43" s="96"/>
      <c r="H43" s="96"/>
      <c r="I43" s="114"/>
      <c r="J43" s="96"/>
      <c r="K43" s="96"/>
      <c r="L43" s="96"/>
      <c r="M43" s="96"/>
      <c r="N43" s="96"/>
      <c r="O43" s="96"/>
      <c r="P43" s="96"/>
      <c r="Q43" s="96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</row>
    <row r="44" spans="1:37" ht="15.75" customHeight="1" x14ac:dyDescent="0.2">
      <c r="A44" s="96"/>
      <c r="B44" s="96"/>
      <c r="C44" s="96"/>
      <c r="D44" s="96"/>
      <c r="E44" s="96"/>
      <c r="F44" s="96"/>
      <c r="G44" s="96"/>
      <c r="H44" s="96"/>
      <c r="I44" s="114"/>
      <c r="J44" s="96"/>
      <c r="K44" s="96"/>
      <c r="L44" s="96"/>
      <c r="M44" s="96"/>
      <c r="N44" s="96"/>
      <c r="O44" s="96"/>
      <c r="P44" s="96"/>
      <c r="Q44" s="96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</row>
    <row r="45" spans="1:37" ht="15.75" customHeight="1" x14ac:dyDescent="0.15">
      <c r="A45" s="96"/>
      <c r="B45" s="96"/>
      <c r="C45" s="96"/>
      <c r="D45" s="96"/>
      <c r="E45" s="96"/>
      <c r="F45" s="96"/>
      <c r="G45" s="96"/>
      <c r="H45" s="96"/>
      <c r="I45" s="100"/>
      <c r="J45" s="96"/>
      <c r="K45" s="96"/>
      <c r="L45" s="96"/>
      <c r="M45" s="96"/>
      <c r="N45" s="96"/>
      <c r="O45" s="96"/>
      <c r="P45" s="96"/>
      <c r="Q45" s="96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</row>
    <row r="46" spans="1:37" ht="15.75" customHeight="1" x14ac:dyDescent="0.2">
      <c r="A46" s="96"/>
      <c r="B46" s="96"/>
      <c r="C46" s="96"/>
      <c r="D46" s="96"/>
      <c r="E46" s="96"/>
      <c r="F46" s="96"/>
      <c r="G46" s="96"/>
      <c r="H46" s="96"/>
      <c r="I46" s="112"/>
      <c r="J46" s="96"/>
      <c r="K46" s="96"/>
      <c r="L46" s="96"/>
      <c r="M46" s="96"/>
      <c r="N46" s="96"/>
      <c r="O46" s="96"/>
      <c r="P46" s="96"/>
      <c r="Q46" s="96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</row>
    <row r="47" spans="1:37" ht="15.75" customHeight="1" x14ac:dyDescent="0.2">
      <c r="A47" s="96"/>
      <c r="B47" s="96"/>
      <c r="C47" s="96"/>
      <c r="D47" s="96"/>
      <c r="E47" s="96"/>
      <c r="F47" s="96"/>
      <c r="G47" s="96"/>
      <c r="H47" s="96"/>
      <c r="I47" s="112"/>
      <c r="J47" s="96"/>
      <c r="K47" s="96"/>
      <c r="L47" s="96"/>
      <c r="M47" s="96"/>
      <c r="N47" s="96"/>
      <c r="O47" s="96"/>
      <c r="P47" s="96"/>
      <c r="Q47" s="96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</row>
    <row r="48" spans="1:37" ht="15.75" customHeight="1" x14ac:dyDescent="0.2">
      <c r="A48" s="96"/>
      <c r="B48" s="96"/>
      <c r="C48" s="96"/>
      <c r="D48" s="96"/>
      <c r="E48" s="96"/>
      <c r="F48" s="96"/>
      <c r="G48" s="96"/>
      <c r="H48" s="96"/>
      <c r="I48" s="114"/>
      <c r="J48" s="96"/>
      <c r="K48" s="96"/>
      <c r="L48" s="96"/>
      <c r="M48" s="96"/>
      <c r="N48" s="96"/>
      <c r="O48" s="96"/>
      <c r="P48" s="96"/>
      <c r="Q48" s="96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</row>
    <row r="49" spans="1:37" ht="15.75" customHeight="1" x14ac:dyDescent="0.2">
      <c r="A49" s="96"/>
      <c r="B49" s="96"/>
      <c r="C49" s="96"/>
      <c r="D49" s="96"/>
      <c r="E49" s="96"/>
      <c r="F49" s="96"/>
      <c r="G49" s="96"/>
      <c r="H49" s="96"/>
      <c r="I49" s="114"/>
      <c r="J49" s="96"/>
      <c r="K49" s="96"/>
      <c r="L49" s="96"/>
      <c r="M49" s="96"/>
      <c r="N49" s="96"/>
      <c r="O49" s="96"/>
      <c r="P49" s="96"/>
      <c r="Q49" s="96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</row>
    <row r="50" spans="1:37" ht="15.75" customHeight="1" x14ac:dyDescent="0.15">
      <c r="A50" s="96"/>
      <c r="B50" s="96"/>
      <c r="C50" s="96"/>
      <c r="D50" s="96"/>
      <c r="E50" s="96"/>
      <c r="F50" s="96"/>
      <c r="G50" s="96"/>
      <c r="H50" s="96"/>
      <c r="I50" s="100"/>
      <c r="J50" s="96"/>
      <c r="K50" s="96"/>
      <c r="L50" s="96"/>
      <c r="M50" s="96"/>
      <c r="N50" s="96"/>
      <c r="O50" s="96"/>
      <c r="P50" s="96"/>
      <c r="Q50" s="96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</row>
    <row r="51" spans="1:37" ht="15.75" customHeight="1" x14ac:dyDescent="0.2">
      <c r="A51" s="96"/>
      <c r="B51" s="96"/>
      <c r="C51" s="96"/>
      <c r="D51" s="96"/>
      <c r="E51" s="96"/>
      <c r="F51" s="96"/>
      <c r="G51" s="96"/>
      <c r="H51" s="96"/>
      <c r="I51" s="112"/>
      <c r="J51" s="96"/>
      <c r="K51" s="96"/>
      <c r="L51" s="96"/>
      <c r="M51" s="96"/>
      <c r="N51" s="96"/>
      <c r="O51" s="96"/>
      <c r="P51" s="96"/>
      <c r="Q51" s="96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</row>
    <row r="52" spans="1:37" ht="15.75" customHeight="1" x14ac:dyDescent="0.2">
      <c r="A52" s="96"/>
      <c r="B52" s="96"/>
      <c r="C52" s="96"/>
      <c r="D52" s="96"/>
      <c r="E52" s="96"/>
      <c r="F52" s="96"/>
      <c r="G52" s="96"/>
      <c r="H52" s="96"/>
      <c r="I52" s="112"/>
      <c r="J52" s="96"/>
      <c r="K52" s="96"/>
      <c r="L52" s="96"/>
      <c r="M52" s="96"/>
      <c r="N52" s="96"/>
      <c r="O52" s="96"/>
      <c r="P52" s="96"/>
      <c r="Q52" s="96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</row>
    <row r="53" spans="1:37" ht="15.75" customHeight="1" x14ac:dyDescent="0.2">
      <c r="A53" s="96"/>
      <c r="B53" s="96"/>
      <c r="C53" s="96"/>
      <c r="D53" s="96"/>
      <c r="E53" s="96"/>
      <c r="F53" s="96"/>
      <c r="G53" s="96"/>
      <c r="H53" s="96"/>
      <c r="I53" s="114"/>
      <c r="J53" s="96"/>
      <c r="K53" s="96"/>
      <c r="L53" s="96"/>
      <c r="M53" s="96"/>
      <c r="N53" s="96"/>
      <c r="O53" s="96"/>
      <c r="P53" s="96"/>
      <c r="Q53" s="96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</row>
    <row r="54" spans="1:37" ht="15.75" customHeight="1" x14ac:dyDescent="0.2">
      <c r="A54" s="96"/>
      <c r="B54" s="96"/>
      <c r="C54" s="96"/>
      <c r="D54" s="96"/>
      <c r="E54" s="96"/>
      <c r="F54" s="96"/>
      <c r="G54" s="96"/>
      <c r="H54" s="96"/>
      <c r="I54" s="114"/>
      <c r="J54" s="96"/>
      <c r="K54" s="96"/>
      <c r="L54" s="96"/>
      <c r="M54" s="96"/>
      <c r="N54" s="96"/>
      <c r="O54" s="96"/>
      <c r="P54" s="96"/>
      <c r="Q54" s="96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</row>
    <row r="55" spans="1:37" ht="15.75" customHeight="1" x14ac:dyDescent="0.15">
      <c r="A55" s="96"/>
      <c r="B55" s="96"/>
      <c r="C55" s="96"/>
      <c r="D55" s="96"/>
      <c r="E55" s="96"/>
      <c r="F55" s="96"/>
      <c r="G55" s="96"/>
      <c r="H55" s="96"/>
      <c r="I55" s="100"/>
      <c r="J55" s="96"/>
      <c r="K55" s="96"/>
      <c r="L55" s="96"/>
      <c r="M55" s="96"/>
      <c r="N55" s="96"/>
      <c r="O55" s="96"/>
      <c r="P55" s="96"/>
      <c r="Q55" s="96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</row>
    <row r="56" spans="1:37" ht="15.75" customHeight="1" x14ac:dyDescent="0.2">
      <c r="A56" s="96"/>
      <c r="B56" s="96"/>
      <c r="C56" s="96"/>
      <c r="D56" s="96"/>
      <c r="E56" s="96"/>
      <c r="F56" s="96"/>
      <c r="G56" s="96"/>
      <c r="H56" s="96"/>
      <c r="I56" s="112"/>
      <c r="J56" s="96"/>
      <c r="K56" s="96"/>
      <c r="L56" s="96"/>
      <c r="M56" s="96"/>
      <c r="N56" s="96"/>
      <c r="O56" s="96"/>
      <c r="P56" s="96"/>
      <c r="Q56" s="96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</row>
    <row r="57" spans="1:37" ht="15.75" customHeight="1" x14ac:dyDescent="0.2">
      <c r="A57" s="96"/>
      <c r="B57" s="96"/>
      <c r="C57" s="96"/>
      <c r="D57" s="96"/>
      <c r="E57" s="96"/>
      <c r="F57" s="96"/>
      <c r="G57" s="96"/>
      <c r="H57" s="96"/>
      <c r="I57" s="112"/>
      <c r="J57" s="96"/>
      <c r="K57" s="96"/>
      <c r="L57" s="96"/>
      <c r="M57" s="96"/>
      <c r="N57" s="96"/>
      <c r="O57" s="96"/>
      <c r="P57" s="96"/>
      <c r="Q57" s="96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</row>
    <row r="58" spans="1:37" ht="15.75" customHeight="1" x14ac:dyDescent="0.2">
      <c r="A58" s="96"/>
      <c r="B58" s="96"/>
      <c r="C58" s="96"/>
      <c r="D58" s="96"/>
      <c r="E58" s="96"/>
      <c r="F58" s="96"/>
      <c r="G58" s="96"/>
      <c r="H58" s="96"/>
      <c r="I58" s="114"/>
      <c r="J58" s="96"/>
      <c r="K58" s="96"/>
      <c r="L58" s="96"/>
      <c r="M58" s="96"/>
      <c r="N58" s="96"/>
      <c r="O58" s="96"/>
      <c r="P58" s="96"/>
      <c r="Q58" s="96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</row>
    <row r="59" spans="1:37" ht="15.75" customHeight="1" x14ac:dyDescent="0.2">
      <c r="A59" s="96"/>
      <c r="B59" s="96"/>
      <c r="C59" s="96"/>
      <c r="D59" s="96"/>
      <c r="E59" s="96"/>
      <c r="F59" s="96"/>
      <c r="G59" s="96"/>
      <c r="H59" s="96"/>
      <c r="I59" s="114"/>
      <c r="J59" s="96"/>
      <c r="K59" s="96"/>
      <c r="L59" s="96"/>
      <c r="M59" s="96"/>
      <c r="N59" s="96"/>
      <c r="O59" s="96"/>
      <c r="P59" s="96"/>
      <c r="Q59" s="96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</row>
    <row r="60" spans="1:37" ht="15.75" customHeight="1" x14ac:dyDescent="0.15">
      <c r="A60" s="96"/>
      <c r="B60" s="96"/>
      <c r="C60" s="96"/>
      <c r="D60" s="96"/>
      <c r="E60" s="96"/>
      <c r="F60" s="96"/>
      <c r="G60" s="96"/>
      <c r="H60" s="96"/>
      <c r="I60" s="100"/>
      <c r="J60" s="96"/>
      <c r="K60" s="96"/>
      <c r="L60" s="96"/>
      <c r="M60" s="96"/>
      <c r="N60" s="96"/>
      <c r="O60" s="96"/>
      <c r="P60" s="96"/>
      <c r="Q60" s="96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</row>
    <row r="61" spans="1:37" ht="15.75" customHeight="1" x14ac:dyDescent="0.2">
      <c r="A61" s="96"/>
      <c r="B61" s="96"/>
      <c r="C61" s="96"/>
      <c r="D61" s="96"/>
      <c r="E61" s="96"/>
      <c r="F61" s="96"/>
      <c r="G61" s="96"/>
      <c r="H61" s="96"/>
      <c r="I61" s="112"/>
      <c r="J61" s="96"/>
      <c r="K61" s="96"/>
      <c r="L61" s="96"/>
      <c r="M61" s="96"/>
      <c r="N61" s="96"/>
      <c r="O61" s="96"/>
      <c r="P61" s="96"/>
      <c r="Q61" s="96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</row>
    <row r="62" spans="1:37" ht="15.75" customHeight="1" x14ac:dyDescent="0.2">
      <c r="A62" s="96"/>
      <c r="B62" s="96"/>
      <c r="C62" s="96"/>
      <c r="D62" s="96"/>
      <c r="E62" s="96"/>
      <c r="F62" s="96"/>
      <c r="G62" s="96"/>
      <c r="H62" s="96"/>
      <c r="I62" s="112"/>
      <c r="J62" s="96"/>
      <c r="K62" s="96"/>
      <c r="L62" s="96"/>
      <c r="M62" s="96"/>
      <c r="N62" s="96"/>
      <c r="O62" s="96"/>
      <c r="P62" s="96"/>
      <c r="Q62" s="96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</row>
    <row r="63" spans="1:37" ht="15.75" customHeight="1" x14ac:dyDescent="0.2">
      <c r="A63" s="96"/>
      <c r="B63" s="96"/>
      <c r="C63" s="96"/>
      <c r="D63" s="96"/>
      <c r="E63" s="96"/>
      <c r="F63" s="96"/>
      <c r="G63" s="96"/>
      <c r="H63" s="96"/>
      <c r="I63" s="114"/>
      <c r="J63" s="96"/>
      <c r="K63" s="96"/>
      <c r="L63" s="96"/>
      <c r="M63" s="96"/>
      <c r="N63" s="96"/>
      <c r="O63" s="96"/>
      <c r="P63" s="96"/>
      <c r="Q63" s="96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</row>
    <row r="64" spans="1:37" ht="15.75" customHeight="1" x14ac:dyDescent="0.2">
      <c r="A64" s="96"/>
      <c r="B64" s="96"/>
      <c r="C64" s="96"/>
      <c r="D64" s="96"/>
      <c r="E64" s="96"/>
      <c r="F64" s="96"/>
      <c r="G64" s="96"/>
      <c r="H64" s="96"/>
      <c r="I64" s="114"/>
      <c r="J64" s="96"/>
      <c r="K64" s="96"/>
      <c r="L64" s="96"/>
      <c r="M64" s="96"/>
      <c r="N64" s="96"/>
      <c r="O64" s="96"/>
      <c r="P64" s="96"/>
      <c r="Q64" s="96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</row>
    <row r="65" spans="1:37" ht="15.75" customHeight="1" x14ac:dyDescent="0.15">
      <c r="A65" s="96"/>
      <c r="B65" s="96"/>
      <c r="C65" s="96"/>
      <c r="D65" s="96"/>
      <c r="E65" s="96"/>
      <c r="F65" s="96"/>
      <c r="G65" s="96"/>
      <c r="H65" s="96"/>
      <c r="I65" s="100"/>
      <c r="J65" s="96"/>
      <c r="K65" s="96"/>
      <c r="L65" s="96"/>
      <c r="M65" s="96"/>
      <c r="N65" s="96"/>
      <c r="O65" s="96"/>
      <c r="P65" s="96"/>
      <c r="Q65" s="96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</row>
    <row r="66" spans="1:37" ht="15.75" customHeight="1" x14ac:dyDescent="0.2">
      <c r="A66" s="96"/>
      <c r="B66" s="96"/>
      <c r="C66" s="96"/>
      <c r="D66" s="96"/>
      <c r="E66" s="96"/>
      <c r="F66" s="96"/>
      <c r="G66" s="96"/>
      <c r="H66" s="96"/>
      <c r="I66" s="112"/>
      <c r="J66" s="96"/>
      <c r="K66" s="96"/>
      <c r="L66" s="96"/>
      <c r="M66" s="96"/>
      <c r="N66" s="96"/>
      <c r="O66" s="96"/>
      <c r="P66" s="96"/>
      <c r="Q66" s="96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</row>
    <row r="67" spans="1:37" ht="15.75" customHeight="1" x14ac:dyDescent="0.2">
      <c r="A67" s="96"/>
      <c r="B67" s="96"/>
      <c r="C67" s="96"/>
      <c r="D67" s="96"/>
      <c r="E67" s="96"/>
      <c r="F67" s="96"/>
      <c r="G67" s="96"/>
      <c r="H67" s="96"/>
      <c r="I67" s="112"/>
      <c r="J67" s="96"/>
      <c r="K67" s="96"/>
      <c r="L67" s="96"/>
      <c r="M67" s="96"/>
      <c r="N67" s="96"/>
      <c r="O67" s="96"/>
      <c r="P67" s="96"/>
      <c r="Q67" s="96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</row>
    <row r="68" spans="1:37" ht="15.75" customHeight="1" x14ac:dyDescent="0.2">
      <c r="A68" s="96"/>
      <c r="B68" s="96"/>
      <c r="C68" s="96"/>
      <c r="D68" s="96"/>
      <c r="E68" s="96"/>
      <c r="F68" s="96"/>
      <c r="G68" s="96"/>
      <c r="H68" s="96"/>
      <c r="I68" s="114"/>
      <c r="J68" s="96"/>
      <c r="K68" s="96"/>
      <c r="L68" s="96"/>
      <c r="M68" s="96"/>
      <c r="N68" s="96"/>
      <c r="O68" s="96"/>
      <c r="P68" s="96"/>
      <c r="Q68" s="96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</row>
    <row r="69" spans="1:37" ht="15.75" customHeight="1" x14ac:dyDescent="0.2">
      <c r="A69" s="96"/>
      <c r="B69" s="96"/>
      <c r="C69" s="96"/>
      <c r="D69" s="96"/>
      <c r="E69" s="96"/>
      <c r="F69" s="96"/>
      <c r="G69" s="96"/>
      <c r="H69" s="96"/>
      <c r="I69" s="114"/>
      <c r="J69" s="96"/>
      <c r="K69" s="96"/>
      <c r="L69" s="96"/>
      <c r="M69" s="96"/>
      <c r="N69" s="96"/>
      <c r="O69" s="96"/>
      <c r="P69" s="96"/>
      <c r="Q69" s="96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</row>
    <row r="70" spans="1:37" ht="15.75" customHeight="1" x14ac:dyDescent="0.15">
      <c r="A70" s="96"/>
      <c r="B70" s="96"/>
      <c r="C70" s="96"/>
      <c r="D70" s="96"/>
      <c r="E70" s="96"/>
      <c r="F70" s="96"/>
      <c r="G70" s="96"/>
      <c r="H70" s="96"/>
      <c r="I70" s="100"/>
      <c r="J70" s="96"/>
      <c r="K70" s="96"/>
      <c r="L70" s="96"/>
      <c r="M70" s="96"/>
      <c r="N70" s="96"/>
      <c r="O70" s="96"/>
      <c r="P70" s="96"/>
      <c r="Q70" s="96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</row>
    <row r="71" spans="1:37" ht="15.75" customHeight="1" x14ac:dyDescent="0.2">
      <c r="A71" s="96"/>
      <c r="B71" s="96"/>
      <c r="C71" s="96"/>
      <c r="D71" s="96"/>
      <c r="E71" s="96"/>
      <c r="F71" s="96"/>
      <c r="G71" s="96"/>
      <c r="H71" s="96"/>
      <c r="I71" s="112"/>
      <c r="J71" s="96"/>
      <c r="K71" s="96"/>
      <c r="L71" s="96"/>
      <c r="M71" s="96"/>
      <c r="N71" s="96"/>
      <c r="O71" s="96"/>
      <c r="P71" s="96"/>
      <c r="Q71" s="96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</row>
    <row r="72" spans="1:37" ht="15.75" customHeight="1" x14ac:dyDescent="0.2">
      <c r="A72" s="96"/>
      <c r="B72" s="96"/>
      <c r="C72" s="96"/>
      <c r="D72" s="96"/>
      <c r="E72" s="96"/>
      <c r="F72" s="96"/>
      <c r="G72" s="96"/>
      <c r="H72" s="96"/>
      <c r="I72" s="112"/>
      <c r="J72" s="96"/>
      <c r="K72" s="96"/>
      <c r="L72" s="96"/>
      <c r="M72" s="96"/>
      <c r="N72" s="96"/>
      <c r="O72" s="96"/>
      <c r="P72" s="96"/>
      <c r="Q72" s="96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</row>
    <row r="73" spans="1:37" ht="15.75" customHeight="1" x14ac:dyDescent="0.2">
      <c r="A73" s="96"/>
      <c r="B73" s="96"/>
      <c r="C73" s="96"/>
      <c r="D73" s="96"/>
      <c r="E73" s="96"/>
      <c r="F73" s="96"/>
      <c r="G73" s="96"/>
      <c r="H73" s="96"/>
      <c r="I73" s="114"/>
      <c r="J73" s="96"/>
      <c r="K73" s="96"/>
      <c r="L73" s="96"/>
      <c r="M73" s="96"/>
      <c r="N73" s="96"/>
      <c r="O73" s="96"/>
      <c r="P73" s="96"/>
      <c r="Q73" s="96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</row>
    <row r="74" spans="1:37" ht="15.75" customHeight="1" x14ac:dyDescent="0.2">
      <c r="A74" s="96"/>
      <c r="B74" s="96"/>
      <c r="C74" s="96"/>
      <c r="D74" s="96"/>
      <c r="E74" s="96"/>
      <c r="F74" s="96"/>
      <c r="G74" s="96"/>
      <c r="H74" s="96"/>
      <c r="I74" s="114"/>
      <c r="J74" s="96"/>
      <c r="K74" s="96"/>
      <c r="L74" s="96"/>
      <c r="M74" s="96"/>
      <c r="N74" s="96"/>
      <c r="O74" s="96"/>
      <c r="P74" s="96"/>
      <c r="Q74" s="96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</row>
    <row r="75" spans="1:37" ht="15.75" customHeight="1" x14ac:dyDescent="0.15">
      <c r="A75" s="96"/>
      <c r="B75" s="96"/>
      <c r="C75" s="96"/>
      <c r="D75" s="96"/>
      <c r="E75" s="96"/>
      <c r="F75" s="96"/>
      <c r="G75" s="96"/>
      <c r="H75" s="96"/>
      <c r="I75" s="100"/>
      <c r="J75" s="96"/>
      <c r="K75" s="96"/>
      <c r="L75" s="96"/>
      <c r="M75" s="96"/>
      <c r="N75" s="96"/>
      <c r="O75" s="96"/>
      <c r="P75" s="96"/>
      <c r="Q75" s="96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</row>
    <row r="76" spans="1:37" ht="15.75" customHeight="1" x14ac:dyDescent="0.2">
      <c r="A76" s="96"/>
      <c r="B76" s="96"/>
      <c r="C76" s="96"/>
      <c r="D76" s="96"/>
      <c r="E76" s="96"/>
      <c r="F76" s="96"/>
      <c r="G76" s="96"/>
      <c r="H76" s="96"/>
      <c r="I76" s="112"/>
      <c r="J76" s="96"/>
      <c r="K76" s="96"/>
      <c r="L76" s="96"/>
      <c r="M76" s="96"/>
      <c r="N76" s="96"/>
      <c r="O76" s="96"/>
      <c r="P76" s="96"/>
      <c r="Q76" s="96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</row>
    <row r="77" spans="1:37" ht="15.75" customHeight="1" x14ac:dyDescent="0.2">
      <c r="A77" s="96"/>
      <c r="B77" s="96"/>
      <c r="C77" s="96"/>
      <c r="D77" s="96"/>
      <c r="E77" s="96"/>
      <c r="F77" s="96"/>
      <c r="G77" s="96"/>
      <c r="H77" s="96"/>
      <c r="I77" s="112"/>
      <c r="J77" s="96"/>
      <c r="K77" s="96"/>
      <c r="L77" s="96"/>
      <c r="M77" s="96"/>
      <c r="N77" s="96"/>
      <c r="O77" s="96"/>
      <c r="P77" s="96"/>
      <c r="Q77" s="96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</row>
    <row r="78" spans="1:37" ht="15.75" customHeight="1" x14ac:dyDescent="0.2">
      <c r="A78" s="96"/>
      <c r="B78" s="96"/>
      <c r="C78" s="96"/>
      <c r="D78" s="96"/>
      <c r="E78" s="96"/>
      <c r="F78" s="96"/>
      <c r="G78" s="96"/>
      <c r="H78" s="96"/>
      <c r="I78" s="114"/>
      <c r="J78" s="96"/>
      <c r="K78" s="96"/>
      <c r="L78" s="96"/>
      <c r="M78" s="96"/>
      <c r="N78" s="96"/>
      <c r="O78" s="96"/>
      <c r="P78" s="96"/>
      <c r="Q78" s="96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</row>
    <row r="79" spans="1:37" ht="15.75" customHeight="1" x14ac:dyDescent="0.2">
      <c r="A79" s="96"/>
      <c r="B79" s="96"/>
      <c r="C79" s="96"/>
      <c r="D79" s="96"/>
      <c r="E79" s="96"/>
      <c r="F79" s="96"/>
      <c r="G79" s="96"/>
      <c r="H79" s="96"/>
      <c r="I79" s="114"/>
      <c r="J79" s="96"/>
      <c r="K79" s="96"/>
      <c r="L79" s="96"/>
      <c r="M79" s="96"/>
      <c r="N79" s="96"/>
      <c r="O79" s="96"/>
      <c r="P79" s="96"/>
      <c r="Q79" s="96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</row>
    <row r="80" spans="1:37" ht="15.75" customHeight="1" x14ac:dyDescent="0.15">
      <c r="A80" s="96"/>
      <c r="B80" s="96"/>
      <c r="C80" s="96"/>
      <c r="D80" s="96"/>
      <c r="E80" s="96"/>
      <c r="F80" s="96"/>
      <c r="G80" s="96"/>
      <c r="H80" s="96"/>
      <c r="I80" s="100"/>
      <c r="J80" s="96"/>
      <c r="K80" s="96"/>
      <c r="L80" s="96"/>
      <c r="M80" s="96"/>
      <c r="N80" s="96"/>
      <c r="O80" s="96"/>
      <c r="P80" s="96"/>
      <c r="Q80" s="96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</row>
    <row r="81" spans="1:37" ht="15.75" customHeight="1" x14ac:dyDescent="0.2">
      <c r="A81" s="96"/>
      <c r="B81" s="96"/>
      <c r="C81" s="96"/>
      <c r="D81" s="96"/>
      <c r="E81" s="96"/>
      <c r="F81" s="96"/>
      <c r="G81" s="96"/>
      <c r="H81" s="96"/>
      <c r="I81" s="112"/>
      <c r="J81" s="96"/>
      <c r="K81" s="96"/>
      <c r="L81" s="96"/>
      <c r="M81" s="96"/>
      <c r="N81" s="96"/>
      <c r="O81" s="96"/>
      <c r="P81" s="96"/>
      <c r="Q81" s="96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</row>
    <row r="82" spans="1:37" ht="15.75" customHeight="1" x14ac:dyDescent="0.2">
      <c r="A82" s="96"/>
      <c r="B82" s="96"/>
      <c r="C82" s="96"/>
      <c r="D82" s="96"/>
      <c r="E82" s="96"/>
      <c r="F82" s="96"/>
      <c r="G82" s="96"/>
      <c r="H82" s="96"/>
      <c r="I82" s="112"/>
      <c r="J82" s="96"/>
      <c r="K82" s="96"/>
      <c r="L82" s="96"/>
      <c r="M82" s="96"/>
      <c r="N82" s="96"/>
      <c r="O82" s="96"/>
      <c r="P82" s="96"/>
      <c r="Q82" s="96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</row>
    <row r="83" spans="1:37" ht="15.75" customHeight="1" x14ac:dyDescent="0.2">
      <c r="A83" s="96"/>
      <c r="B83" s="96"/>
      <c r="C83" s="96"/>
      <c r="D83" s="96"/>
      <c r="E83" s="96"/>
      <c r="F83" s="96"/>
      <c r="G83" s="96"/>
      <c r="H83" s="96"/>
      <c r="I83" s="114"/>
      <c r="J83" s="96"/>
      <c r="K83" s="96"/>
      <c r="L83" s="96"/>
      <c r="M83" s="96"/>
      <c r="N83" s="96"/>
      <c r="O83" s="96"/>
      <c r="P83" s="96"/>
      <c r="Q83" s="96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</row>
    <row r="84" spans="1:37" ht="15.75" customHeight="1" x14ac:dyDescent="0.2">
      <c r="A84" s="96"/>
      <c r="B84" s="96"/>
      <c r="C84" s="96"/>
      <c r="D84" s="96"/>
      <c r="E84" s="96"/>
      <c r="F84" s="96"/>
      <c r="G84" s="96"/>
      <c r="H84" s="96"/>
      <c r="I84" s="112"/>
      <c r="J84" s="96"/>
      <c r="K84" s="96"/>
      <c r="L84" s="96"/>
      <c r="M84" s="96"/>
      <c r="N84" s="96"/>
      <c r="O84" s="96"/>
      <c r="P84" s="96"/>
      <c r="Q84" s="96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</row>
    <row r="85" spans="1:37" ht="15.75" customHeight="1" x14ac:dyDescent="0.2">
      <c r="A85" s="96"/>
      <c r="B85" s="96"/>
      <c r="C85" s="96"/>
      <c r="D85" s="96"/>
      <c r="E85" s="96"/>
      <c r="F85" s="96"/>
      <c r="G85" s="96"/>
      <c r="H85" s="96"/>
      <c r="I85" s="114"/>
      <c r="J85" s="96"/>
      <c r="K85" s="96"/>
      <c r="L85" s="96"/>
      <c r="M85" s="96"/>
      <c r="N85" s="96"/>
      <c r="O85" s="96"/>
      <c r="P85" s="96"/>
      <c r="Q85" s="96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</row>
    <row r="86" spans="1:37" ht="15.75" customHeight="1" x14ac:dyDescent="0.15">
      <c r="A86" s="96"/>
      <c r="B86" s="96"/>
      <c r="C86" s="96"/>
      <c r="D86" s="96"/>
      <c r="E86" s="96"/>
      <c r="F86" s="96"/>
      <c r="G86" s="96"/>
      <c r="H86" s="96"/>
      <c r="I86" s="100"/>
      <c r="J86" s="96"/>
      <c r="K86" s="96"/>
      <c r="L86" s="96"/>
      <c r="M86" s="96"/>
      <c r="N86" s="96"/>
      <c r="O86" s="96"/>
      <c r="P86" s="96"/>
      <c r="Q86" s="96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</row>
    <row r="87" spans="1:37" ht="15.75" customHeight="1" x14ac:dyDescent="0.2">
      <c r="A87" s="96"/>
      <c r="B87" s="96"/>
      <c r="C87" s="96"/>
      <c r="D87" s="96"/>
      <c r="E87" s="96"/>
      <c r="F87" s="96"/>
      <c r="G87" s="96"/>
      <c r="H87" s="96"/>
      <c r="I87" s="112"/>
      <c r="J87" s="96"/>
      <c r="K87" s="96"/>
      <c r="L87" s="96"/>
      <c r="M87" s="96"/>
      <c r="N87" s="96"/>
      <c r="O87" s="96"/>
      <c r="P87" s="96"/>
      <c r="Q87" s="96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</row>
    <row r="88" spans="1:37" ht="15.75" customHeight="1" x14ac:dyDescent="0.2">
      <c r="A88" s="96"/>
      <c r="B88" s="96"/>
      <c r="C88" s="96"/>
      <c r="D88" s="96"/>
      <c r="E88" s="96"/>
      <c r="F88" s="96"/>
      <c r="G88" s="96"/>
      <c r="H88" s="96"/>
      <c r="I88" s="112"/>
      <c r="J88" s="96"/>
      <c r="K88" s="96"/>
      <c r="L88" s="96"/>
      <c r="M88" s="96"/>
      <c r="N88" s="96"/>
      <c r="O88" s="96"/>
      <c r="P88" s="96"/>
      <c r="Q88" s="96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</row>
    <row r="89" spans="1:37" ht="15.75" customHeight="1" x14ac:dyDescent="0.2">
      <c r="A89" s="96"/>
      <c r="B89" s="96"/>
      <c r="C89" s="96"/>
      <c r="D89" s="96"/>
      <c r="E89" s="96"/>
      <c r="F89" s="96"/>
      <c r="G89" s="96"/>
      <c r="H89" s="96"/>
      <c r="I89" s="114"/>
      <c r="J89" s="96"/>
      <c r="K89" s="96"/>
      <c r="L89" s="96"/>
      <c r="M89" s="96"/>
      <c r="N89" s="96"/>
      <c r="O89" s="96"/>
      <c r="P89" s="96"/>
      <c r="Q89" s="96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</row>
    <row r="90" spans="1:37" ht="15.75" customHeight="1" x14ac:dyDescent="0.2">
      <c r="A90" s="96"/>
      <c r="B90" s="96"/>
      <c r="C90" s="96"/>
      <c r="D90" s="96"/>
      <c r="E90" s="96"/>
      <c r="F90" s="96"/>
      <c r="G90" s="96"/>
      <c r="H90" s="96"/>
      <c r="I90" s="114"/>
      <c r="J90" s="96"/>
      <c r="K90" s="96"/>
      <c r="L90" s="96"/>
      <c r="M90" s="96"/>
      <c r="N90" s="96"/>
      <c r="O90" s="96"/>
      <c r="P90" s="96"/>
      <c r="Q90" s="96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</row>
    <row r="91" spans="1:37" ht="15.75" customHeight="1" x14ac:dyDescent="0.15">
      <c r="A91" s="96"/>
      <c r="B91" s="96"/>
      <c r="C91" s="96"/>
      <c r="D91" s="96"/>
      <c r="E91" s="96"/>
      <c r="F91" s="96"/>
      <c r="G91" s="96"/>
      <c r="H91" s="96"/>
      <c r="I91" s="100"/>
      <c r="J91" s="96"/>
      <c r="K91" s="96"/>
      <c r="L91" s="96"/>
      <c r="M91" s="96"/>
      <c r="N91" s="96"/>
      <c r="O91" s="96"/>
      <c r="P91" s="96"/>
      <c r="Q91" s="96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</row>
    <row r="92" spans="1:37" ht="15.75" customHeight="1" x14ac:dyDescent="0.2">
      <c r="A92" s="96"/>
      <c r="B92" s="96"/>
      <c r="C92" s="96"/>
      <c r="D92" s="96"/>
      <c r="E92" s="96"/>
      <c r="F92" s="96"/>
      <c r="G92" s="96"/>
      <c r="H92" s="96"/>
      <c r="I92" s="112"/>
      <c r="J92" s="96"/>
      <c r="K92" s="96"/>
      <c r="L92" s="96"/>
      <c r="M92" s="96"/>
      <c r="N92" s="96"/>
      <c r="O92" s="96"/>
      <c r="P92" s="96"/>
      <c r="Q92" s="96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</row>
    <row r="93" spans="1:37" ht="15.75" customHeight="1" x14ac:dyDescent="0.2">
      <c r="A93" s="96"/>
      <c r="B93" s="96"/>
      <c r="C93" s="96"/>
      <c r="D93" s="96"/>
      <c r="E93" s="96"/>
      <c r="F93" s="96"/>
      <c r="G93" s="96"/>
      <c r="H93" s="96"/>
      <c r="I93" s="112"/>
      <c r="J93" s="96"/>
      <c r="K93" s="96"/>
      <c r="L93" s="96"/>
      <c r="M93" s="96"/>
      <c r="N93" s="96"/>
      <c r="O93" s="96"/>
      <c r="P93" s="96"/>
      <c r="Q93" s="96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</row>
    <row r="94" spans="1:37" ht="15.75" customHeight="1" x14ac:dyDescent="0.2">
      <c r="A94" s="96"/>
      <c r="B94" s="96"/>
      <c r="C94" s="96"/>
      <c r="D94" s="96"/>
      <c r="E94" s="96"/>
      <c r="F94" s="96"/>
      <c r="G94" s="96"/>
      <c r="H94" s="96"/>
      <c r="I94" s="114"/>
      <c r="J94" s="96"/>
      <c r="K94" s="96"/>
      <c r="L94" s="96"/>
      <c r="M94" s="96"/>
      <c r="N94" s="96"/>
      <c r="O94" s="96"/>
      <c r="P94" s="96"/>
      <c r="Q94" s="96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</row>
    <row r="95" spans="1:37" ht="15.75" customHeight="1" x14ac:dyDescent="0.2">
      <c r="A95" s="96"/>
      <c r="B95" s="96"/>
      <c r="C95" s="96"/>
      <c r="D95" s="96"/>
      <c r="E95" s="96"/>
      <c r="F95" s="96"/>
      <c r="G95" s="96"/>
      <c r="H95" s="96"/>
      <c r="I95" s="114"/>
      <c r="J95" s="96"/>
      <c r="K95" s="96"/>
      <c r="L95" s="96"/>
      <c r="M95" s="96"/>
      <c r="N95" s="96"/>
      <c r="O95" s="96"/>
      <c r="P95" s="96"/>
      <c r="Q95" s="96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</row>
    <row r="96" spans="1:37" ht="15.75" customHeight="1" x14ac:dyDescent="0.15">
      <c r="A96" s="96"/>
      <c r="B96" s="96"/>
      <c r="C96" s="96"/>
      <c r="D96" s="96"/>
      <c r="E96" s="96"/>
      <c r="F96" s="96"/>
      <c r="G96" s="96"/>
      <c r="H96" s="96"/>
      <c r="I96" s="100"/>
      <c r="J96" s="96"/>
      <c r="K96" s="96"/>
      <c r="L96" s="96"/>
      <c r="M96" s="96"/>
      <c r="N96" s="96"/>
      <c r="O96" s="96"/>
      <c r="P96" s="96"/>
      <c r="Q96" s="96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</row>
    <row r="97" spans="1:37" ht="15.75" customHeight="1" x14ac:dyDescent="0.2">
      <c r="A97" s="96"/>
      <c r="B97" s="96"/>
      <c r="C97" s="96"/>
      <c r="D97" s="96"/>
      <c r="E97" s="96"/>
      <c r="F97" s="96"/>
      <c r="G97" s="96"/>
      <c r="H97" s="96"/>
      <c r="I97" s="112"/>
      <c r="J97" s="96"/>
      <c r="K97" s="96"/>
      <c r="L97" s="96"/>
      <c r="M97" s="96"/>
      <c r="N97" s="96"/>
      <c r="O97" s="96"/>
      <c r="P97" s="96"/>
      <c r="Q97" s="96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</row>
    <row r="98" spans="1:37" ht="15.75" customHeight="1" x14ac:dyDescent="0.2">
      <c r="A98" s="96"/>
      <c r="B98" s="96"/>
      <c r="C98" s="96"/>
      <c r="D98" s="96"/>
      <c r="E98" s="96"/>
      <c r="F98" s="96"/>
      <c r="G98" s="96"/>
      <c r="H98" s="96"/>
      <c r="I98" s="112"/>
      <c r="J98" s="96"/>
      <c r="K98" s="96"/>
      <c r="L98" s="96"/>
      <c r="M98" s="96"/>
      <c r="N98" s="96"/>
      <c r="O98" s="96"/>
      <c r="P98" s="96"/>
      <c r="Q98" s="96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</row>
    <row r="99" spans="1:37" ht="15.75" customHeight="1" x14ac:dyDescent="0.2">
      <c r="A99" s="96"/>
      <c r="B99" s="96"/>
      <c r="C99" s="96"/>
      <c r="D99" s="96"/>
      <c r="E99" s="96"/>
      <c r="F99" s="96"/>
      <c r="G99" s="96"/>
      <c r="H99" s="96"/>
      <c r="I99" s="114"/>
      <c r="J99" s="96"/>
      <c r="K99" s="96"/>
      <c r="L99" s="96"/>
      <c r="M99" s="96"/>
      <c r="N99" s="96"/>
      <c r="O99" s="96"/>
      <c r="P99" s="96"/>
      <c r="Q99" s="96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</row>
    <row r="100" spans="1:37" ht="15.75" customHeight="1" x14ac:dyDescent="0.2">
      <c r="A100" s="96"/>
      <c r="B100" s="96"/>
      <c r="C100" s="96"/>
      <c r="D100" s="96"/>
      <c r="E100" s="96"/>
      <c r="F100" s="96"/>
      <c r="G100" s="96"/>
      <c r="H100" s="96"/>
      <c r="I100" s="114"/>
      <c r="J100" s="96"/>
      <c r="K100" s="96"/>
      <c r="L100" s="96"/>
      <c r="M100" s="96"/>
      <c r="N100" s="96"/>
      <c r="O100" s="96"/>
      <c r="P100" s="96"/>
      <c r="Q100" s="96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  <c r="AI100" s="100"/>
      <c r="AJ100" s="100"/>
      <c r="AK100" s="100"/>
    </row>
    <row r="101" spans="1:37" ht="15.75" customHeight="1" x14ac:dyDescent="0.15">
      <c r="A101" s="96"/>
      <c r="B101" s="96"/>
      <c r="C101" s="96"/>
      <c r="D101" s="96"/>
      <c r="E101" s="96"/>
      <c r="F101" s="96"/>
      <c r="G101" s="96"/>
      <c r="H101" s="96"/>
      <c r="I101" s="100"/>
      <c r="J101" s="96"/>
      <c r="K101" s="96"/>
      <c r="L101" s="96"/>
      <c r="M101" s="96"/>
      <c r="N101" s="96"/>
      <c r="O101" s="96"/>
      <c r="P101" s="96"/>
      <c r="Q101" s="96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0"/>
      <c r="AK101" s="100"/>
    </row>
    <row r="102" spans="1:37" ht="15.75" customHeight="1" x14ac:dyDescent="0.2">
      <c r="A102" s="96"/>
      <c r="B102" s="96"/>
      <c r="C102" s="96"/>
      <c r="D102" s="96"/>
      <c r="E102" s="96"/>
      <c r="F102" s="96"/>
      <c r="G102" s="96"/>
      <c r="H102" s="96"/>
      <c r="I102" s="112"/>
      <c r="J102" s="96"/>
      <c r="K102" s="96"/>
      <c r="L102" s="96"/>
      <c r="M102" s="96"/>
      <c r="N102" s="96"/>
      <c r="O102" s="96"/>
      <c r="P102" s="96"/>
      <c r="Q102" s="96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</row>
    <row r="103" spans="1:37" ht="15.75" customHeight="1" x14ac:dyDescent="0.2">
      <c r="A103" s="96"/>
      <c r="B103" s="96"/>
      <c r="C103" s="96"/>
      <c r="D103" s="96"/>
      <c r="E103" s="96"/>
      <c r="F103" s="96"/>
      <c r="G103" s="96"/>
      <c r="H103" s="96"/>
      <c r="I103" s="112"/>
      <c r="J103" s="96"/>
      <c r="K103" s="96"/>
      <c r="L103" s="96"/>
      <c r="M103" s="96"/>
      <c r="N103" s="96"/>
      <c r="O103" s="96"/>
      <c r="P103" s="96"/>
      <c r="Q103" s="96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</row>
    <row r="104" spans="1:37" ht="15.75" customHeight="1" x14ac:dyDescent="0.2">
      <c r="A104" s="96"/>
      <c r="B104" s="96"/>
      <c r="C104" s="96"/>
      <c r="D104" s="96"/>
      <c r="E104" s="96"/>
      <c r="F104" s="96"/>
      <c r="G104" s="96"/>
      <c r="H104" s="96"/>
      <c r="I104" s="114"/>
      <c r="J104" s="96"/>
      <c r="K104" s="96"/>
      <c r="L104" s="96"/>
      <c r="M104" s="96"/>
      <c r="N104" s="96"/>
      <c r="O104" s="96"/>
      <c r="P104" s="96"/>
      <c r="Q104" s="96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</row>
    <row r="105" spans="1:37" ht="15.75" customHeight="1" x14ac:dyDescent="0.2">
      <c r="A105" s="96"/>
      <c r="B105" s="96"/>
      <c r="C105" s="96"/>
      <c r="D105" s="96"/>
      <c r="E105" s="96"/>
      <c r="F105" s="96"/>
      <c r="G105" s="96"/>
      <c r="H105" s="96"/>
      <c r="I105" s="114"/>
      <c r="J105" s="96"/>
      <c r="K105" s="96"/>
      <c r="L105" s="96"/>
      <c r="M105" s="96"/>
      <c r="N105" s="96"/>
      <c r="O105" s="96"/>
      <c r="P105" s="96"/>
      <c r="Q105" s="96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  <c r="AJ105" s="100"/>
      <c r="AK105" s="100"/>
    </row>
    <row r="106" spans="1:37" ht="15.75" customHeight="1" x14ac:dyDescent="0.15">
      <c r="A106" s="96"/>
      <c r="B106" s="96"/>
      <c r="C106" s="96"/>
      <c r="D106" s="96"/>
      <c r="E106" s="96"/>
      <c r="F106" s="96"/>
      <c r="G106" s="96"/>
      <c r="H106" s="96"/>
      <c r="I106" s="100"/>
      <c r="J106" s="96"/>
      <c r="K106" s="96"/>
      <c r="L106" s="96"/>
      <c r="M106" s="96"/>
      <c r="N106" s="96"/>
      <c r="O106" s="96"/>
      <c r="P106" s="96"/>
      <c r="Q106" s="96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</row>
    <row r="107" spans="1:37" ht="15.75" customHeight="1" x14ac:dyDescent="0.2">
      <c r="A107" s="96"/>
      <c r="B107" s="96"/>
      <c r="C107" s="96"/>
      <c r="D107" s="96"/>
      <c r="E107" s="96"/>
      <c r="F107" s="96"/>
      <c r="G107" s="96"/>
      <c r="H107" s="96"/>
      <c r="I107" s="112"/>
      <c r="J107" s="96"/>
      <c r="K107" s="96"/>
      <c r="L107" s="96"/>
      <c r="M107" s="96"/>
      <c r="N107" s="96"/>
      <c r="O107" s="96"/>
      <c r="P107" s="96"/>
      <c r="Q107" s="96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  <c r="AJ107" s="100"/>
      <c r="AK107" s="100"/>
    </row>
    <row r="108" spans="1:37" ht="15.75" customHeight="1" x14ac:dyDescent="0.2">
      <c r="A108" s="96"/>
      <c r="B108" s="96"/>
      <c r="C108" s="96"/>
      <c r="D108" s="96"/>
      <c r="E108" s="96"/>
      <c r="F108" s="96"/>
      <c r="G108" s="96"/>
      <c r="H108" s="96"/>
      <c r="I108" s="112"/>
      <c r="J108" s="96"/>
      <c r="K108" s="96"/>
      <c r="L108" s="96"/>
      <c r="M108" s="96"/>
      <c r="N108" s="96"/>
      <c r="O108" s="96"/>
      <c r="P108" s="96"/>
      <c r="Q108" s="96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</row>
    <row r="109" spans="1:37" ht="15.75" customHeight="1" x14ac:dyDescent="0.2">
      <c r="A109" s="96"/>
      <c r="B109" s="96"/>
      <c r="C109" s="96"/>
      <c r="D109" s="96"/>
      <c r="E109" s="96"/>
      <c r="F109" s="96"/>
      <c r="G109" s="96"/>
      <c r="H109" s="96"/>
      <c r="I109" s="114"/>
      <c r="J109" s="96"/>
      <c r="K109" s="96"/>
      <c r="L109" s="96"/>
      <c r="M109" s="96"/>
      <c r="N109" s="96"/>
      <c r="O109" s="96"/>
      <c r="P109" s="96"/>
      <c r="Q109" s="96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</row>
    <row r="110" spans="1:37" ht="15.75" customHeight="1" x14ac:dyDescent="0.2">
      <c r="A110" s="96"/>
      <c r="B110" s="96"/>
      <c r="C110" s="96"/>
      <c r="D110" s="96"/>
      <c r="E110" s="96"/>
      <c r="F110" s="96"/>
      <c r="G110" s="96"/>
      <c r="H110" s="96"/>
      <c r="I110" s="114"/>
      <c r="J110" s="96"/>
      <c r="K110" s="96"/>
      <c r="L110" s="96"/>
      <c r="M110" s="96"/>
      <c r="N110" s="96"/>
      <c r="O110" s="96"/>
      <c r="P110" s="96"/>
      <c r="Q110" s="96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</row>
    <row r="111" spans="1:37" ht="15.75" customHeight="1" x14ac:dyDescent="0.15">
      <c r="A111" s="96"/>
      <c r="B111" s="96"/>
      <c r="C111" s="96"/>
      <c r="D111" s="96"/>
      <c r="E111" s="96"/>
      <c r="F111" s="96"/>
      <c r="G111" s="96"/>
      <c r="H111" s="96"/>
      <c r="I111" s="100"/>
      <c r="J111" s="96"/>
      <c r="K111" s="96"/>
      <c r="L111" s="96"/>
      <c r="M111" s="96"/>
      <c r="N111" s="96"/>
      <c r="O111" s="96"/>
      <c r="P111" s="96"/>
      <c r="Q111" s="96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</row>
    <row r="112" spans="1:37" ht="15.75" customHeight="1" x14ac:dyDescent="0.2">
      <c r="A112" s="96"/>
      <c r="B112" s="96"/>
      <c r="C112" s="96"/>
      <c r="D112" s="96"/>
      <c r="E112" s="96"/>
      <c r="F112" s="96"/>
      <c r="G112" s="96"/>
      <c r="H112" s="96"/>
      <c r="I112" s="112"/>
      <c r="J112" s="96"/>
      <c r="K112" s="96"/>
      <c r="L112" s="96"/>
      <c r="M112" s="96"/>
      <c r="N112" s="96"/>
      <c r="O112" s="96"/>
      <c r="P112" s="96"/>
      <c r="Q112" s="96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</row>
    <row r="113" spans="1:37" ht="15.75" customHeight="1" x14ac:dyDescent="0.2">
      <c r="A113" s="96"/>
      <c r="B113" s="96"/>
      <c r="C113" s="96"/>
      <c r="D113" s="96"/>
      <c r="E113" s="96"/>
      <c r="F113" s="96"/>
      <c r="G113" s="96"/>
      <c r="H113" s="96"/>
      <c r="I113" s="112"/>
      <c r="J113" s="96"/>
      <c r="K113" s="96"/>
      <c r="L113" s="96"/>
      <c r="M113" s="96"/>
      <c r="N113" s="96"/>
      <c r="O113" s="96"/>
      <c r="P113" s="96"/>
      <c r="Q113" s="96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</row>
    <row r="114" spans="1:37" ht="15.75" customHeight="1" x14ac:dyDescent="0.2">
      <c r="A114" s="96"/>
      <c r="B114" s="96"/>
      <c r="C114" s="96"/>
      <c r="D114" s="96"/>
      <c r="E114" s="96"/>
      <c r="F114" s="96"/>
      <c r="G114" s="96"/>
      <c r="H114" s="96"/>
      <c r="I114" s="114"/>
      <c r="J114" s="96"/>
      <c r="K114" s="96"/>
      <c r="L114" s="96"/>
      <c r="M114" s="96"/>
      <c r="N114" s="96"/>
      <c r="O114" s="96"/>
      <c r="P114" s="96"/>
      <c r="Q114" s="96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</row>
    <row r="115" spans="1:37" ht="15.75" customHeight="1" x14ac:dyDescent="0.2">
      <c r="A115" s="96"/>
      <c r="B115" s="96"/>
      <c r="C115" s="96"/>
      <c r="D115" s="96"/>
      <c r="E115" s="96"/>
      <c r="F115" s="96"/>
      <c r="G115" s="96"/>
      <c r="H115" s="96"/>
      <c r="I115" s="114"/>
      <c r="J115" s="96"/>
      <c r="K115" s="96"/>
      <c r="L115" s="96"/>
      <c r="M115" s="96"/>
      <c r="N115" s="96"/>
      <c r="O115" s="96"/>
      <c r="P115" s="96"/>
      <c r="Q115" s="96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</row>
    <row r="116" spans="1:37" ht="15.75" customHeight="1" x14ac:dyDescent="0.15">
      <c r="A116" s="96"/>
      <c r="B116" s="96"/>
      <c r="C116" s="96"/>
      <c r="D116" s="96"/>
      <c r="E116" s="96"/>
      <c r="F116" s="96"/>
      <c r="G116" s="96"/>
      <c r="H116" s="96"/>
      <c r="I116" s="100"/>
      <c r="J116" s="96"/>
      <c r="K116" s="96"/>
      <c r="L116" s="96"/>
      <c r="M116" s="96"/>
      <c r="N116" s="96"/>
      <c r="O116" s="96"/>
      <c r="P116" s="96"/>
      <c r="Q116" s="96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</row>
    <row r="117" spans="1:37" ht="15.75" customHeight="1" x14ac:dyDescent="0.2">
      <c r="A117" s="96"/>
      <c r="B117" s="96"/>
      <c r="C117" s="96"/>
      <c r="D117" s="96"/>
      <c r="E117" s="96"/>
      <c r="F117" s="96"/>
      <c r="G117" s="96"/>
      <c r="H117" s="96"/>
      <c r="I117" s="112"/>
      <c r="J117" s="96"/>
      <c r="K117" s="96"/>
      <c r="L117" s="96"/>
      <c r="M117" s="96"/>
      <c r="N117" s="96"/>
      <c r="O117" s="96"/>
      <c r="P117" s="96"/>
      <c r="Q117" s="96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</row>
    <row r="118" spans="1:37" ht="15.75" customHeight="1" x14ac:dyDescent="0.2">
      <c r="A118" s="96"/>
      <c r="B118" s="96"/>
      <c r="C118" s="96"/>
      <c r="D118" s="96"/>
      <c r="E118" s="96"/>
      <c r="F118" s="96"/>
      <c r="G118" s="96"/>
      <c r="H118" s="96"/>
      <c r="I118" s="112"/>
      <c r="J118" s="96"/>
      <c r="K118" s="96"/>
      <c r="L118" s="96"/>
      <c r="M118" s="96"/>
      <c r="N118" s="96"/>
      <c r="O118" s="96"/>
      <c r="P118" s="96"/>
      <c r="Q118" s="96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</row>
    <row r="119" spans="1:37" ht="15.75" customHeight="1" x14ac:dyDescent="0.2">
      <c r="A119" s="96"/>
      <c r="B119" s="96"/>
      <c r="C119" s="96"/>
      <c r="D119" s="96"/>
      <c r="E119" s="96"/>
      <c r="F119" s="96"/>
      <c r="G119" s="96"/>
      <c r="H119" s="96"/>
      <c r="I119" s="114"/>
      <c r="J119" s="96"/>
      <c r="K119" s="96"/>
      <c r="L119" s="96"/>
      <c r="M119" s="96"/>
      <c r="N119" s="96"/>
      <c r="O119" s="96"/>
      <c r="P119" s="96"/>
      <c r="Q119" s="96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</row>
    <row r="120" spans="1:37" ht="15.75" customHeight="1" x14ac:dyDescent="0.2">
      <c r="A120" s="96"/>
      <c r="B120" s="96"/>
      <c r="C120" s="96"/>
      <c r="D120" s="96"/>
      <c r="E120" s="96"/>
      <c r="F120" s="96"/>
      <c r="G120" s="96"/>
      <c r="H120" s="96"/>
      <c r="I120" s="114"/>
      <c r="J120" s="96"/>
      <c r="K120" s="96"/>
      <c r="L120" s="96"/>
      <c r="M120" s="96"/>
      <c r="N120" s="96"/>
      <c r="O120" s="96"/>
      <c r="P120" s="96"/>
      <c r="Q120" s="96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</row>
    <row r="121" spans="1:37" ht="15.75" customHeight="1" x14ac:dyDescent="0.15">
      <c r="A121" s="96"/>
      <c r="B121" s="96"/>
      <c r="C121" s="96"/>
      <c r="D121" s="96"/>
      <c r="E121" s="96"/>
      <c r="F121" s="96"/>
      <c r="G121" s="96"/>
      <c r="H121" s="96"/>
      <c r="I121" s="100"/>
      <c r="J121" s="96"/>
      <c r="K121" s="96"/>
      <c r="L121" s="96"/>
      <c r="M121" s="96"/>
      <c r="N121" s="96"/>
      <c r="O121" s="96"/>
      <c r="P121" s="96"/>
      <c r="Q121" s="96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</row>
    <row r="122" spans="1:37" ht="15.75" customHeight="1" x14ac:dyDescent="0.2">
      <c r="A122" s="96"/>
      <c r="B122" s="96"/>
      <c r="C122" s="96"/>
      <c r="D122" s="96"/>
      <c r="E122" s="96"/>
      <c r="F122" s="96"/>
      <c r="G122" s="96"/>
      <c r="H122" s="96"/>
      <c r="I122" s="112"/>
      <c r="J122" s="96"/>
      <c r="K122" s="96"/>
      <c r="L122" s="96"/>
      <c r="M122" s="96"/>
      <c r="N122" s="96"/>
      <c r="O122" s="96"/>
      <c r="P122" s="96"/>
      <c r="Q122" s="96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</row>
    <row r="123" spans="1:37" ht="15.75" customHeight="1" x14ac:dyDescent="0.2">
      <c r="A123" s="96"/>
      <c r="B123" s="96"/>
      <c r="C123" s="96"/>
      <c r="D123" s="96"/>
      <c r="E123" s="96"/>
      <c r="F123" s="96"/>
      <c r="G123" s="96"/>
      <c r="H123" s="96"/>
      <c r="I123" s="112"/>
      <c r="J123" s="96"/>
      <c r="K123" s="96"/>
      <c r="L123" s="96"/>
      <c r="M123" s="96"/>
      <c r="N123" s="96"/>
      <c r="O123" s="96"/>
      <c r="P123" s="96"/>
      <c r="Q123" s="96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</row>
    <row r="124" spans="1:37" ht="15.75" customHeight="1" x14ac:dyDescent="0.2">
      <c r="A124" s="96"/>
      <c r="B124" s="96"/>
      <c r="C124" s="96"/>
      <c r="D124" s="96"/>
      <c r="E124" s="96"/>
      <c r="F124" s="96"/>
      <c r="G124" s="96"/>
      <c r="H124" s="96"/>
      <c r="I124" s="114"/>
      <c r="J124" s="96"/>
      <c r="K124" s="96"/>
      <c r="L124" s="96"/>
      <c r="M124" s="96"/>
      <c r="N124" s="96"/>
      <c r="O124" s="96"/>
      <c r="P124" s="96"/>
      <c r="Q124" s="96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</row>
    <row r="125" spans="1:37" ht="15.75" customHeight="1" x14ac:dyDescent="0.2">
      <c r="A125" s="96"/>
      <c r="B125" s="96"/>
      <c r="C125" s="96"/>
      <c r="D125" s="96"/>
      <c r="E125" s="96"/>
      <c r="F125" s="96"/>
      <c r="G125" s="96"/>
      <c r="H125" s="96"/>
      <c r="I125" s="114"/>
      <c r="J125" s="96"/>
      <c r="K125" s="96"/>
      <c r="L125" s="96"/>
      <c r="M125" s="96"/>
      <c r="N125" s="96"/>
      <c r="O125" s="96"/>
      <c r="P125" s="96"/>
      <c r="Q125" s="96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</row>
    <row r="126" spans="1:37" ht="15.75" customHeight="1" x14ac:dyDescent="0.15">
      <c r="A126" s="96"/>
      <c r="B126" s="96"/>
      <c r="C126" s="96"/>
      <c r="D126" s="96"/>
      <c r="E126" s="96"/>
      <c r="F126" s="96"/>
      <c r="G126" s="96"/>
      <c r="H126" s="96"/>
      <c r="I126" s="100"/>
      <c r="J126" s="96"/>
      <c r="K126" s="96"/>
      <c r="L126" s="96"/>
      <c r="M126" s="96"/>
      <c r="N126" s="96"/>
      <c r="O126" s="96"/>
      <c r="P126" s="96"/>
      <c r="Q126" s="96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</row>
    <row r="127" spans="1:37" ht="15.75" customHeight="1" x14ac:dyDescent="0.2">
      <c r="A127" s="96"/>
      <c r="B127" s="96"/>
      <c r="C127" s="96"/>
      <c r="D127" s="96"/>
      <c r="E127" s="96"/>
      <c r="F127" s="96"/>
      <c r="G127" s="96"/>
      <c r="H127" s="96"/>
      <c r="I127" s="112"/>
      <c r="J127" s="96"/>
      <c r="K127" s="96"/>
      <c r="L127" s="96"/>
      <c r="M127" s="96"/>
      <c r="N127" s="96"/>
      <c r="O127" s="96"/>
      <c r="P127" s="96"/>
      <c r="Q127" s="96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</row>
    <row r="128" spans="1:37" ht="15.75" customHeight="1" x14ac:dyDescent="0.2">
      <c r="A128" s="96"/>
      <c r="B128" s="96"/>
      <c r="C128" s="96"/>
      <c r="D128" s="96"/>
      <c r="E128" s="96"/>
      <c r="F128" s="96"/>
      <c r="G128" s="96"/>
      <c r="H128" s="96"/>
      <c r="I128" s="112"/>
      <c r="J128" s="96"/>
      <c r="K128" s="96"/>
      <c r="L128" s="96"/>
      <c r="M128" s="96"/>
      <c r="N128" s="96"/>
      <c r="O128" s="96"/>
      <c r="P128" s="96"/>
      <c r="Q128" s="96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</row>
    <row r="129" spans="1:37" ht="15.75" customHeight="1" x14ac:dyDescent="0.2">
      <c r="A129" s="96"/>
      <c r="B129" s="96"/>
      <c r="C129" s="96"/>
      <c r="D129" s="96"/>
      <c r="E129" s="96"/>
      <c r="F129" s="96"/>
      <c r="G129" s="96"/>
      <c r="H129" s="96"/>
      <c r="I129" s="114"/>
      <c r="J129" s="96"/>
      <c r="K129" s="96"/>
      <c r="L129" s="96"/>
      <c r="M129" s="96"/>
      <c r="N129" s="96"/>
      <c r="O129" s="96"/>
      <c r="P129" s="96"/>
      <c r="Q129" s="96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</row>
    <row r="130" spans="1:37" ht="15.75" customHeight="1" x14ac:dyDescent="0.2">
      <c r="A130" s="96"/>
      <c r="B130" s="96"/>
      <c r="C130" s="96"/>
      <c r="D130" s="96"/>
      <c r="E130" s="96"/>
      <c r="F130" s="96"/>
      <c r="G130" s="96"/>
      <c r="H130" s="96"/>
      <c r="I130" s="114"/>
      <c r="J130" s="96"/>
      <c r="K130" s="96"/>
      <c r="L130" s="96"/>
      <c r="M130" s="96"/>
      <c r="N130" s="96"/>
      <c r="O130" s="96"/>
      <c r="P130" s="96"/>
      <c r="Q130" s="96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</row>
    <row r="131" spans="1:37" ht="15.75" customHeight="1" x14ac:dyDescent="0.15">
      <c r="A131" s="96"/>
      <c r="B131" s="96"/>
      <c r="C131" s="96"/>
      <c r="D131" s="96"/>
      <c r="E131" s="96"/>
      <c r="F131" s="96"/>
      <c r="G131" s="96"/>
      <c r="H131" s="96"/>
      <c r="I131" s="100"/>
      <c r="J131" s="96"/>
      <c r="K131" s="96"/>
      <c r="L131" s="96"/>
      <c r="M131" s="96"/>
      <c r="N131" s="96"/>
      <c r="O131" s="96"/>
      <c r="P131" s="96"/>
      <c r="Q131" s="96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</row>
    <row r="132" spans="1:37" ht="15.75" customHeight="1" x14ac:dyDescent="0.2">
      <c r="A132" s="96"/>
      <c r="B132" s="96"/>
      <c r="C132" s="96"/>
      <c r="D132" s="96"/>
      <c r="E132" s="96"/>
      <c r="F132" s="96"/>
      <c r="G132" s="96"/>
      <c r="H132" s="96"/>
      <c r="I132" s="112"/>
      <c r="J132" s="96"/>
      <c r="K132" s="96"/>
      <c r="L132" s="96"/>
      <c r="M132" s="96"/>
      <c r="N132" s="96"/>
      <c r="O132" s="96"/>
      <c r="P132" s="96"/>
      <c r="Q132" s="96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</row>
    <row r="133" spans="1:37" ht="15.75" customHeight="1" x14ac:dyDescent="0.2">
      <c r="A133" s="96"/>
      <c r="B133" s="96"/>
      <c r="C133" s="96"/>
      <c r="D133" s="96"/>
      <c r="E133" s="96"/>
      <c r="F133" s="96"/>
      <c r="G133" s="96"/>
      <c r="H133" s="96"/>
      <c r="I133" s="112"/>
      <c r="J133" s="96"/>
      <c r="K133" s="96"/>
      <c r="L133" s="96"/>
      <c r="M133" s="96"/>
      <c r="N133" s="96"/>
      <c r="O133" s="96"/>
      <c r="P133" s="96"/>
      <c r="Q133" s="96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</row>
    <row r="134" spans="1:37" ht="15.75" customHeight="1" x14ac:dyDescent="0.2">
      <c r="A134" s="96"/>
      <c r="B134" s="96"/>
      <c r="C134" s="96"/>
      <c r="D134" s="96"/>
      <c r="E134" s="96"/>
      <c r="F134" s="96"/>
      <c r="G134" s="96"/>
      <c r="H134" s="96"/>
      <c r="I134" s="114"/>
      <c r="J134" s="96"/>
      <c r="K134" s="96"/>
      <c r="L134" s="96"/>
      <c r="M134" s="96"/>
      <c r="N134" s="96"/>
      <c r="O134" s="96"/>
      <c r="P134" s="96"/>
      <c r="Q134" s="96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</row>
    <row r="135" spans="1:37" ht="15.75" customHeight="1" x14ac:dyDescent="0.2">
      <c r="A135" s="96"/>
      <c r="B135" s="96"/>
      <c r="C135" s="96"/>
      <c r="D135" s="96"/>
      <c r="E135" s="96"/>
      <c r="F135" s="96"/>
      <c r="G135" s="96"/>
      <c r="H135" s="96"/>
      <c r="I135" s="114"/>
      <c r="J135" s="96"/>
      <c r="K135" s="96"/>
      <c r="L135" s="96"/>
      <c r="M135" s="96"/>
      <c r="N135" s="96"/>
      <c r="O135" s="96"/>
      <c r="P135" s="96"/>
      <c r="Q135" s="96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</row>
    <row r="136" spans="1:37" ht="15.75" customHeight="1" x14ac:dyDescent="0.15">
      <c r="A136" s="96"/>
      <c r="B136" s="96"/>
      <c r="C136" s="96"/>
      <c r="D136" s="96"/>
      <c r="E136" s="96"/>
      <c r="F136" s="96"/>
      <c r="G136" s="96"/>
      <c r="H136" s="96"/>
      <c r="I136" s="100"/>
      <c r="J136" s="96"/>
      <c r="K136" s="96"/>
      <c r="L136" s="96"/>
      <c r="M136" s="96"/>
      <c r="N136" s="96"/>
      <c r="O136" s="96"/>
      <c r="P136" s="96"/>
      <c r="Q136" s="96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</row>
    <row r="137" spans="1:37" ht="15.75" customHeight="1" x14ac:dyDescent="0.2">
      <c r="A137" s="96"/>
      <c r="B137" s="96"/>
      <c r="C137" s="96"/>
      <c r="D137" s="96"/>
      <c r="E137" s="96"/>
      <c r="F137" s="96"/>
      <c r="G137" s="96"/>
      <c r="H137" s="96"/>
      <c r="I137" s="112"/>
      <c r="J137" s="96"/>
      <c r="K137" s="96"/>
      <c r="L137" s="96"/>
      <c r="M137" s="96"/>
      <c r="N137" s="96"/>
      <c r="O137" s="96"/>
      <c r="P137" s="96"/>
      <c r="Q137" s="96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</row>
    <row r="138" spans="1:37" ht="15.75" customHeight="1" x14ac:dyDescent="0.2">
      <c r="A138" s="96"/>
      <c r="B138" s="96"/>
      <c r="C138" s="96"/>
      <c r="D138" s="96"/>
      <c r="E138" s="96"/>
      <c r="F138" s="96"/>
      <c r="G138" s="96"/>
      <c r="H138" s="96"/>
      <c r="I138" s="112"/>
      <c r="J138" s="96"/>
      <c r="K138" s="96"/>
      <c r="L138" s="96"/>
      <c r="M138" s="96"/>
      <c r="N138" s="96"/>
      <c r="O138" s="96"/>
      <c r="P138" s="96"/>
      <c r="Q138" s="96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</row>
    <row r="139" spans="1:37" ht="15.75" customHeight="1" x14ac:dyDescent="0.2">
      <c r="A139" s="96"/>
      <c r="B139" s="96"/>
      <c r="C139" s="96"/>
      <c r="D139" s="96"/>
      <c r="E139" s="96"/>
      <c r="F139" s="96"/>
      <c r="G139" s="96"/>
      <c r="H139" s="96"/>
      <c r="I139" s="114"/>
      <c r="J139" s="96"/>
      <c r="K139" s="96"/>
      <c r="L139" s="96"/>
      <c r="M139" s="96"/>
      <c r="N139" s="96"/>
      <c r="O139" s="96"/>
      <c r="P139" s="96"/>
      <c r="Q139" s="96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</row>
    <row r="140" spans="1:37" ht="15.75" customHeight="1" x14ac:dyDescent="0.2">
      <c r="A140" s="96"/>
      <c r="B140" s="96"/>
      <c r="C140" s="96"/>
      <c r="D140" s="96"/>
      <c r="E140" s="96"/>
      <c r="F140" s="96"/>
      <c r="G140" s="96"/>
      <c r="H140" s="96"/>
      <c r="I140" s="114"/>
      <c r="J140" s="96"/>
      <c r="K140" s="96"/>
      <c r="L140" s="96"/>
      <c r="M140" s="96"/>
      <c r="N140" s="96"/>
      <c r="O140" s="96"/>
      <c r="P140" s="96"/>
      <c r="Q140" s="96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</row>
    <row r="141" spans="1:37" ht="15.75" customHeight="1" x14ac:dyDescent="0.2">
      <c r="A141" s="96"/>
      <c r="B141" s="96"/>
      <c r="C141" s="96"/>
      <c r="D141" s="96"/>
      <c r="E141" s="96"/>
      <c r="F141" s="96"/>
      <c r="G141" s="96"/>
      <c r="H141" s="96"/>
      <c r="I141" s="114"/>
      <c r="J141" s="96"/>
      <c r="K141" s="96"/>
      <c r="L141" s="96"/>
      <c r="M141" s="96"/>
      <c r="N141" s="96"/>
      <c r="O141" s="96"/>
      <c r="P141" s="96"/>
      <c r="Q141" s="96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</row>
    <row r="142" spans="1:37" ht="15.75" customHeight="1" x14ac:dyDescent="0.2">
      <c r="A142" s="96"/>
      <c r="B142" s="96"/>
      <c r="C142" s="96"/>
      <c r="D142" s="96"/>
      <c r="E142" s="96"/>
      <c r="F142" s="96"/>
      <c r="G142" s="96"/>
      <c r="H142" s="96"/>
      <c r="I142" s="112"/>
      <c r="J142" s="96"/>
      <c r="K142" s="96"/>
      <c r="L142" s="96"/>
      <c r="M142" s="96"/>
      <c r="N142" s="96"/>
      <c r="O142" s="96"/>
      <c r="P142" s="96"/>
      <c r="Q142" s="96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</row>
    <row r="143" spans="1:37" ht="15.75" customHeight="1" x14ac:dyDescent="0.2">
      <c r="A143" s="96"/>
      <c r="B143" s="96"/>
      <c r="C143" s="96"/>
      <c r="D143" s="96"/>
      <c r="E143" s="96"/>
      <c r="F143" s="96"/>
      <c r="G143" s="96"/>
      <c r="H143" s="96"/>
      <c r="I143" s="112"/>
      <c r="J143" s="96"/>
      <c r="K143" s="96"/>
      <c r="L143" s="96"/>
      <c r="M143" s="96"/>
      <c r="N143" s="96"/>
      <c r="O143" s="96"/>
      <c r="P143" s="96"/>
      <c r="Q143" s="96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</row>
    <row r="144" spans="1:37" ht="15.75" customHeight="1" x14ac:dyDescent="0.2">
      <c r="A144" s="96"/>
      <c r="B144" s="96"/>
      <c r="C144" s="96"/>
      <c r="D144" s="96"/>
      <c r="E144" s="96"/>
      <c r="F144" s="96"/>
      <c r="G144" s="96"/>
      <c r="H144" s="96"/>
      <c r="I144" s="114"/>
      <c r="J144" s="96"/>
      <c r="K144" s="96"/>
      <c r="L144" s="96"/>
      <c r="M144" s="96"/>
      <c r="N144" s="96"/>
      <c r="O144" s="96"/>
      <c r="P144" s="96"/>
      <c r="Q144" s="96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</row>
    <row r="145" spans="1:37" ht="15.75" customHeight="1" x14ac:dyDescent="0.2">
      <c r="A145" s="96"/>
      <c r="B145" s="96"/>
      <c r="C145" s="96"/>
      <c r="D145" s="96"/>
      <c r="E145" s="96"/>
      <c r="F145" s="96"/>
      <c r="G145" s="96"/>
      <c r="H145" s="96"/>
      <c r="I145" s="114"/>
      <c r="J145" s="96"/>
      <c r="K145" s="96"/>
      <c r="L145" s="96"/>
      <c r="M145" s="96"/>
      <c r="N145" s="96"/>
      <c r="O145" s="96"/>
      <c r="P145" s="96"/>
      <c r="Q145" s="96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</row>
    <row r="146" spans="1:37" ht="15.75" customHeight="1" x14ac:dyDescent="0.2">
      <c r="A146" s="96"/>
      <c r="B146" s="96"/>
      <c r="C146" s="96"/>
      <c r="D146" s="96"/>
      <c r="E146" s="96"/>
      <c r="F146" s="96"/>
      <c r="G146" s="96"/>
      <c r="H146" s="96"/>
      <c r="I146" s="114"/>
      <c r="J146" s="96"/>
      <c r="K146" s="96"/>
      <c r="L146" s="96"/>
      <c r="M146" s="96"/>
      <c r="N146" s="96"/>
      <c r="O146" s="96"/>
      <c r="P146" s="96"/>
      <c r="Q146" s="96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</row>
    <row r="147" spans="1:37" ht="15.75" customHeight="1" x14ac:dyDescent="0.2">
      <c r="A147" s="96"/>
      <c r="B147" s="96"/>
      <c r="C147" s="96"/>
      <c r="D147" s="96"/>
      <c r="E147" s="96"/>
      <c r="F147" s="96"/>
      <c r="G147" s="96"/>
      <c r="H147" s="96"/>
      <c r="I147" s="112"/>
      <c r="J147" s="96"/>
      <c r="K147" s="96"/>
      <c r="L147" s="96"/>
      <c r="M147" s="96"/>
      <c r="N147" s="96"/>
      <c r="O147" s="96"/>
      <c r="P147" s="96"/>
      <c r="Q147" s="96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</row>
    <row r="148" spans="1:37" ht="15.75" customHeight="1" x14ac:dyDescent="0.2">
      <c r="A148" s="96"/>
      <c r="B148" s="96"/>
      <c r="C148" s="96"/>
      <c r="D148" s="96"/>
      <c r="E148" s="96"/>
      <c r="F148" s="96"/>
      <c r="G148" s="96"/>
      <c r="H148" s="96"/>
      <c r="I148" s="112"/>
      <c r="J148" s="96"/>
      <c r="K148" s="96"/>
      <c r="L148" s="96"/>
      <c r="M148" s="96"/>
      <c r="N148" s="96"/>
      <c r="O148" s="96"/>
      <c r="P148" s="96"/>
      <c r="Q148" s="96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</row>
    <row r="149" spans="1:37" ht="15.75" customHeight="1" x14ac:dyDescent="0.2">
      <c r="A149" s="96"/>
      <c r="B149" s="96"/>
      <c r="C149" s="96"/>
      <c r="D149" s="96"/>
      <c r="E149" s="96"/>
      <c r="F149" s="96"/>
      <c r="G149" s="96"/>
      <c r="H149" s="96"/>
      <c r="I149" s="114"/>
      <c r="J149" s="96"/>
      <c r="K149" s="96"/>
      <c r="L149" s="96"/>
      <c r="M149" s="96"/>
      <c r="N149" s="96"/>
      <c r="O149" s="96"/>
      <c r="P149" s="96"/>
      <c r="Q149" s="96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</row>
    <row r="150" spans="1:37" ht="15.75" customHeight="1" x14ac:dyDescent="0.2">
      <c r="A150" s="96"/>
      <c r="B150" s="96"/>
      <c r="C150" s="96"/>
      <c r="D150" s="96"/>
      <c r="E150" s="96"/>
      <c r="F150" s="96"/>
      <c r="G150" s="96"/>
      <c r="H150" s="96"/>
      <c r="I150" s="114"/>
      <c r="J150" s="96"/>
      <c r="K150" s="96"/>
      <c r="L150" s="96"/>
      <c r="M150" s="96"/>
      <c r="N150" s="96"/>
      <c r="O150" s="96"/>
      <c r="P150" s="96"/>
      <c r="Q150" s="96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</row>
    <row r="151" spans="1:37" ht="15.75" customHeight="1" x14ac:dyDescent="0.2">
      <c r="A151" s="96"/>
      <c r="B151" s="96"/>
      <c r="C151" s="96"/>
      <c r="D151" s="96"/>
      <c r="E151" s="96"/>
      <c r="F151" s="96"/>
      <c r="G151" s="96"/>
      <c r="H151" s="96"/>
      <c r="I151" s="114"/>
      <c r="J151" s="96"/>
      <c r="K151" s="96"/>
      <c r="L151" s="96"/>
      <c r="M151" s="96"/>
      <c r="N151" s="96"/>
      <c r="O151" s="96"/>
      <c r="P151" s="96"/>
      <c r="Q151" s="96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</row>
    <row r="152" spans="1:37" ht="15.75" customHeight="1" x14ac:dyDescent="0.2">
      <c r="A152" s="96"/>
      <c r="B152" s="96"/>
      <c r="C152" s="96"/>
      <c r="D152" s="96"/>
      <c r="E152" s="96"/>
      <c r="F152" s="96"/>
      <c r="G152" s="96"/>
      <c r="H152" s="96"/>
      <c r="I152" s="112"/>
      <c r="J152" s="96"/>
      <c r="K152" s="96"/>
      <c r="L152" s="96"/>
      <c r="M152" s="96"/>
      <c r="N152" s="96"/>
      <c r="O152" s="96"/>
      <c r="P152" s="96"/>
      <c r="Q152" s="96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</row>
    <row r="153" spans="1:37" ht="15.75" customHeight="1" x14ac:dyDescent="0.2">
      <c r="A153" s="96"/>
      <c r="B153" s="96"/>
      <c r="C153" s="96"/>
      <c r="D153" s="96"/>
      <c r="E153" s="96"/>
      <c r="F153" s="96"/>
      <c r="G153" s="96"/>
      <c r="H153" s="96"/>
      <c r="I153" s="112"/>
      <c r="J153" s="96"/>
      <c r="K153" s="96"/>
      <c r="L153" s="96"/>
      <c r="M153" s="96"/>
      <c r="N153" s="96"/>
      <c r="O153" s="96"/>
      <c r="P153" s="96"/>
      <c r="Q153" s="96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</row>
    <row r="154" spans="1:37" ht="15.75" customHeight="1" x14ac:dyDescent="0.2">
      <c r="A154" s="96"/>
      <c r="B154" s="96"/>
      <c r="C154" s="96"/>
      <c r="D154" s="96"/>
      <c r="E154" s="96"/>
      <c r="F154" s="96"/>
      <c r="G154" s="96"/>
      <c r="H154" s="96"/>
      <c r="I154" s="114"/>
      <c r="J154" s="96"/>
      <c r="K154" s="96"/>
      <c r="L154" s="96"/>
      <c r="M154" s="96"/>
      <c r="N154" s="96"/>
      <c r="O154" s="96"/>
      <c r="P154" s="96"/>
      <c r="Q154" s="96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</row>
    <row r="155" spans="1:37" ht="15.75" customHeight="1" x14ac:dyDescent="0.2">
      <c r="A155" s="96"/>
      <c r="B155" s="96"/>
      <c r="C155" s="96"/>
      <c r="D155" s="96"/>
      <c r="E155" s="96"/>
      <c r="F155" s="96"/>
      <c r="G155" s="96"/>
      <c r="H155" s="96"/>
      <c r="I155" s="114"/>
      <c r="J155" s="96"/>
      <c r="K155" s="96"/>
      <c r="L155" s="96"/>
      <c r="M155" s="96"/>
      <c r="N155" s="96"/>
      <c r="O155" s="96"/>
      <c r="P155" s="96"/>
      <c r="Q155" s="96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</row>
    <row r="156" spans="1:37" ht="15.75" customHeight="1" x14ac:dyDescent="0.2">
      <c r="A156" s="96"/>
      <c r="B156" s="96"/>
      <c r="C156" s="96"/>
      <c r="D156" s="96"/>
      <c r="E156" s="96"/>
      <c r="F156" s="96"/>
      <c r="G156" s="96"/>
      <c r="H156" s="96"/>
      <c r="I156" s="114"/>
      <c r="J156" s="96"/>
      <c r="K156" s="96"/>
      <c r="L156" s="96"/>
      <c r="M156" s="96"/>
      <c r="N156" s="96"/>
      <c r="O156" s="96"/>
      <c r="P156" s="96"/>
      <c r="Q156" s="96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</row>
    <row r="157" spans="1:37" ht="15.75" customHeight="1" x14ac:dyDescent="0.2">
      <c r="A157" s="96"/>
      <c r="B157" s="96"/>
      <c r="C157" s="96"/>
      <c r="D157" s="96"/>
      <c r="E157" s="96"/>
      <c r="F157" s="96"/>
      <c r="G157" s="96"/>
      <c r="H157" s="96"/>
      <c r="I157" s="112"/>
      <c r="J157" s="96"/>
      <c r="K157" s="96"/>
      <c r="L157" s="96"/>
      <c r="M157" s="96"/>
      <c r="N157" s="96"/>
      <c r="O157" s="96"/>
      <c r="P157" s="96"/>
      <c r="Q157" s="96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</row>
    <row r="158" spans="1:37" ht="15.75" customHeight="1" x14ac:dyDescent="0.2">
      <c r="A158" s="96"/>
      <c r="B158" s="96"/>
      <c r="C158" s="96"/>
      <c r="D158" s="96"/>
      <c r="E158" s="96"/>
      <c r="F158" s="96"/>
      <c r="G158" s="96"/>
      <c r="H158" s="96"/>
      <c r="I158" s="112"/>
      <c r="J158" s="96"/>
      <c r="K158" s="96"/>
      <c r="L158" s="96"/>
      <c r="M158" s="96"/>
      <c r="N158" s="96"/>
      <c r="O158" s="96"/>
      <c r="P158" s="96"/>
      <c r="Q158" s="96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</row>
    <row r="159" spans="1:37" ht="15.75" customHeight="1" x14ac:dyDescent="0.2">
      <c r="A159" s="96"/>
      <c r="B159" s="96"/>
      <c r="C159" s="96"/>
      <c r="D159" s="96"/>
      <c r="E159" s="96"/>
      <c r="F159" s="96"/>
      <c r="G159" s="96"/>
      <c r="H159" s="96"/>
      <c r="I159" s="114"/>
      <c r="J159" s="96"/>
      <c r="K159" s="96"/>
      <c r="L159" s="96"/>
      <c r="M159" s="96"/>
      <c r="N159" s="96"/>
      <c r="O159" s="96"/>
      <c r="P159" s="96"/>
      <c r="Q159" s="96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</row>
    <row r="160" spans="1:37" ht="15.75" customHeight="1" x14ac:dyDescent="0.2">
      <c r="A160" s="96"/>
      <c r="B160" s="96"/>
      <c r="C160" s="96"/>
      <c r="D160" s="96"/>
      <c r="E160" s="96"/>
      <c r="F160" s="96"/>
      <c r="G160" s="96"/>
      <c r="H160" s="96"/>
      <c r="I160" s="114"/>
      <c r="J160" s="96"/>
      <c r="K160" s="96"/>
      <c r="L160" s="96"/>
      <c r="M160" s="96"/>
      <c r="N160" s="96"/>
      <c r="O160" s="96"/>
      <c r="P160" s="96"/>
      <c r="Q160" s="96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</row>
    <row r="161" spans="1:37" ht="15.75" customHeight="1" x14ac:dyDescent="0.2">
      <c r="A161" s="96"/>
      <c r="B161" s="96"/>
      <c r="C161" s="96"/>
      <c r="D161" s="96"/>
      <c r="E161" s="96"/>
      <c r="F161" s="96"/>
      <c r="G161" s="96"/>
      <c r="H161" s="96"/>
      <c r="I161" s="114"/>
      <c r="J161" s="96"/>
      <c r="K161" s="96"/>
      <c r="L161" s="96"/>
      <c r="M161" s="96"/>
      <c r="N161" s="96"/>
      <c r="O161" s="96"/>
      <c r="P161" s="96"/>
      <c r="Q161" s="96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</row>
    <row r="162" spans="1:37" ht="15.75" customHeight="1" x14ac:dyDescent="0.2">
      <c r="A162" s="96"/>
      <c r="B162" s="96"/>
      <c r="C162" s="96"/>
      <c r="D162" s="96"/>
      <c r="E162" s="96"/>
      <c r="F162" s="96"/>
      <c r="G162" s="96"/>
      <c r="H162" s="96"/>
      <c r="I162" s="112"/>
      <c r="J162" s="96"/>
      <c r="K162" s="96"/>
      <c r="L162" s="96"/>
      <c r="M162" s="96"/>
      <c r="N162" s="96"/>
      <c r="O162" s="96"/>
      <c r="P162" s="96"/>
      <c r="Q162" s="96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</row>
    <row r="163" spans="1:37" ht="15.75" customHeight="1" x14ac:dyDescent="0.2">
      <c r="A163" s="96"/>
      <c r="B163" s="96"/>
      <c r="C163" s="96"/>
      <c r="D163" s="96"/>
      <c r="E163" s="96"/>
      <c r="F163" s="96"/>
      <c r="G163" s="96"/>
      <c r="H163" s="96"/>
      <c r="I163" s="112"/>
      <c r="J163" s="96"/>
      <c r="K163" s="96"/>
      <c r="L163" s="96"/>
      <c r="M163" s="96"/>
      <c r="N163" s="96"/>
      <c r="O163" s="96"/>
      <c r="P163" s="96"/>
      <c r="Q163" s="96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</row>
    <row r="164" spans="1:37" ht="15.75" customHeight="1" x14ac:dyDescent="0.2">
      <c r="A164" s="96"/>
      <c r="B164" s="96"/>
      <c r="C164" s="96"/>
      <c r="D164" s="96"/>
      <c r="E164" s="96"/>
      <c r="F164" s="96"/>
      <c r="G164" s="96"/>
      <c r="H164" s="96"/>
      <c r="I164" s="114"/>
      <c r="J164" s="96"/>
      <c r="K164" s="96"/>
      <c r="L164" s="96"/>
      <c r="M164" s="96"/>
      <c r="N164" s="96"/>
      <c r="O164" s="96"/>
      <c r="P164" s="96"/>
      <c r="Q164" s="96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</row>
    <row r="165" spans="1:37" ht="15.75" customHeight="1" x14ac:dyDescent="0.2">
      <c r="A165" s="96"/>
      <c r="B165" s="96"/>
      <c r="C165" s="96"/>
      <c r="D165" s="96"/>
      <c r="E165" s="96"/>
      <c r="F165" s="96"/>
      <c r="G165" s="96"/>
      <c r="H165" s="96"/>
      <c r="I165" s="114"/>
      <c r="J165" s="96"/>
      <c r="K165" s="96"/>
      <c r="L165" s="96"/>
      <c r="M165" s="96"/>
      <c r="N165" s="96"/>
      <c r="O165" s="96"/>
      <c r="P165" s="96"/>
      <c r="Q165" s="96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  <c r="AK165" s="100"/>
    </row>
    <row r="166" spans="1:37" ht="15.75" customHeight="1" x14ac:dyDescent="0.15">
      <c r="A166" s="96"/>
      <c r="B166" s="96"/>
      <c r="C166" s="96"/>
      <c r="D166" s="96"/>
      <c r="E166" s="96"/>
      <c r="F166" s="96"/>
      <c r="G166" s="96"/>
      <c r="H166" s="106"/>
      <c r="I166" s="100"/>
      <c r="J166" s="96"/>
      <c r="K166" s="96"/>
      <c r="L166" s="96"/>
      <c r="M166" s="96"/>
      <c r="N166" s="96"/>
      <c r="O166" s="96"/>
      <c r="P166" s="96"/>
      <c r="Q166" s="96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</row>
    <row r="167" spans="1:37" ht="15.75" customHeight="1" x14ac:dyDescent="0.2">
      <c r="A167" s="106"/>
      <c r="B167" s="106"/>
      <c r="C167" s="106"/>
      <c r="D167" s="106"/>
      <c r="E167" s="106"/>
      <c r="F167" s="106"/>
      <c r="G167" s="106"/>
      <c r="H167" s="147"/>
      <c r="I167" s="112"/>
      <c r="J167" s="96"/>
      <c r="K167" s="96"/>
      <c r="L167" s="96"/>
      <c r="M167" s="96"/>
      <c r="N167" s="96"/>
      <c r="O167" s="96"/>
      <c r="P167" s="96"/>
      <c r="Q167" s="96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</row>
    <row r="168" spans="1:37" ht="15.75" customHeight="1" x14ac:dyDescent="0.2">
      <c r="A168" s="106"/>
      <c r="B168" s="106"/>
      <c r="C168" s="106"/>
      <c r="D168" s="106"/>
      <c r="E168" s="106"/>
      <c r="F168" s="106"/>
      <c r="G168" s="106"/>
      <c r="H168" s="106"/>
      <c r="I168" s="112"/>
      <c r="J168" s="96"/>
      <c r="K168" s="96"/>
      <c r="L168" s="96"/>
      <c r="M168" s="96"/>
      <c r="N168" s="96"/>
      <c r="O168" s="96"/>
      <c r="P168" s="96"/>
      <c r="Q168" s="96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  <c r="AK168" s="100"/>
    </row>
    <row r="169" spans="1:37" ht="15.75" customHeight="1" x14ac:dyDescent="0.2">
      <c r="A169" s="106"/>
      <c r="B169" s="106"/>
      <c r="C169" s="106"/>
      <c r="D169" s="106"/>
      <c r="E169" s="106"/>
      <c r="F169" s="106"/>
      <c r="G169" s="106"/>
      <c r="H169" s="106"/>
      <c r="I169" s="114"/>
      <c r="J169" s="96"/>
      <c r="K169" s="96"/>
      <c r="L169" s="96"/>
      <c r="M169" s="96"/>
      <c r="N169" s="96"/>
      <c r="O169" s="96"/>
      <c r="P169" s="96"/>
      <c r="Q169" s="96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</row>
    <row r="170" spans="1:37" ht="15.75" customHeight="1" x14ac:dyDescent="0.2">
      <c r="A170" s="106"/>
      <c r="B170" s="106"/>
      <c r="C170" s="106"/>
      <c r="D170" s="106"/>
      <c r="E170" s="106"/>
      <c r="F170" s="106"/>
      <c r="G170" s="106"/>
      <c r="H170" s="96"/>
      <c r="I170" s="114"/>
      <c r="J170" s="96"/>
      <c r="K170" s="96"/>
      <c r="L170" s="96"/>
      <c r="M170" s="96"/>
      <c r="N170" s="96"/>
      <c r="O170" s="96"/>
      <c r="P170" s="96"/>
      <c r="Q170" s="96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</row>
    <row r="171" spans="1:37" ht="15.75" customHeight="1" x14ac:dyDescent="0.15">
      <c r="A171" s="96"/>
      <c r="B171" s="96"/>
      <c r="C171" s="96"/>
      <c r="D171" s="96"/>
      <c r="E171" s="96"/>
      <c r="F171" s="96"/>
      <c r="G171" s="96"/>
      <c r="H171" s="106"/>
      <c r="I171" s="121"/>
      <c r="J171" s="96"/>
      <c r="K171" s="96"/>
      <c r="L171" s="96"/>
      <c r="M171" s="96"/>
      <c r="N171" s="96"/>
      <c r="O171" s="96"/>
      <c r="P171" s="96"/>
      <c r="Q171" s="96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</row>
    <row r="172" spans="1:37" ht="15.75" customHeight="1" x14ac:dyDescent="0.2">
      <c r="A172" s="106"/>
      <c r="B172" s="106"/>
      <c r="C172" s="106"/>
      <c r="D172" s="106"/>
      <c r="E172" s="106"/>
      <c r="F172" s="106"/>
      <c r="G172" s="106"/>
      <c r="H172" s="147"/>
      <c r="I172" s="112"/>
      <c r="J172" s="96"/>
      <c r="K172" s="96"/>
      <c r="L172" s="96"/>
      <c r="M172" s="96"/>
      <c r="N172" s="96"/>
      <c r="O172" s="96"/>
      <c r="P172" s="96"/>
      <c r="Q172" s="96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  <c r="AK172" s="100"/>
    </row>
    <row r="173" spans="1:37" ht="15.75" customHeight="1" x14ac:dyDescent="0.2">
      <c r="A173" s="106"/>
      <c r="B173" s="106"/>
      <c r="C173" s="106"/>
      <c r="D173" s="106"/>
      <c r="E173" s="106"/>
      <c r="F173" s="106"/>
      <c r="G173" s="106"/>
      <c r="H173" s="106"/>
      <c r="I173" s="112"/>
      <c r="J173" s="96"/>
      <c r="K173" s="96"/>
      <c r="L173" s="96"/>
      <c r="M173" s="96"/>
      <c r="N173" s="96"/>
      <c r="O173" s="96"/>
      <c r="P173" s="96"/>
      <c r="Q173" s="96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</row>
    <row r="174" spans="1:37" ht="15.75" customHeight="1" x14ac:dyDescent="0.2">
      <c r="A174" s="106"/>
      <c r="B174" s="106"/>
      <c r="C174" s="106"/>
      <c r="D174" s="106"/>
      <c r="E174" s="106"/>
      <c r="F174" s="106"/>
      <c r="G174" s="106"/>
      <c r="H174" s="106"/>
      <c r="I174" s="114"/>
      <c r="J174" s="96"/>
      <c r="K174" s="96"/>
      <c r="L174" s="96"/>
      <c r="M174" s="96"/>
      <c r="N174" s="96"/>
      <c r="O174" s="96"/>
      <c r="P174" s="96"/>
      <c r="Q174" s="96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  <c r="AK174" s="100"/>
    </row>
    <row r="175" spans="1:37" ht="15.75" customHeight="1" x14ac:dyDescent="0.2">
      <c r="A175" s="106"/>
      <c r="B175" s="106"/>
      <c r="C175" s="106"/>
      <c r="D175" s="106"/>
      <c r="E175" s="106"/>
      <c r="F175" s="106"/>
      <c r="G175" s="106"/>
      <c r="H175" s="96"/>
      <c r="I175" s="114"/>
      <c r="J175" s="96"/>
      <c r="K175" s="96"/>
      <c r="L175" s="96"/>
      <c r="M175" s="96"/>
      <c r="N175" s="96"/>
      <c r="O175" s="96"/>
      <c r="P175" s="96"/>
      <c r="Q175" s="96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  <c r="AK175" s="100"/>
    </row>
    <row r="176" spans="1:37" ht="15.75" customHeight="1" x14ac:dyDescent="0.15">
      <c r="A176" s="96"/>
      <c r="B176" s="96"/>
      <c r="C176" s="96"/>
      <c r="D176" s="96"/>
      <c r="E176" s="96"/>
      <c r="F176" s="96"/>
      <c r="G176" s="96"/>
      <c r="H176" s="106"/>
      <c r="I176" s="121"/>
      <c r="J176" s="96"/>
      <c r="K176" s="96"/>
      <c r="L176" s="96"/>
      <c r="M176" s="96"/>
      <c r="N176" s="96"/>
      <c r="O176" s="96"/>
      <c r="P176" s="96"/>
      <c r="Q176" s="96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</row>
    <row r="177" spans="1:37" ht="15.75" customHeight="1" x14ac:dyDescent="0.2">
      <c r="A177" s="106"/>
      <c r="B177" s="106"/>
      <c r="C177" s="106"/>
      <c r="D177" s="106"/>
      <c r="E177" s="106"/>
      <c r="F177" s="106"/>
      <c r="G177" s="106"/>
      <c r="H177" s="147"/>
      <c r="I177" s="112"/>
      <c r="J177" s="96"/>
      <c r="K177" s="96"/>
      <c r="L177" s="96"/>
      <c r="M177" s="96"/>
      <c r="N177" s="96"/>
      <c r="O177" s="96"/>
      <c r="P177" s="96"/>
      <c r="Q177" s="96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</row>
    <row r="178" spans="1:37" ht="15.75" customHeight="1" x14ac:dyDescent="0.2">
      <c r="A178" s="106"/>
      <c r="B178" s="106"/>
      <c r="C178" s="106"/>
      <c r="D178" s="106"/>
      <c r="E178" s="106"/>
      <c r="F178" s="106"/>
      <c r="G178" s="106"/>
      <c r="H178" s="106"/>
      <c r="I178" s="112"/>
      <c r="J178" s="96"/>
      <c r="K178" s="96"/>
      <c r="L178" s="96"/>
      <c r="M178" s="96"/>
      <c r="N178" s="96"/>
      <c r="O178" s="96"/>
      <c r="P178" s="96"/>
      <c r="Q178" s="96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</row>
    <row r="179" spans="1:37" ht="15.75" customHeight="1" x14ac:dyDescent="0.2">
      <c r="A179" s="106"/>
      <c r="B179" s="106"/>
      <c r="C179" s="106"/>
      <c r="D179" s="106"/>
      <c r="E179" s="106"/>
      <c r="F179" s="106"/>
      <c r="G179" s="106"/>
      <c r="H179" s="106"/>
      <c r="I179" s="114"/>
      <c r="J179" s="96"/>
      <c r="K179" s="96"/>
      <c r="L179" s="96"/>
      <c r="M179" s="96"/>
      <c r="N179" s="96"/>
      <c r="O179" s="96"/>
      <c r="P179" s="96"/>
      <c r="Q179" s="96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</row>
    <row r="180" spans="1:37" ht="15.75" customHeight="1" x14ac:dyDescent="0.2">
      <c r="A180" s="106"/>
      <c r="B180" s="106"/>
      <c r="C180" s="106"/>
      <c r="D180" s="106"/>
      <c r="E180" s="106"/>
      <c r="F180" s="106"/>
      <c r="G180" s="106"/>
      <c r="H180" s="96"/>
      <c r="I180" s="114"/>
      <c r="J180" s="96"/>
      <c r="K180" s="96"/>
      <c r="L180" s="96"/>
      <c r="M180" s="96"/>
      <c r="N180" s="96"/>
      <c r="O180" s="96"/>
      <c r="P180" s="96"/>
      <c r="Q180" s="96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0"/>
    </row>
    <row r="181" spans="1:37" ht="15.75" customHeight="1" x14ac:dyDescent="0.15">
      <c r="A181" s="96"/>
      <c r="B181" s="96"/>
      <c r="C181" s="96"/>
      <c r="D181" s="96"/>
      <c r="E181" s="96"/>
      <c r="F181" s="96"/>
      <c r="G181" s="96"/>
      <c r="H181" s="106"/>
      <c r="I181" s="96"/>
      <c r="J181" s="96"/>
      <c r="K181" s="96"/>
      <c r="L181" s="96"/>
      <c r="M181" s="96"/>
      <c r="N181" s="96"/>
      <c r="O181" s="96"/>
      <c r="P181" s="96"/>
      <c r="Q181" s="96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  <c r="AJ181" s="100"/>
      <c r="AK181" s="100"/>
    </row>
    <row r="182" spans="1:37" ht="15.75" customHeight="1" x14ac:dyDescent="0.2">
      <c r="A182" s="106"/>
      <c r="B182" s="106"/>
      <c r="C182" s="106"/>
      <c r="D182" s="106"/>
      <c r="E182" s="106"/>
      <c r="F182" s="106"/>
      <c r="G182" s="106"/>
      <c r="H182" s="147"/>
      <c r="I182" s="112"/>
      <c r="J182" s="96"/>
      <c r="K182" s="96"/>
      <c r="L182" s="96"/>
      <c r="M182" s="96"/>
      <c r="N182" s="96"/>
      <c r="O182" s="96"/>
      <c r="P182" s="96"/>
      <c r="Q182" s="96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  <c r="AJ182" s="100"/>
      <c r="AK182" s="100"/>
    </row>
    <row r="183" spans="1:37" ht="15.75" customHeight="1" x14ac:dyDescent="0.2">
      <c r="A183" s="106"/>
      <c r="B183" s="106"/>
      <c r="C183" s="106"/>
      <c r="D183" s="106"/>
      <c r="E183" s="106"/>
      <c r="F183" s="106"/>
      <c r="G183" s="106"/>
      <c r="H183" s="106"/>
      <c r="I183" s="112"/>
      <c r="J183" s="96"/>
      <c r="K183" s="96"/>
      <c r="L183" s="96"/>
      <c r="M183" s="96"/>
      <c r="N183" s="96"/>
      <c r="O183" s="96"/>
      <c r="P183" s="96"/>
      <c r="Q183" s="96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</row>
    <row r="184" spans="1:37" ht="15.75" customHeight="1" x14ac:dyDescent="0.2">
      <c r="A184" s="106"/>
      <c r="B184" s="106"/>
      <c r="C184" s="106"/>
      <c r="D184" s="106"/>
      <c r="E184" s="106"/>
      <c r="F184" s="106"/>
      <c r="G184" s="106"/>
      <c r="H184" s="106"/>
      <c r="I184" s="114"/>
      <c r="J184" s="96"/>
      <c r="K184" s="96"/>
      <c r="L184" s="96"/>
      <c r="M184" s="96"/>
      <c r="N184" s="96"/>
      <c r="O184" s="96"/>
      <c r="P184" s="96"/>
      <c r="Q184" s="96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</row>
    <row r="185" spans="1:37" ht="15.75" customHeight="1" x14ac:dyDescent="0.2">
      <c r="A185" s="106"/>
      <c r="B185" s="106"/>
      <c r="C185" s="106"/>
      <c r="D185" s="106"/>
      <c r="E185" s="106"/>
      <c r="F185" s="106"/>
      <c r="G185" s="106"/>
      <c r="H185" s="96"/>
      <c r="I185" s="114"/>
      <c r="J185" s="96"/>
      <c r="K185" s="96"/>
      <c r="L185" s="96"/>
      <c r="M185" s="96"/>
      <c r="N185" s="96"/>
      <c r="O185" s="96"/>
      <c r="P185" s="96"/>
      <c r="Q185" s="96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</row>
    <row r="186" spans="1:37" ht="15.75" customHeight="1" x14ac:dyDescent="0.15">
      <c r="A186" s="96"/>
      <c r="B186" s="96"/>
      <c r="C186" s="96"/>
      <c r="D186" s="96"/>
      <c r="E186" s="96"/>
      <c r="F186" s="96"/>
      <c r="G186" s="96"/>
      <c r="H186" s="106"/>
      <c r="I186" s="121"/>
      <c r="J186" s="96"/>
      <c r="K186" s="96"/>
      <c r="L186" s="96"/>
      <c r="M186" s="96"/>
      <c r="N186" s="96"/>
      <c r="O186" s="96"/>
      <c r="P186" s="96"/>
      <c r="Q186" s="96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  <c r="AJ186" s="100"/>
      <c r="AK186" s="100"/>
    </row>
    <row r="187" spans="1:37" ht="15.75" customHeight="1" x14ac:dyDescent="0.2">
      <c r="A187" s="106"/>
      <c r="B187" s="106"/>
      <c r="C187" s="106"/>
      <c r="D187" s="106"/>
      <c r="E187" s="106"/>
      <c r="F187" s="106"/>
      <c r="G187" s="106"/>
      <c r="H187" s="147"/>
      <c r="I187" s="112"/>
      <c r="J187" s="96"/>
      <c r="K187" s="96"/>
      <c r="L187" s="96"/>
      <c r="M187" s="96"/>
      <c r="N187" s="96"/>
      <c r="O187" s="96"/>
      <c r="P187" s="96"/>
      <c r="Q187" s="96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</row>
    <row r="188" spans="1:37" ht="15.75" customHeight="1" x14ac:dyDescent="0.2">
      <c r="A188" s="106"/>
      <c r="B188" s="106"/>
      <c r="C188" s="106"/>
      <c r="D188" s="106"/>
      <c r="E188" s="106"/>
      <c r="F188" s="106"/>
      <c r="G188" s="106"/>
      <c r="H188" s="106"/>
      <c r="I188" s="112"/>
      <c r="J188" s="96"/>
      <c r="K188" s="96"/>
      <c r="L188" s="96"/>
      <c r="M188" s="96"/>
      <c r="N188" s="96"/>
      <c r="O188" s="96"/>
      <c r="P188" s="96"/>
      <c r="Q188" s="96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  <c r="AJ188" s="100"/>
      <c r="AK188" s="100"/>
    </row>
    <row r="189" spans="1:37" ht="15.75" customHeight="1" x14ac:dyDescent="0.2">
      <c r="A189" s="106"/>
      <c r="B189" s="106"/>
      <c r="C189" s="106"/>
      <c r="D189" s="106"/>
      <c r="E189" s="106"/>
      <c r="F189" s="106"/>
      <c r="G189" s="106"/>
      <c r="H189" s="106"/>
      <c r="I189" s="114"/>
      <c r="J189" s="96"/>
      <c r="K189" s="96"/>
      <c r="L189" s="96"/>
      <c r="M189" s="96"/>
      <c r="N189" s="96"/>
      <c r="O189" s="96"/>
      <c r="P189" s="96"/>
      <c r="Q189" s="96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  <c r="AJ189" s="100"/>
      <c r="AK189" s="100"/>
    </row>
    <row r="190" spans="1:37" ht="15.75" customHeight="1" x14ac:dyDescent="0.2">
      <c r="A190" s="106"/>
      <c r="B190" s="106"/>
      <c r="C190" s="106"/>
      <c r="D190" s="106"/>
      <c r="E190" s="106"/>
      <c r="F190" s="106"/>
      <c r="G190" s="106"/>
      <c r="H190" s="96"/>
      <c r="I190" s="114"/>
      <c r="J190" s="96"/>
      <c r="K190" s="96"/>
      <c r="L190" s="96"/>
      <c r="M190" s="96"/>
      <c r="N190" s="96"/>
      <c r="O190" s="96"/>
      <c r="P190" s="96"/>
      <c r="Q190" s="96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  <c r="AJ190" s="100"/>
      <c r="AK190" s="100"/>
    </row>
    <row r="191" spans="1:37" ht="15.75" customHeight="1" x14ac:dyDescent="0.15">
      <c r="A191" s="96"/>
      <c r="B191" s="96"/>
      <c r="C191" s="96"/>
      <c r="D191" s="96"/>
      <c r="E191" s="96"/>
      <c r="F191" s="96"/>
      <c r="G191" s="96"/>
      <c r="H191" s="106"/>
      <c r="I191" s="121"/>
      <c r="J191" s="96"/>
      <c r="K191" s="96"/>
      <c r="L191" s="96"/>
      <c r="M191" s="96"/>
      <c r="N191" s="96"/>
      <c r="O191" s="96"/>
      <c r="P191" s="96"/>
      <c r="Q191" s="96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  <c r="AJ191" s="100"/>
      <c r="AK191" s="100"/>
    </row>
    <row r="192" spans="1:37" ht="15.75" customHeight="1" x14ac:dyDescent="0.2">
      <c r="A192" s="106"/>
      <c r="B192" s="106"/>
      <c r="C192" s="106"/>
      <c r="D192" s="106"/>
      <c r="E192" s="106"/>
      <c r="F192" s="106"/>
      <c r="G192" s="106"/>
      <c r="H192" s="96"/>
      <c r="I192" s="112"/>
      <c r="J192" s="96"/>
      <c r="K192" s="96"/>
      <c r="L192" s="96"/>
      <c r="M192" s="96"/>
      <c r="N192" s="96"/>
      <c r="O192" s="96"/>
      <c r="P192" s="96"/>
      <c r="Q192" s="96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</row>
    <row r="193" spans="1:37" ht="15.75" customHeight="1" x14ac:dyDescent="0.15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</row>
    <row r="194" spans="1:37" ht="15.75" customHeight="1" x14ac:dyDescent="0.15">
      <c r="A194" s="96"/>
      <c r="B194" s="96"/>
      <c r="C194" s="96"/>
      <c r="D194" s="96"/>
      <c r="E194" s="96"/>
      <c r="F194" s="96"/>
      <c r="G194" s="96"/>
      <c r="H194" s="96"/>
      <c r="I194" s="100"/>
      <c r="J194" s="96"/>
      <c r="K194" s="96"/>
      <c r="L194" s="96"/>
      <c r="M194" s="96"/>
      <c r="N194" s="96"/>
      <c r="O194" s="96"/>
      <c r="P194" s="96"/>
      <c r="Q194" s="96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</row>
    <row r="195" spans="1:37" ht="15.75" customHeight="1" x14ac:dyDescent="0.15">
      <c r="A195" s="96"/>
      <c r="B195" s="96"/>
      <c r="C195" s="96"/>
      <c r="D195" s="96"/>
      <c r="E195" s="96"/>
      <c r="F195" s="96"/>
      <c r="G195" s="96"/>
      <c r="H195" s="96"/>
      <c r="I195" s="100"/>
      <c r="J195" s="96"/>
      <c r="K195" s="96"/>
      <c r="L195" s="96"/>
      <c r="M195" s="96"/>
      <c r="N195" s="96"/>
      <c r="O195" s="96"/>
      <c r="P195" s="96"/>
      <c r="Q195" s="96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</row>
    <row r="196" spans="1:37" ht="15.75" customHeight="1" x14ac:dyDescent="0.15">
      <c r="A196" s="96"/>
      <c r="B196" s="96"/>
      <c r="C196" s="96"/>
      <c r="D196" s="96"/>
      <c r="E196" s="96"/>
      <c r="F196" s="96"/>
      <c r="G196" s="96"/>
      <c r="H196" s="96"/>
      <c r="I196" s="121"/>
      <c r="J196" s="96"/>
      <c r="K196" s="96"/>
      <c r="L196" s="96"/>
      <c r="M196" s="96"/>
      <c r="N196" s="96"/>
      <c r="O196" s="96"/>
      <c r="P196" s="96"/>
      <c r="Q196" s="96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0"/>
    </row>
    <row r="197" spans="1:37" ht="15.75" customHeight="1" x14ac:dyDescent="0.15">
      <c r="A197" s="96"/>
      <c r="B197" s="96"/>
      <c r="C197" s="96"/>
      <c r="D197" s="96"/>
      <c r="E197" s="96"/>
      <c r="F197" s="96"/>
      <c r="G197" s="96"/>
      <c r="H197" s="96"/>
      <c r="I197" s="121"/>
      <c r="J197" s="96"/>
      <c r="K197" s="96"/>
      <c r="L197" s="96"/>
      <c r="M197" s="96"/>
      <c r="N197" s="96"/>
      <c r="O197" s="96"/>
      <c r="P197" s="96"/>
      <c r="Q197" s="96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  <c r="AJ197" s="100"/>
      <c r="AK197" s="100"/>
    </row>
    <row r="198" spans="1:37" ht="15.75" customHeight="1" x14ac:dyDescent="0.15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  <c r="AI198" s="100"/>
      <c r="AJ198" s="100"/>
      <c r="AK198" s="100"/>
    </row>
    <row r="199" spans="1:37" ht="15.75" customHeight="1" x14ac:dyDescent="0.15">
      <c r="A199" s="96"/>
      <c r="B199" s="96"/>
      <c r="C199" s="96"/>
      <c r="D199" s="96"/>
      <c r="E199" s="96"/>
      <c r="F199" s="96"/>
      <c r="G199" s="96"/>
      <c r="H199" s="96"/>
      <c r="I199" s="100"/>
      <c r="J199" s="96"/>
      <c r="K199" s="96"/>
      <c r="L199" s="96"/>
      <c r="M199" s="96"/>
      <c r="N199" s="96"/>
      <c r="O199" s="96"/>
      <c r="P199" s="96"/>
      <c r="Q199" s="96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  <c r="AJ199" s="100"/>
      <c r="AK199" s="100"/>
    </row>
    <row r="200" spans="1:37" ht="15.75" customHeight="1" x14ac:dyDescent="0.2">
      <c r="A200" s="106"/>
      <c r="B200" s="106"/>
      <c r="C200" s="106"/>
      <c r="D200" s="106"/>
      <c r="E200" s="106"/>
      <c r="F200" s="106"/>
      <c r="G200" s="106"/>
      <c r="H200" s="147"/>
      <c r="I200" s="112"/>
      <c r="J200" s="96"/>
      <c r="K200" s="96"/>
      <c r="L200" s="96"/>
      <c r="M200" s="96"/>
      <c r="N200" s="96"/>
      <c r="O200" s="96"/>
      <c r="P200" s="96"/>
      <c r="Q200" s="96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</row>
    <row r="201" spans="1:37" ht="15.75" customHeight="1" x14ac:dyDescent="0.2">
      <c r="A201" s="106"/>
      <c r="B201" s="106"/>
      <c r="C201" s="106"/>
      <c r="D201" s="106"/>
      <c r="E201" s="106"/>
      <c r="F201" s="106"/>
      <c r="G201" s="106"/>
      <c r="H201" s="106"/>
      <c r="I201" s="112"/>
      <c r="J201" s="96"/>
      <c r="K201" s="96"/>
      <c r="L201" s="96"/>
      <c r="M201" s="96"/>
      <c r="N201" s="96"/>
      <c r="O201" s="96"/>
      <c r="P201" s="96"/>
      <c r="Q201" s="96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</row>
    <row r="202" spans="1:37" ht="15.75" customHeight="1" x14ac:dyDescent="0.2">
      <c r="A202" s="106"/>
      <c r="B202" s="106"/>
      <c r="C202" s="106"/>
      <c r="D202" s="106"/>
      <c r="E202" s="106"/>
      <c r="F202" s="106"/>
      <c r="G202" s="106"/>
      <c r="H202" s="106"/>
      <c r="I202" s="114"/>
      <c r="J202" s="96"/>
      <c r="K202" s="96"/>
      <c r="L202" s="96"/>
      <c r="M202" s="96"/>
      <c r="N202" s="96"/>
      <c r="O202" s="96"/>
      <c r="P202" s="96"/>
      <c r="Q202" s="96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  <c r="AJ202" s="100"/>
      <c r="AK202" s="100"/>
    </row>
    <row r="203" spans="1:37" ht="15.75" customHeight="1" x14ac:dyDescent="0.2">
      <c r="A203" s="106"/>
      <c r="B203" s="106"/>
      <c r="C203" s="106"/>
      <c r="D203" s="106"/>
      <c r="E203" s="106"/>
      <c r="F203" s="106"/>
      <c r="G203" s="106"/>
      <c r="H203" s="96"/>
      <c r="I203" s="114"/>
      <c r="J203" s="96"/>
      <c r="K203" s="96"/>
      <c r="L203" s="96"/>
      <c r="M203" s="96"/>
      <c r="N203" s="96"/>
      <c r="O203" s="96"/>
      <c r="P203" s="96"/>
      <c r="Q203" s="96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  <c r="AJ203" s="100"/>
      <c r="AK203" s="100"/>
    </row>
    <row r="204" spans="1:37" ht="15.75" customHeight="1" x14ac:dyDescent="0.15">
      <c r="A204" s="96"/>
      <c r="B204" s="96"/>
      <c r="C204" s="96"/>
      <c r="D204" s="96"/>
      <c r="E204" s="96"/>
      <c r="F204" s="96"/>
      <c r="G204" s="96"/>
      <c r="H204" s="96"/>
      <c r="I204" s="100"/>
      <c r="J204" s="96"/>
      <c r="K204" s="96"/>
      <c r="L204" s="96"/>
      <c r="M204" s="96"/>
      <c r="N204" s="96"/>
      <c r="O204" s="96"/>
      <c r="P204" s="96"/>
      <c r="Q204" s="96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</row>
    <row r="205" spans="1:37" ht="15.75" customHeight="1" x14ac:dyDescent="0.2">
      <c r="A205" s="96"/>
      <c r="B205" s="96"/>
      <c r="C205" s="96"/>
      <c r="D205" s="96"/>
      <c r="E205" s="96"/>
      <c r="F205" s="96"/>
      <c r="G205" s="96"/>
      <c r="H205" s="96"/>
      <c r="I205" s="112"/>
      <c r="J205" s="96"/>
      <c r="K205" s="96"/>
      <c r="L205" s="96"/>
      <c r="M205" s="96"/>
      <c r="N205" s="96"/>
      <c r="O205" s="96"/>
      <c r="P205" s="96"/>
      <c r="Q205" s="96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  <c r="AJ205" s="100"/>
      <c r="AK205" s="100"/>
    </row>
    <row r="206" spans="1:37" ht="15.75" customHeight="1" x14ac:dyDescent="0.2">
      <c r="A206" s="96"/>
      <c r="B206" s="96"/>
      <c r="C206" s="96"/>
      <c r="D206" s="96"/>
      <c r="E206" s="96"/>
      <c r="F206" s="96"/>
      <c r="G206" s="96"/>
      <c r="H206" s="96"/>
      <c r="I206" s="112"/>
      <c r="J206" s="96"/>
      <c r="K206" s="96"/>
      <c r="L206" s="96"/>
      <c r="M206" s="96"/>
      <c r="N206" s="96"/>
      <c r="O206" s="96"/>
      <c r="P206" s="96"/>
      <c r="Q206" s="96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</row>
    <row r="207" spans="1:37" ht="15.75" customHeight="1" x14ac:dyDescent="0.2">
      <c r="A207" s="96"/>
      <c r="B207" s="96"/>
      <c r="C207" s="96"/>
      <c r="D207" s="96"/>
      <c r="E207" s="96"/>
      <c r="F207" s="96"/>
      <c r="G207" s="96"/>
      <c r="H207" s="96"/>
      <c r="I207" s="112"/>
      <c r="J207" s="96"/>
      <c r="K207" s="96"/>
      <c r="L207" s="96"/>
      <c r="M207" s="96"/>
      <c r="N207" s="96"/>
      <c r="O207" s="96"/>
      <c r="P207" s="96"/>
      <c r="Q207" s="96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  <c r="AI207" s="100"/>
      <c r="AJ207" s="100"/>
      <c r="AK207" s="100"/>
    </row>
    <row r="208" spans="1:37" ht="15.75" customHeight="1" x14ac:dyDescent="0.2">
      <c r="A208" s="96"/>
      <c r="B208" s="96"/>
      <c r="C208" s="96"/>
      <c r="D208" s="96"/>
      <c r="E208" s="96"/>
      <c r="F208" s="96"/>
      <c r="G208" s="96"/>
      <c r="H208" s="96"/>
      <c r="I208" s="114"/>
      <c r="J208" s="96"/>
      <c r="K208" s="96"/>
      <c r="L208" s="96"/>
      <c r="M208" s="96"/>
      <c r="N208" s="96"/>
      <c r="O208" s="96"/>
      <c r="P208" s="96"/>
      <c r="Q208" s="96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</row>
    <row r="209" spans="1:37" ht="15.75" customHeight="1" x14ac:dyDescent="0.2">
      <c r="A209" s="96"/>
      <c r="B209" s="96"/>
      <c r="C209" s="96"/>
      <c r="D209" s="96"/>
      <c r="E209" s="96"/>
      <c r="F209" s="96"/>
      <c r="G209" s="96"/>
      <c r="H209" s="96"/>
      <c r="I209" s="114"/>
      <c r="J209" s="96"/>
      <c r="K209" s="96"/>
      <c r="L209" s="96"/>
      <c r="M209" s="96"/>
      <c r="N209" s="96"/>
      <c r="O209" s="96"/>
      <c r="P209" s="96"/>
      <c r="Q209" s="96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</row>
    <row r="210" spans="1:37" ht="15.75" customHeight="1" x14ac:dyDescent="0.15">
      <c r="A210" s="96"/>
      <c r="B210" s="96"/>
      <c r="C210" s="96"/>
      <c r="D210" s="96"/>
      <c r="E210" s="96"/>
      <c r="F210" s="96"/>
      <c r="G210" s="96"/>
      <c r="H210" s="96"/>
      <c r="I210" s="100"/>
      <c r="J210" s="96"/>
      <c r="K210" s="96"/>
      <c r="L210" s="96"/>
      <c r="M210" s="96"/>
      <c r="N210" s="96"/>
      <c r="O210" s="96"/>
      <c r="P210" s="96"/>
      <c r="Q210" s="96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</row>
    <row r="211" spans="1:37" ht="15.75" customHeight="1" x14ac:dyDescent="0.2">
      <c r="A211" s="127"/>
      <c r="B211" s="127"/>
      <c r="C211" s="127"/>
      <c r="D211" s="127"/>
      <c r="E211" s="127"/>
      <c r="F211" s="127"/>
      <c r="G211" s="127"/>
      <c r="H211" s="127"/>
      <c r="I211" s="112"/>
      <c r="J211" s="113"/>
      <c r="K211" s="113"/>
      <c r="L211" s="113"/>
      <c r="M211" s="113"/>
      <c r="N211" s="113"/>
      <c r="O211" s="113"/>
      <c r="P211" s="113"/>
      <c r="Q211" s="113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  <c r="AJ211" s="100"/>
      <c r="AK211" s="100"/>
    </row>
    <row r="212" spans="1:37" ht="15.75" customHeight="1" x14ac:dyDescent="0.2">
      <c r="A212" s="127"/>
      <c r="B212" s="127"/>
      <c r="C212" s="127"/>
      <c r="D212" s="127"/>
      <c r="E212" s="127"/>
      <c r="F212" s="127"/>
      <c r="G212" s="127"/>
      <c r="H212" s="127"/>
      <c r="I212" s="112"/>
      <c r="J212" s="108"/>
      <c r="K212" s="108"/>
      <c r="L212" s="108"/>
      <c r="M212" s="108"/>
      <c r="N212" s="108"/>
      <c r="O212" s="108"/>
      <c r="P212" s="108"/>
      <c r="Q212" s="108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</row>
    <row r="213" spans="1:37" ht="15.75" customHeight="1" x14ac:dyDescent="0.2">
      <c r="A213" s="127"/>
      <c r="B213" s="127"/>
      <c r="C213" s="127"/>
      <c r="D213" s="127"/>
      <c r="E213" s="127"/>
      <c r="F213" s="127"/>
      <c r="G213" s="127"/>
      <c r="H213" s="127"/>
      <c r="I213" s="114"/>
      <c r="J213" s="108"/>
      <c r="K213" s="108"/>
      <c r="L213" s="108"/>
      <c r="M213" s="108"/>
      <c r="N213" s="108"/>
      <c r="O213" s="108"/>
      <c r="P213" s="108"/>
      <c r="Q213" s="108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  <c r="AJ213" s="100"/>
      <c r="AK213" s="100"/>
    </row>
    <row r="214" spans="1:37" ht="15.75" customHeight="1" x14ac:dyDescent="0.2">
      <c r="A214" s="127"/>
      <c r="B214" s="127"/>
      <c r="C214" s="127"/>
      <c r="D214" s="127"/>
      <c r="E214" s="127"/>
      <c r="F214" s="127"/>
      <c r="G214" s="127"/>
      <c r="H214" s="127"/>
      <c r="I214" s="114"/>
      <c r="J214" s="108"/>
      <c r="K214" s="108"/>
      <c r="L214" s="108"/>
      <c r="M214" s="108"/>
      <c r="N214" s="108"/>
      <c r="O214" s="108"/>
      <c r="P214" s="108"/>
      <c r="Q214" s="108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  <c r="AJ214" s="100"/>
      <c r="AK214" s="100"/>
    </row>
    <row r="215" spans="1:37" ht="15.75" customHeight="1" x14ac:dyDescent="0.15">
      <c r="A215" s="96"/>
      <c r="B215" s="96"/>
      <c r="C215" s="96"/>
      <c r="D215" s="96"/>
      <c r="E215" s="96"/>
      <c r="F215" s="96"/>
      <c r="G215" s="96"/>
      <c r="H215" s="96"/>
      <c r="I215" s="100"/>
      <c r="J215" s="96"/>
      <c r="K215" s="96"/>
      <c r="L215" s="96"/>
      <c r="M215" s="96"/>
      <c r="N215" s="96"/>
      <c r="O215" s="96"/>
      <c r="P215" s="96"/>
      <c r="Q215" s="96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  <c r="AJ215" s="100"/>
      <c r="AK215" s="100"/>
    </row>
    <row r="216" spans="1:37" ht="15.75" customHeight="1" x14ac:dyDescent="0.2">
      <c r="A216" s="127"/>
      <c r="B216" s="127"/>
      <c r="C216" s="127"/>
      <c r="D216" s="127"/>
      <c r="E216" s="127"/>
      <c r="F216" s="127"/>
      <c r="G216" s="127"/>
      <c r="H216" s="127"/>
      <c r="I216" s="112"/>
      <c r="J216" s="113"/>
      <c r="K216" s="113"/>
      <c r="L216" s="113"/>
      <c r="M216" s="113"/>
      <c r="N216" s="113"/>
      <c r="O216" s="113"/>
      <c r="P216" s="113"/>
      <c r="Q216" s="113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  <c r="AJ216" s="100"/>
      <c r="AK216" s="100"/>
    </row>
    <row r="217" spans="1:37" ht="15.75" customHeight="1" x14ac:dyDescent="0.2">
      <c r="A217" s="127"/>
      <c r="B217" s="127"/>
      <c r="C217" s="127"/>
      <c r="D217" s="127"/>
      <c r="E217" s="127"/>
      <c r="F217" s="127"/>
      <c r="G217" s="127"/>
      <c r="H217" s="127"/>
      <c r="I217" s="112"/>
      <c r="J217" s="113"/>
      <c r="K217" s="113"/>
      <c r="L217" s="113"/>
      <c r="M217" s="113"/>
      <c r="N217" s="113"/>
      <c r="O217" s="113"/>
      <c r="P217" s="113"/>
      <c r="Q217" s="113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  <c r="AJ217" s="100"/>
      <c r="AK217" s="100"/>
    </row>
    <row r="218" spans="1:37" ht="15.75" customHeight="1" x14ac:dyDescent="0.2">
      <c r="A218" s="127"/>
      <c r="B218" s="127"/>
      <c r="C218" s="127"/>
      <c r="D218" s="127"/>
      <c r="E218" s="127"/>
      <c r="F218" s="127"/>
      <c r="G218" s="127"/>
      <c r="H218" s="127"/>
      <c r="I218" s="112"/>
      <c r="J218" s="108"/>
      <c r="K218" s="108"/>
      <c r="L218" s="108"/>
      <c r="M218" s="108"/>
      <c r="N218" s="108"/>
      <c r="O218" s="108"/>
      <c r="P218" s="108"/>
      <c r="Q218" s="108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</row>
    <row r="219" spans="1:37" ht="15.75" customHeight="1" x14ac:dyDescent="0.2">
      <c r="A219" s="127"/>
      <c r="B219" s="127"/>
      <c r="C219" s="127"/>
      <c r="D219" s="127"/>
      <c r="E219" s="127"/>
      <c r="F219" s="127"/>
      <c r="G219" s="127"/>
      <c r="H219" s="127"/>
      <c r="I219" s="114"/>
      <c r="J219" s="108"/>
      <c r="K219" s="108"/>
      <c r="L219" s="108"/>
      <c r="M219" s="108"/>
      <c r="N219" s="108"/>
      <c r="O219" s="108"/>
      <c r="P219" s="108"/>
      <c r="Q219" s="108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  <c r="AI219" s="100"/>
      <c r="AJ219" s="100"/>
      <c r="AK219" s="100"/>
    </row>
    <row r="220" spans="1:37" ht="15.75" customHeight="1" x14ac:dyDescent="0.2">
      <c r="A220" s="127"/>
      <c r="B220" s="127"/>
      <c r="C220" s="127"/>
      <c r="D220" s="127"/>
      <c r="E220" s="127"/>
      <c r="F220" s="127"/>
      <c r="G220" s="127"/>
      <c r="H220" s="127"/>
      <c r="I220" s="114"/>
      <c r="J220" s="108"/>
      <c r="K220" s="108"/>
      <c r="L220" s="108"/>
      <c r="M220" s="108"/>
      <c r="N220" s="108"/>
      <c r="O220" s="108"/>
      <c r="P220" s="108"/>
      <c r="Q220" s="108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0"/>
    </row>
    <row r="221" spans="1:37" ht="15.75" customHeight="1" x14ac:dyDescent="0.15">
      <c r="A221" s="96"/>
      <c r="B221" s="96"/>
      <c r="C221" s="96"/>
      <c r="D221" s="96"/>
      <c r="E221" s="96"/>
      <c r="F221" s="96"/>
      <c r="G221" s="96"/>
      <c r="H221" s="96"/>
      <c r="I221" s="121"/>
      <c r="J221" s="96"/>
      <c r="K221" s="96"/>
      <c r="L221" s="96"/>
      <c r="M221" s="96"/>
      <c r="N221" s="96"/>
      <c r="O221" s="96"/>
      <c r="P221" s="96"/>
      <c r="Q221" s="96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  <c r="AJ221" s="100"/>
      <c r="AK221" s="100"/>
    </row>
    <row r="222" spans="1:37" ht="15.75" customHeight="1" x14ac:dyDescent="0.2">
      <c r="A222" s="127"/>
      <c r="B222" s="127"/>
      <c r="C222" s="127"/>
      <c r="D222" s="127"/>
      <c r="E222" s="127"/>
      <c r="F222" s="127"/>
      <c r="G222" s="127"/>
      <c r="H222" s="127"/>
      <c r="I222" s="112"/>
      <c r="J222" s="113"/>
      <c r="K222" s="113"/>
      <c r="L222" s="113"/>
      <c r="M222" s="113"/>
      <c r="N222" s="113"/>
      <c r="O222" s="113"/>
      <c r="P222" s="113"/>
      <c r="Q222" s="113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  <c r="AI222" s="100"/>
      <c r="AJ222" s="100"/>
      <c r="AK222" s="100"/>
    </row>
    <row r="223" spans="1:37" ht="15.75" customHeight="1" x14ac:dyDescent="0.2">
      <c r="A223" s="127"/>
      <c r="B223" s="127"/>
      <c r="C223" s="127"/>
      <c r="D223" s="127"/>
      <c r="E223" s="127"/>
      <c r="F223" s="127"/>
      <c r="G223" s="127"/>
      <c r="H223" s="127"/>
      <c r="I223" s="112"/>
      <c r="J223" s="108"/>
      <c r="K223" s="108"/>
      <c r="L223" s="108"/>
      <c r="M223" s="108"/>
      <c r="N223" s="108"/>
      <c r="O223" s="108"/>
      <c r="P223" s="108"/>
      <c r="Q223" s="108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</row>
    <row r="224" spans="1:37" ht="15.75" customHeight="1" x14ac:dyDescent="0.2">
      <c r="A224" s="127"/>
      <c r="B224" s="127"/>
      <c r="C224" s="127"/>
      <c r="D224" s="127"/>
      <c r="E224" s="127"/>
      <c r="F224" s="127"/>
      <c r="G224" s="127"/>
      <c r="H224" s="127"/>
      <c r="I224" s="114"/>
      <c r="J224" s="108"/>
      <c r="K224" s="108"/>
      <c r="L224" s="108"/>
      <c r="M224" s="108"/>
      <c r="N224" s="108"/>
      <c r="O224" s="108"/>
      <c r="P224" s="108"/>
      <c r="Q224" s="108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</row>
    <row r="225" spans="1:37" ht="15.75" customHeight="1" x14ac:dyDescent="0.2">
      <c r="A225" s="127"/>
      <c r="B225" s="127"/>
      <c r="C225" s="127"/>
      <c r="D225" s="127"/>
      <c r="E225" s="127"/>
      <c r="F225" s="127"/>
      <c r="G225" s="127"/>
      <c r="H225" s="127"/>
      <c r="I225" s="114"/>
      <c r="J225" s="108"/>
      <c r="K225" s="108"/>
      <c r="L225" s="108"/>
      <c r="M225" s="108"/>
      <c r="N225" s="108"/>
      <c r="O225" s="108"/>
      <c r="P225" s="108"/>
      <c r="Q225" s="108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</row>
    <row r="226" spans="1:37" ht="15.75" customHeight="1" x14ac:dyDescent="0.15">
      <c r="A226" s="96"/>
      <c r="B226" s="96"/>
      <c r="C226" s="96"/>
      <c r="D226" s="96"/>
      <c r="E226" s="96"/>
      <c r="F226" s="96"/>
      <c r="G226" s="96"/>
      <c r="H226" s="96"/>
      <c r="I226" s="121"/>
      <c r="J226" s="96"/>
      <c r="K226" s="96"/>
      <c r="L226" s="96"/>
      <c r="M226" s="96"/>
      <c r="N226" s="96"/>
      <c r="O226" s="96"/>
      <c r="P226" s="96"/>
      <c r="Q226" s="96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</row>
    <row r="227" spans="1:37" ht="15.75" customHeight="1" x14ac:dyDescent="0.2">
      <c r="A227" s="106"/>
      <c r="B227" s="106"/>
      <c r="C227" s="106"/>
      <c r="D227" s="106"/>
      <c r="E227" s="106"/>
      <c r="F227" s="106"/>
      <c r="G227" s="106"/>
      <c r="H227" s="106"/>
      <c r="I227" s="112"/>
      <c r="J227" s="96"/>
      <c r="K227" s="96"/>
      <c r="L227" s="96"/>
      <c r="M227" s="96"/>
      <c r="N227" s="96"/>
      <c r="O227" s="96"/>
      <c r="P227" s="96"/>
      <c r="Q227" s="96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  <c r="AJ227" s="100"/>
      <c r="AK227" s="100"/>
    </row>
    <row r="228" spans="1:37" ht="15.75" customHeight="1" x14ac:dyDescent="0.2">
      <c r="A228" s="106"/>
      <c r="B228" s="106"/>
      <c r="C228" s="106"/>
      <c r="D228" s="106"/>
      <c r="E228" s="106"/>
      <c r="F228" s="106"/>
      <c r="G228" s="106"/>
      <c r="H228" s="147"/>
      <c r="I228" s="112"/>
      <c r="J228" s="96"/>
      <c r="K228" s="96"/>
      <c r="L228" s="96"/>
      <c r="M228" s="96"/>
      <c r="N228" s="96"/>
      <c r="O228" s="96"/>
      <c r="P228" s="96"/>
      <c r="Q228" s="96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</row>
    <row r="229" spans="1:37" ht="15.75" customHeight="1" x14ac:dyDescent="0.15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  <c r="AJ229" s="100"/>
      <c r="AK229" s="100"/>
    </row>
    <row r="230" spans="1:37" ht="15.75" customHeight="1" x14ac:dyDescent="0.15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</row>
    <row r="231" spans="1:37" ht="15.75" customHeight="1" x14ac:dyDescent="0.15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  <c r="AI231" s="100"/>
      <c r="AJ231" s="100"/>
      <c r="AK231" s="100"/>
    </row>
    <row r="232" spans="1:37" ht="15.75" customHeight="1" x14ac:dyDescent="0.15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0"/>
    </row>
    <row r="233" spans="1:37" ht="15.75" customHeight="1" x14ac:dyDescent="0.15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</row>
    <row r="234" spans="1:37" ht="15.75" customHeight="1" x14ac:dyDescent="0.15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  <c r="AJ234" s="100"/>
      <c r="AK234" s="100"/>
    </row>
    <row r="235" spans="1:37" ht="15.75" customHeight="1" x14ac:dyDescent="0.15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  <c r="AJ235" s="100"/>
      <c r="AK235" s="100"/>
    </row>
    <row r="236" spans="1:37" ht="15.75" customHeight="1" x14ac:dyDescent="0.15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</row>
    <row r="237" spans="1:37" ht="15.75" customHeight="1" x14ac:dyDescent="0.15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  <c r="AJ237" s="100"/>
      <c r="AK237" s="100"/>
    </row>
    <row r="238" spans="1:37" ht="15.75" customHeight="1" x14ac:dyDescent="0.15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  <c r="AJ238" s="100"/>
      <c r="AK238" s="100"/>
    </row>
    <row r="239" spans="1:37" ht="15.75" customHeight="1" x14ac:dyDescent="0.15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  <c r="AJ239" s="100"/>
      <c r="AK239" s="100"/>
    </row>
    <row r="240" spans="1:37" ht="15.75" customHeight="1" x14ac:dyDescent="0.15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</row>
    <row r="241" spans="1:37" ht="15.75" customHeight="1" x14ac:dyDescent="0.15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</row>
    <row r="242" spans="1:37" ht="15.75" customHeight="1" x14ac:dyDescent="0.15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</row>
    <row r="243" spans="1:37" ht="15.75" customHeight="1" x14ac:dyDescent="0.15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  <c r="AI243" s="100"/>
      <c r="AJ243" s="100"/>
      <c r="AK243" s="100"/>
    </row>
    <row r="244" spans="1:37" ht="15.75" customHeight="1" x14ac:dyDescent="0.15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  <c r="AI244" s="100"/>
      <c r="AJ244" s="100"/>
      <c r="AK244" s="100"/>
    </row>
    <row r="245" spans="1:37" ht="15.75" customHeight="1" x14ac:dyDescent="0.15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0"/>
      <c r="AK245" s="100"/>
    </row>
    <row r="246" spans="1:37" ht="15.75" customHeight="1" x14ac:dyDescent="0.15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0"/>
    </row>
    <row r="247" spans="1:37" ht="15.75" customHeight="1" x14ac:dyDescent="0.15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  <c r="AJ247" s="100"/>
      <c r="AK247" s="100"/>
    </row>
    <row r="248" spans="1:37" ht="15.75" customHeight="1" x14ac:dyDescent="0.15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</row>
    <row r="249" spans="1:37" ht="15.75" customHeight="1" x14ac:dyDescent="0.15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  <c r="AI249" s="100"/>
      <c r="AJ249" s="100"/>
      <c r="AK249" s="100"/>
    </row>
    <row r="250" spans="1:37" ht="15.75" customHeight="1" x14ac:dyDescent="0.15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  <c r="AI250" s="100"/>
      <c r="AJ250" s="100"/>
      <c r="AK250" s="100"/>
    </row>
    <row r="251" spans="1:37" ht="15.75" customHeight="1" x14ac:dyDescent="0.15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</row>
    <row r="252" spans="1:37" ht="15.75" customHeight="1" x14ac:dyDescent="0.15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  <c r="AJ252" s="100"/>
      <c r="AK252" s="100"/>
    </row>
    <row r="253" spans="1:37" ht="15.75" customHeight="1" x14ac:dyDescent="0.15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  <c r="AJ253" s="100"/>
      <c r="AK253" s="100"/>
    </row>
    <row r="254" spans="1:37" ht="15.75" customHeight="1" x14ac:dyDescent="0.15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  <c r="AJ254" s="100"/>
      <c r="AK254" s="100"/>
    </row>
    <row r="255" spans="1:37" ht="15.75" customHeight="1" x14ac:dyDescent="0.15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  <c r="AJ255" s="100"/>
      <c r="AK255" s="100"/>
    </row>
    <row r="256" spans="1:37" ht="15.75" customHeight="1" x14ac:dyDescent="0.15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</row>
    <row r="257" spans="1:37" ht="15.75" customHeight="1" x14ac:dyDescent="0.15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</row>
    <row r="258" spans="1:37" ht="15.75" customHeight="1" x14ac:dyDescent="0.15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</row>
    <row r="259" spans="1:37" ht="15.75" customHeight="1" x14ac:dyDescent="0.15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</row>
    <row r="260" spans="1:37" ht="15.75" customHeight="1" x14ac:dyDescent="0.15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</row>
    <row r="261" spans="1:37" ht="15.75" customHeight="1" x14ac:dyDescent="0.15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</row>
    <row r="262" spans="1:37" ht="15.75" customHeight="1" x14ac:dyDescent="0.15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</row>
    <row r="263" spans="1:37" ht="15.75" customHeight="1" x14ac:dyDescent="0.15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  <c r="AI263" s="100"/>
      <c r="AJ263" s="100"/>
      <c r="AK263" s="100"/>
    </row>
    <row r="264" spans="1:37" ht="15.75" customHeight="1" x14ac:dyDescent="0.15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</row>
    <row r="265" spans="1:37" ht="15.75" customHeight="1" x14ac:dyDescent="0.15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  <c r="AJ265" s="100"/>
      <c r="AK265" s="100"/>
    </row>
    <row r="266" spans="1:37" ht="15.75" customHeight="1" x14ac:dyDescent="0.15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  <c r="AJ266" s="100"/>
      <c r="AK266" s="100"/>
    </row>
    <row r="267" spans="1:37" ht="15.75" customHeight="1" x14ac:dyDescent="0.15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  <c r="AJ267" s="100"/>
      <c r="AK267" s="100"/>
    </row>
    <row r="268" spans="1:37" ht="15.75" customHeight="1" x14ac:dyDescent="0.15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0"/>
    </row>
    <row r="269" spans="1:37" ht="15.75" customHeight="1" x14ac:dyDescent="0.15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  <c r="AJ269" s="100"/>
      <c r="AK269" s="100"/>
    </row>
    <row r="270" spans="1:37" ht="15.75" customHeight="1" x14ac:dyDescent="0.15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0"/>
    </row>
    <row r="271" spans="1:37" ht="15.75" customHeight="1" x14ac:dyDescent="0.15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</row>
    <row r="272" spans="1:37" ht="15.75" customHeight="1" x14ac:dyDescent="0.15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</row>
    <row r="273" spans="1:37" ht="15.75" customHeight="1" x14ac:dyDescent="0.15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</row>
    <row r="274" spans="1:37" ht="15.75" customHeight="1" x14ac:dyDescent="0.15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</row>
    <row r="275" spans="1:37" ht="15.75" customHeight="1" x14ac:dyDescent="0.15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</row>
    <row r="276" spans="1:37" ht="15.75" customHeight="1" x14ac:dyDescent="0.15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  <c r="AI276" s="100"/>
      <c r="AJ276" s="100"/>
      <c r="AK276" s="100"/>
    </row>
    <row r="277" spans="1:37" ht="15.75" customHeight="1" x14ac:dyDescent="0.15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</row>
    <row r="278" spans="1:37" ht="15.75" customHeight="1" x14ac:dyDescent="0.15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</row>
    <row r="279" spans="1:37" ht="15.75" customHeight="1" x14ac:dyDescent="0.15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</row>
    <row r="280" spans="1:37" ht="15.75" customHeight="1" x14ac:dyDescent="0.15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  <c r="AJ280" s="100"/>
      <c r="AK280" s="100"/>
    </row>
    <row r="281" spans="1:37" ht="15.75" customHeight="1" x14ac:dyDescent="0.15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  <c r="AJ281" s="100"/>
      <c r="AK281" s="100"/>
    </row>
    <row r="282" spans="1:37" ht="15.75" customHeight="1" x14ac:dyDescent="0.15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0"/>
    </row>
    <row r="283" spans="1:37" ht="15.75" customHeight="1" x14ac:dyDescent="0.15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  <c r="AJ283" s="100"/>
      <c r="AK283" s="100"/>
    </row>
    <row r="284" spans="1:37" ht="15.75" customHeight="1" x14ac:dyDescent="0.15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</row>
    <row r="285" spans="1:37" ht="15.75" customHeight="1" x14ac:dyDescent="0.15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</row>
    <row r="286" spans="1:37" ht="15.75" customHeight="1" x14ac:dyDescent="0.15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</row>
    <row r="287" spans="1:37" ht="15.75" customHeight="1" x14ac:dyDescent="0.15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</row>
    <row r="288" spans="1:37" ht="15.75" customHeight="1" x14ac:dyDescent="0.15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</row>
    <row r="289" spans="1:37" ht="15.75" customHeight="1" x14ac:dyDescent="0.15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</row>
    <row r="290" spans="1:37" ht="15.75" customHeight="1" x14ac:dyDescent="0.15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</row>
    <row r="291" spans="1:37" ht="15.75" customHeight="1" x14ac:dyDescent="0.15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</row>
    <row r="292" spans="1:37" ht="15.75" customHeight="1" x14ac:dyDescent="0.15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</row>
    <row r="293" spans="1:37" ht="15.75" customHeight="1" x14ac:dyDescent="0.15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</row>
    <row r="294" spans="1:37" ht="15.75" customHeight="1" x14ac:dyDescent="0.15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</row>
    <row r="295" spans="1:37" ht="15.75" customHeight="1" x14ac:dyDescent="0.15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</row>
    <row r="296" spans="1:37" ht="15.75" customHeight="1" x14ac:dyDescent="0.15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  <c r="AJ296" s="100"/>
      <c r="AK296" s="100"/>
    </row>
    <row r="297" spans="1:37" ht="15.75" customHeight="1" x14ac:dyDescent="0.15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</row>
    <row r="298" spans="1:37" ht="15.75" customHeight="1" x14ac:dyDescent="0.15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  <c r="AJ298" s="100"/>
      <c r="AK298" s="100"/>
    </row>
    <row r="299" spans="1:37" ht="15.75" customHeight="1" x14ac:dyDescent="0.15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  <c r="AI299" s="100"/>
      <c r="AJ299" s="100"/>
      <c r="AK299" s="100"/>
    </row>
    <row r="300" spans="1:37" ht="15.75" customHeight="1" x14ac:dyDescent="0.15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  <c r="AJ300" s="100"/>
      <c r="AK300" s="100"/>
    </row>
    <row r="301" spans="1:37" ht="15.75" customHeight="1" x14ac:dyDescent="0.15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  <c r="AI301" s="100"/>
      <c r="AJ301" s="100"/>
      <c r="AK301" s="100"/>
    </row>
    <row r="302" spans="1:37" ht="15.75" customHeight="1" x14ac:dyDescent="0.15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  <c r="AI302" s="100"/>
      <c r="AJ302" s="100"/>
      <c r="AK302" s="100"/>
    </row>
    <row r="303" spans="1:37" ht="15.75" customHeight="1" x14ac:dyDescent="0.15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  <c r="AI303" s="100"/>
      <c r="AJ303" s="100"/>
      <c r="AK303" s="100"/>
    </row>
    <row r="304" spans="1:37" ht="15.75" customHeight="1" x14ac:dyDescent="0.15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</row>
    <row r="305" spans="1:37" ht="15.75" customHeight="1" x14ac:dyDescent="0.15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  <c r="Q305" s="96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</row>
    <row r="306" spans="1:37" ht="15.75" customHeight="1" x14ac:dyDescent="0.15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</row>
    <row r="307" spans="1:37" ht="15.75" customHeight="1" x14ac:dyDescent="0.15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  <c r="Q307" s="96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  <c r="AJ307" s="100"/>
      <c r="AK307" s="100"/>
    </row>
    <row r="308" spans="1:37" ht="15.75" customHeight="1" x14ac:dyDescent="0.15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  <c r="AJ308" s="100"/>
      <c r="AK308" s="100"/>
    </row>
    <row r="309" spans="1:37" ht="15.75" customHeight="1" x14ac:dyDescent="0.15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  <c r="Q309" s="96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  <c r="AJ309" s="100"/>
      <c r="AK309" s="100"/>
    </row>
    <row r="310" spans="1:37" ht="15.75" customHeight="1" x14ac:dyDescent="0.15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  <c r="AJ310" s="100"/>
      <c r="AK310" s="100"/>
    </row>
    <row r="311" spans="1:37" ht="15.75" customHeight="1" x14ac:dyDescent="0.15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  <c r="Q311" s="96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  <c r="AJ311" s="100"/>
      <c r="AK311" s="100"/>
    </row>
    <row r="312" spans="1:37" ht="15.75" customHeight="1" x14ac:dyDescent="0.15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  <c r="AJ312" s="100"/>
      <c r="AK312" s="100"/>
    </row>
    <row r="313" spans="1:37" ht="15.75" customHeight="1" x14ac:dyDescent="0.15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  <c r="Q313" s="96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  <c r="AJ313" s="100"/>
      <c r="AK313" s="100"/>
    </row>
    <row r="314" spans="1:37" ht="15.75" customHeight="1" x14ac:dyDescent="0.15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</row>
    <row r="315" spans="1:37" ht="15.75" customHeight="1" x14ac:dyDescent="0.15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  <c r="Q315" s="96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  <c r="AI315" s="100"/>
      <c r="AJ315" s="100"/>
      <c r="AK315" s="100"/>
    </row>
    <row r="316" spans="1:37" ht="15.75" customHeight="1" x14ac:dyDescent="0.15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  <c r="AJ316" s="100"/>
      <c r="AK316" s="100"/>
    </row>
    <row r="317" spans="1:37" ht="15.75" customHeight="1" x14ac:dyDescent="0.15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  <c r="Q317" s="96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  <c r="AJ317" s="100"/>
      <c r="AK317" s="100"/>
    </row>
    <row r="318" spans="1:37" ht="15.75" customHeight="1" x14ac:dyDescent="0.15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  <c r="AJ318" s="100"/>
      <c r="AK318" s="100"/>
    </row>
    <row r="319" spans="1:37" ht="15.75" customHeight="1" x14ac:dyDescent="0.15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  <c r="Q319" s="96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  <c r="AJ319" s="100"/>
      <c r="AK319" s="100"/>
    </row>
    <row r="320" spans="1:37" ht="15.75" customHeight="1" x14ac:dyDescent="0.15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</row>
    <row r="321" spans="1:37" ht="15.75" customHeight="1" x14ac:dyDescent="0.15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  <c r="Q321" s="96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</row>
    <row r="322" spans="1:37" ht="15.75" customHeight="1" x14ac:dyDescent="0.15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</row>
    <row r="323" spans="1:37" ht="15.75" customHeight="1" x14ac:dyDescent="0.15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  <c r="AJ323" s="100"/>
      <c r="AK323" s="100"/>
    </row>
    <row r="324" spans="1:37" ht="15.75" customHeight="1" x14ac:dyDescent="0.15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  <c r="AJ324" s="100"/>
      <c r="AK324" s="100"/>
    </row>
    <row r="325" spans="1:37" ht="15.75" customHeight="1" x14ac:dyDescent="0.15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</row>
    <row r="326" spans="1:37" ht="15.75" customHeight="1" x14ac:dyDescent="0.15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</row>
    <row r="327" spans="1:37" ht="15.75" customHeight="1" x14ac:dyDescent="0.15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</row>
    <row r="328" spans="1:37" ht="15.75" customHeight="1" x14ac:dyDescent="0.15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</row>
    <row r="329" spans="1:37" ht="15.75" customHeight="1" x14ac:dyDescent="0.15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  <c r="Q329" s="96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  <c r="AI329" s="100"/>
      <c r="AJ329" s="100"/>
      <c r="AK329" s="100"/>
    </row>
    <row r="330" spans="1:37" ht="15.75" customHeight="1" x14ac:dyDescent="0.15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  <c r="AJ330" s="100"/>
      <c r="AK330" s="100"/>
    </row>
    <row r="331" spans="1:37" ht="15.75" customHeight="1" x14ac:dyDescent="0.15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  <c r="Q331" s="96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  <c r="AI331" s="100"/>
      <c r="AJ331" s="100"/>
      <c r="AK331" s="100"/>
    </row>
    <row r="332" spans="1:37" ht="15.75" customHeight="1" x14ac:dyDescent="0.15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</row>
    <row r="333" spans="1:37" ht="15.75" customHeight="1" x14ac:dyDescent="0.15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  <c r="Q333" s="96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</row>
    <row r="334" spans="1:37" ht="15.75" customHeight="1" x14ac:dyDescent="0.15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  <c r="Q334" s="96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</row>
    <row r="335" spans="1:37" ht="15.75" customHeight="1" x14ac:dyDescent="0.15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  <c r="Q335" s="96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</row>
    <row r="336" spans="1:37" ht="15.75" customHeight="1" x14ac:dyDescent="0.15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  <c r="Q336" s="96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</row>
    <row r="337" spans="1:37" ht="15.75" customHeight="1" x14ac:dyDescent="0.15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  <c r="Q337" s="96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</row>
    <row r="338" spans="1:37" ht="15.75" customHeight="1" x14ac:dyDescent="0.15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  <c r="Q338" s="96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</row>
    <row r="339" spans="1:37" ht="15.75" customHeight="1" x14ac:dyDescent="0.15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  <c r="Q339" s="96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</row>
    <row r="340" spans="1:37" ht="15.75" customHeight="1" x14ac:dyDescent="0.15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  <c r="Q340" s="96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</row>
    <row r="341" spans="1:37" ht="15.75" customHeight="1" x14ac:dyDescent="0.15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  <c r="Q341" s="96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</row>
    <row r="342" spans="1:37" ht="15.75" customHeight="1" x14ac:dyDescent="0.15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  <c r="Q342" s="96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</row>
    <row r="343" spans="1:37" ht="15.75" customHeight="1" x14ac:dyDescent="0.15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  <c r="Q343" s="96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</row>
    <row r="344" spans="1:37" ht="15.75" customHeight="1" x14ac:dyDescent="0.15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  <c r="Q344" s="96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</row>
    <row r="345" spans="1:37" ht="15.75" customHeight="1" x14ac:dyDescent="0.15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  <c r="Q345" s="96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</row>
    <row r="346" spans="1:37" ht="15.75" customHeight="1" x14ac:dyDescent="0.15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  <c r="Q346" s="96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</row>
    <row r="347" spans="1:37" ht="15.75" customHeight="1" x14ac:dyDescent="0.15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  <c r="Q347" s="96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</row>
    <row r="348" spans="1:37" ht="15.75" customHeight="1" x14ac:dyDescent="0.15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  <c r="Q348" s="96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</row>
    <row r="349" spans="1:37" ht="15.75" customHeight="1" x14ac:dyDescent="0.15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  <c r="Q349" s="96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</row>
    <row r="350" spans="1:37" ht="15.75" customHeight="1" x14ac:dyDescent="0.15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  <c r="Q350" s="96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  <c r="AJ350" s="100"/>
      <c r="AK350" s="100"/>
    </row>
    <row r="351" spans="1:37" ht="15.75" customHeight="1" x14ac:dyDescent="0.15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  <c r="Q351" s="96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</row>
    <row r="352" spans="1:37" ht="15.75" customHeight="1" x14ac:dyDescent="0.15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  <c r="Q352" s="96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</row>
    <row r="353" spans="1:37" ht="15.75" customHeight="1" x14ac:dyDescent="0.15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  <c r="Q353" s="96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</row>
    <row r="354" spans="1:37" ht="15.75" customHeight="1" x14ac:dyDescent="0.15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  <c r="Q354" s="96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</row>
    <row r="355" spans="1:37" ht="15.75" customHeight="1" x14ac:dyDescent="0.15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  <c r="Q355" s="96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</row>
    <row r="356" spans="1:37" ht="15.75" customHeight="1" x14ac:dyDescent="0.15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  <c r="Q356" s="96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</row>
    <row r="357" spans="1:37" ht="15.75" customHeight="1" x14ac:dyDescent="0.15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  <c r="Q357" s="96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</row>
    <row r="358" spans="1:37" ht="15.75" customHeight="1" x14ac:dyDescent="0.15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  <c r="Q358" s="96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</row>
    <row r="359" spans="1:37" ht="15.75" customHeight="1" x14ac:dyDescent="0.15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  <c r="Q359" s="96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</row>
    <row r="360" spans="1:37" ht="15.75" customHeight="1" x14ac:dyDescent="0.15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  <c r="Q360" s="96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</row>
    <row r="361" spans="1:37" ht="15.75" customHeight="1" x14ac:dyDescent="0.15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  <c r="Q361" s="96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  <c r="AJ361" s="100"/>
      <c r="AK361" s="100"/>
    </row>
    <row r="362" spans="1:37" ht="15.75" customHeight="1" x14ac:dyDescent="0.15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  <c r="Q362" s="96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  <c r="AJ362" s="100"/>
      <c r="AK362" s="100"/>
    </row>
    <row r="363" spans="1:37" ht="15.75" customHeight="1" x14ac:dyDescent="0.15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  <c r="Q363" s="96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  <c r="AJ363" s="100"/>
      <c r="AK363" s="100"/>
    </row>
    <row r="364" spans="1:37" ht="15.75" customHeight="1" x14ac:dyDescent="0.15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  <c r="Q364" s="96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  <c r="AJ364" s="100"/>
      <c r="AK364" s="100"/>
    </row>
    <row r="365" spans="1:37" ht="15.75" customHeight="1" x14ac:dyDescent="0.15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  <c r="Q365" s="96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  <c r="AJ365" s="100"/>
      <c r="AK365" s="100"/>
    </row>
    <row r="366" spans="1:37" ht="15.75" customHeight="1" x14ac:dyDescent="0.15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  <c r="Q366" s="96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  <c r="AJ366" s="100"/>
      <c r="AK366" s="100"/>
    </row>
    <row r="367" spans="1:37" ht="15.75" customHeight="1" x14ac:dyDescent="0.15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  <c r="Q367" s="96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  <c r="AI367" s="100"/>
      <c r="AJ367" s="100"/>
      <c r="AK367" s="100"/>
    </row>
    <row r="368" spans="1:37" ht="15.75" customHeight="1" x14ac:dyDescent="0.15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  <c r="Q368" s="96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</row>
    <row r="369" spans="1:37" ht="15.75" customHeight="1" x14ac:dyDescent="0.15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  <c r="Q369" s="96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</row>
    <row r="370" spans="1:37" ht="15.75" customHeight="1" x14ac:dyDescent="0.15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  <c r="Q370" s="96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</row>
    <row r="371" spans="1:37" ht="15.75" customHeight="1" x14ac:dyDescent="0.15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  <c r="Q371" s="96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  <c r="AJ371" s="100"/>
      <c r="AK371" s="100"/>
    </row>
    <row r="372" spans="1:37" ht="15.75" customHeight="1" x14ac:dyDescent="0.15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  <c r="Q372" s="96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  <c r="AJ372" s="100"/>
      <c r="AK372" s="100"/>
    </row>
    <row r="373" spans="1:37" ht="15.75" customHeight="1" x14ac:dyDescent="0.15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  <c r="Q373" s="96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  <c r="AJ373" s="100"/>
      <c r="AK373" s="100"/>
    </row>
    <row r="374" spans="1:37" ht="15.75" customHeight="1" x14ac:dyDescent="0.15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  <c r="Q374" s="96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  <c r="AJ374" s="100"/>
      <c r="AK374" s="100"/>
    </row>
    <row r="375" spans="1:37" ht="15.75" customHeight="1" x14ac:dyDescent="0.15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  <c r="Q375" s="96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  <c r="AJ375" s="100"/>
      <c r="AK375" s="100"/>
    </row>
    <row r="376" spans="1:37" ht="15.75" customHeight="1" x14ac:dyDescent="0.15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  <c r="Q376" s="96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  <c r="AJ376" s="100"/>
      <c r="AK376" s="100"/>
    </row>
    <row r="377" spans="1:37" ht="15.75" customHeight="1" x14ac:dyDescent="0.15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  <c r="Q377" s="96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  <c r="AI377" s="100"/>
      <c r="AJ377" s="100"/>
      <c r="AK377" s="100"/>
    </row>
    <row r="378" spans="1:37" ht="15.75" customHeight="1" x14ac:dyDescent="0.15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  <c r="Q378" s="96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  <c r="AJ378" s="100"/>
      <c r="AK378" s="100"/>
    </row>
    <row r="379" spans="1:37" ht="15.75" customHeight="1" x14ac:dyDescent="0.15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  <c r="Q379" s="96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  <c r="AI379" s="100"/>
      <c r="AJ379" s="100"/>
      <c r="AK379" s="100"/>
    </row>
    <row r="380" spans="1:37" ht="15.75" customHeight="1" x14ac:dyDescent="0.15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  <c r="Q380" s="96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  <c r="AI380" s="100"/>
      <c r="AJ380" s="100"/>
      <c r="AK380" s="100"/>
    </row>
    <row r="381" spans="1:37" ht="15.75" customHeight="1" x14ac:dyDescent="0.15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  <c r="Q381" s="96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  <c r="AI381" s="100"/>
      <c r="AJ381" s="100"/>
      <c r="AK381" s="100"/>
    </row>
    <row r="382" spans="1:37" ht="15.75" customHeight="1" x14ac:dyDescent="0.15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  <c r="Q382" s="96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  <c r="AJ382" s="100"/>
      <c r="AK382" s="100"/>
    </row>
    <row r="383" spans="1:37" ht="15.75" customHeight="1" x14ac:dyDescent="0.15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  <c r="Q383" s="96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  <c r="AI383" s="100"/>
      <c r="AJ383" s="100"/>
      <c r="AK383" s="100"/>
    </row>
    <row r="384" spans="1:37" ht="15.75" customHeight="1" x14ac:dyDescent="0.15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  <c r="Q384" s="96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</row>
    <row r="385" spans="1:37" ht="15.75" customHeight="1" x14ac:dyDescent="0.15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  <c r="Q385" s="96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</row>
    <row r="386" spans="1:37" ht="15.75" customHeight="1" x14ac:dyDescent="0.15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  <c r="Q386" s="96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</row>
    <row r="387" spans="1:37" ht="15.75" customHeight="1" x14ac:dyDescent="0.15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  <c r="Q387" s="96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  <c r="AJ387" s="100"/>
      <c r="AK387" s="100"/>
    </row>
    <row r="388" spans="1:37" ht="15.75" customHeight="1" x14ac:dyDescent="0.15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  <c r="Q388" s="96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  <c r="AJ388" s="100"/>
      <c r="AK388" s="100"/>
    </row>
    <row r="389" spans="1:37" ht="15.75" customHeight="1" x14ac:dyDescent="0.15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  <c r="Q389" s="96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  <c r="AJ389" s="100"/>
      <c r="AK389" s="100"/>
    </row>
    <row r="390" spans="1:37" ht="15.75" customHeight="1" x14ac:dyDescent="0.15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  <c r="Q390" s="96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  <c r="AJ390" s="100"/>
      <c r="AK390" s="100"/>
    </row>
    <row r="391" spans="1:37" ht="15.75" customHeight="1" x14ac:dyDescent="0.15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  <c r="Q391" s="96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  <c r="AJ391" s="100"/>
      <c r="AK391" s="100"/>
    </row>
    <row r="392" spans="1:37" ht="15.75" customHeight="1" x14ac:dyDescent="0.15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  <c r="Q392" s="96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  <c r="AJ392" s="100"/>
      <c r="AK392" s="100"/>
    </row>
    <row r="393" spans="1:37" ht="15.75" customHeight="1" x14ac:dyDescent="0.15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  <c r="Q393" s="96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  <c r="AI393" s="100"/>
      <c r="AJ393" s="100"/>
      <c r="AK393" s="100"/>
    </row>
    <row r="394" spans="1:37" ht="15.75" customHeight="1" x14ac:dyDescent="0.15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  <c r="Q394" s="96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  <c r="AJ394" s="100"/>
      <c r="AK394" s="100"/>
    </row>
    <row r="395" spans="1:37" ht="15.75" customHeight="1" x14ac:dyDescent="0.15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  <c r="Q395" s="96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  <c r="AJ395" s="100"/>
      <c r="AK395" s="100"/>
    </row>
    <row r="396" spans="1:37" ht="15.75" customHeight="1" x14ac:dyDescent="0.15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  <c r="Q396" s="96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  <c r="AJ396" s="100"/>
      <c r="AK396" s="100"/>
    </row>
    <row r="397" spans="1:37" ht="15.75" customHeight="1" x14ac:dyDescent="0.15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  <c r="Q397" s="96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  <c r="AJ397" s="100"/>
      <c r="AK397" s="100"/>
    </row>
    <row r="398" spans="1:37" ht="15.75" customHeight="1" x14ac:dyDescent="0.15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  <c r="Q398" s="96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  <c r="AJ398" s="100"/>
      <c r="AK398" s="100"/>
    </row>
    <row r="399" spans="1:37" ht="15.75" customHeight="1" x14ac:dyDescent="0.15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  <c r="Q399" s="96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  <c r="AJ399" s="100"/>
      <c r="AK399" s="100"/>
    </row>
    <row r="400" spans="1:37" ht="15.75" customHeight="1" x14ac:dyDescent="0.15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  <c r="Q400" s="96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</row>
    <row r="401" spans="1:37" ht="15.75" customHeight="1" x14ac:dyDescent="0.15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  <c r="Q401" s="96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</row>
    <row r="402" spans="1:37" ht="15.75" customHeight="1" x14ac:dyDescent="0.15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  <c r="Q402" s="96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</row>
    <row r="403" spans="1:37" ht="15.75" customHeight="1" x14ac:dyDescent="0.15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  <c r="Q403" s="96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100"/>
      <c r="AG403" s="100"/>
      <c r="AH403" s="100"/>
      <c r="AI403" s="100"/>
      <c r="AJ403" s="100"/>
      <c r="AK403" s="100"/>
    </row>
    <row r="404" spans="1:37" ht="15.75" customHeight="1" x14ac:dyDescent="0.15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  <c r="Q404" s="96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  <c r="AJ404" s="100"/>
      <c r="AK404" s="100"/>
    </row>
    <row r="405" spans="1:37" ht="15.75" customHeight="1" x14ac:dyDescent="0.15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  <c r="Q405" s="96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100"/>
      <c r="AG405" s="100"/>
      <c r="AH405" s="100"/>
      <c r="AI405" s="100"/>
      <c r="AJ405" s="100"/>
      <c r="AK405" s="100"/>
    </row>
    <row r="406" spans="1:37" ht="15.75" customHeight="1" x14ac:dyDescent="0.15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  <c r="Q406" s="96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100"/>
      <c r="AG406" s="100"/>
      <c r="AH406" s="100"/>
      <c r="AI406" s="100"/>
      <c r="AJ406" s="100"/>
      <c r="AK406" s="100"/>
    </row>
    <row r="407" spans="1:37" ht="15.75" customHeight="1" x14ac:dyDescent="0.15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  <c r="Q407" s="96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100"/>
      <c r="AG407" s="100"/>
      <c r="AH407" s="100"/>
      <c r="AI407" s="100"/>
      <c r="AJ407" s="100"/>
      <c r="AK407" s="100"/>
    </row>
    <row r="408" spans="1:37" ht="15.75" customHeight="1" x14ac:dyDescent="0.15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  <c r="Q408" s="96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  <c r="AJ408" s="100"/>
      <c r="AK408" s="100"/>
    </row>
    <row r="409" spans="1:37" ht="15.75" customHeight="1" x14ac:dyDescent="0.15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  <c r="Q409" s="96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100"/>
      <c r="AG409" s="100"/>
      <c r="AH409" s="100"/>
      <c r="AI409" s="100"/>
      <c r="AJ409" s="100"/>
      <c r="AK409" s="100"/>
    </row>
    <row r="410" spans="1:37" ht="15.75" customHeight="1" x14ac:dyDescent="0.15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  <c r="Q410" s="96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  <c r="AJ410" s="100"/>
      <c r="AK410" s="100"/>
    </row>
    <row r="411" spans="1:37" ht="15.75" customHeight="1" x14ac:dyDescent="0.15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  <c r="Q411" s="96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  <c r="AJ411" s="100"/>
      <c r="AK411" s="100"/>
    </row>
    <row r="412" spans="1:37" ht="15.75" customHeight="1" x14ac:dyDescent="0.15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  <c r="Q412" s="96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  <c r="AJ412" s="100"/>
      <c r="AK412" s="100"/>
    </row>
    <row r="413" spans="1:37" ht="15.75" customHeight="1" x14ac:dyDescent="0.15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  <c r="Q413" s="96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  <c r="AJ413" s="100"/>
      <c r="AK413" s="100"/>
    </row>
    <row r="414" spans="1:37" ht="15.75" customHeight="1" x14ac:dyDescent="0.15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  <c r="Q414" s="96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  <c r="AJ414" s="100"/>
      <c r="AK414" s="100"/>
    </row>
    <row r="415" spans="1:37" ht="15.75" customHeight="1" x14ac:dyDescent="0.15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  <c r="Q415" s="96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  <c r="AJ415" s="100"/>
      <c r="AK415" s="100"/>
    </row>
    <row r="416" spans="1:37" ht="15.75" customHeight="1" x14ac:dyDescent="0.15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  <c r="Q416" s="96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</row>
    <row r="417" spans="1:37" ht="15.75" customHeight="1" x14ac:dyDescent="0.15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  <c r="Q417" s="96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</row>
    <row r="418" spans="1:37" ht="15.75" customHeight="1" x14ac:dyDescent="0.15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  <c r="Q418" s="96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</row>
    <row r="419" spans="1:37" ht="15.75" customHeight="1" x14ac:dyDescent="0.15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  <c r="Q419" s="96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100"/>
      <c r="AG419" s="100"/>
      <c r="AH419" s="100"/>
      <c r="AI419" s="100"/>
      <c r="AJ419" s="100"/>
      <c r="AK419" s="100"/>
    </row>
    <row r="420" spans="1:37" ht="15.75" customHeight="1" x14ac:dyDescent="0.15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  <c r="Q420" s="96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  <c r="AJ420" s="100"/>
      <c r="AK420" s="100"/>
    </row>
    <row r="421" spans="1:37" ht="15.75" customHeight="1" x14ac:dyDescent="0.15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  <c r="AJ421" s="100"/>
      <c r="AK421" s="100"/>
    </row>
    <row r="422" spans="1:37" ht="15.75" customHeight="1" x14ac:dyDescent="0.15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  <c r="Q422" s="96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  <c r="AJ422" s="100"/>
      <c r="AK422" s="100"/>
    </row>
    <row r="423" spans="1:37" ht="15.75" customHeight="1" x14ac:dyDescent="0.15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  <c r="Q423" s="96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  <c r="AJ423" s="100"/>
      <c r="AK423" s="100"/>
    </row>
    <row r="424" spans="1:37" ht="15.75" customHeight="1" x14ac:dyDescent="0.15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  <c r="Q424" s="96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  <c r="AJ424" s="100"/>
      <c r="AK424" s="100"/>
    </row>
    <row r="425" spans="1:37" ht="15.75" customHeight="1" x14ac:dyDescent="0.15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  <c r="Q425" s="96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  <c r="AJ425" s="100"/>
      <c r="AK425" s="100"/>
    </row>
    <row r="426" spans="1:37" ht="15.75" customHeight="1" x14ac:dyDescent="0.15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  <c r="Q426" s="96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  <c r="AJ426" s="100"/>
      <c r="AK426" s="100"/>
    </row>
    <row r="427" spans="1:37" ht="15.75" customHeight="1" x14ac:dyDescent="0.15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  <c r="Q427" s="96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  <c r="AJ427" s="100"/>
      <c r="AK427" s="100"/>
    </row>
    <row r="428" spans="1:37" ht="15.75" customHeight="1" x14ac:dyDescent="0.15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  <c r="Q428" s="96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  <c r="AJ428" s="100"/>
      <c r="AK428" s="100"/>
    </row>
    <row r="429" spans="1:37" ht="15.75" customHeight="1" x14ac:dyDescent="0.15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  <c r="Q429" s="96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  <c r="AJ429" s="100"/>
      <c r="AK429" s="100"/>
    </row>
    <row r="430" spans="1:37" ht="15.75" customHeight="1" x14ac:dyDescent="0.15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  <c r="Q430" s="96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  <c r="AJ430" s="100"/>
      <c r="AK430" s="100"/>
    </row>
    <row r="431" spans="1:37" ht="15.75" customHeight="1" x14ac:dyDescent="0.15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100"/>
      <c r="AG431" s="100"/>
      <c r="AH431" s="100"/>
      <c r="AI431" s="100"/>
      <c r="AJ431" s="100"/>
      <c r="AK431" s="100"/>
    </row>
    <row r="432" spans="1:37" ht="15.75" customHeight="1" x14ac:dyDescent="0.15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</row>
    <row r="433" spans="1:37" ht="15.75" customHeight="1" x14ac:dyDescent="0.15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</row>
    <row r="434" spans="1:37" ht="15.75" customHeight="1" x14ac:dyDescent="0.15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</row>
    <row r="435" spans="1:37" ht="15.75" customHeight="1" x14ac:dyDescent="0.15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</row>
    <row r="436" spans="1:37" ht="15.75" customHeight="1" x14ac:dyDescent="0.15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  <c r="AJ436" s="100"/>
      <c r="AK436" s="100"/>
    </row>
    <row r="437" spans="1:37" ht="15.75" customHeight="1" x14ac:dyDescent="0.15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  <c r="Q437" s="96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  <c r="AJ437" s="100"/>
      <c r="AK437" s="100"/>
    </row>
    <row r="438" spans="1:37" ht="15.75" customHeight="1" x14ac:dyDescent="0.15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  <c r="AJ438" s="100"/>
      <c r="AK438" s="100"/>
    </row>
    <row r="439" spans="1:37" ht="15.75" customHeight="1" x14ac:dyDescent="0.15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  <c r="Q439" s="96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  <c r="AJ439" s="100"/>
      <c r="AK439" s="100"/>
    </row>
    <row r="440" spans="1:37" ht="15.75" customHeight="1" x14ac:dyDescent="0.15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  <c r="Q440" s="96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  <c r="AJ440" s="100"/>
      <c r="AK440" s="100"/>
    </row>
    <row r="441" spans="1:37" ht="15.75" customHeight="1" x14ac:dyDescent="0.15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  <c r="Q441" s="96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  <c r="AJ441" s="100"/>
      <c r="AK441" s="100"/>
    </row>
    <row r="442" spans="1:37" ht="15.75" customHeight="1" x14ac:dyDescent="0.15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  <c r="Q442" s="96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  <c r="AJ442" s="100"/>
      <c r="AK442" s="100"/>
    </row>
    <row r="443" spans="1:37" ht="15.75" customHeight="1" x14ac:dyDescent="0.15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  <c r="Q443" s="96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  <c r="AJ443" s="100"/>
      <c r="AK443" s="100"/>
    </row>
    <row r="444" spans="1:37" ht="15.75" customHeight="1" x14ac:dyDescent="0.15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  <c r="Q444" s="96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  <c r="AJ444" s="100"/>
      <c r="AK444" s="100"/>
    </row>
    <row r="445" spans="1:37" ht="15.75" customHeight="1" x14ac:dyDescent="0.15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  <c r="Q445" s="96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100"/>
      <c r="AG445" s="100"/>
      <c r="AH445" s="100"/>
      <c r="AI445" s="100"/>
      <c r="AJ445" s="100"/>
      <c r="AK445" s="100"/>
    </row>
    <row r="446" spans="1:37" ht="15.75" customHeight="1" x14ac:dyDescent="0.15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  <c r="Q446" s="96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</row>
    <row r="447" spans="1:37" ht="15.75" customHeight="1" x14ac:dyDescent="0.15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  <c r="Q447" s="96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  <c r="AJ447" s="100"/>
      <c r="AK447" s="100"/>
    </row>
    <row r="448" spans="1:37" ht="15.75" customHeight="1" x14ac:dyDescent="0.15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  <c r="Q448" s="96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</row>
    <row r="449" spans="1:37" ht="15.75" customHeight="1" x14ac:dyDescent="0.15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  <c r="Q449" s="96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</row>
    <row r="450" spans="1:37" ht="15.75" customHeight="1" x14ac:dyDescent="0.15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  <c r="Q450" s="96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</row>
    <row r="451" spans="1:37" ht="15.75" customHeight="1" x14ac:dyDescent="0.15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  <c r="Q451" s="96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  <c r="AJ451" s="100"/>
      <c r="AK451" s="100"/>
    </row>
    <row r="452" spans="1:37" ht="15.75" customHeight="1" x14ac:dyDescent="0.15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  <c r="Q452" s="96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</row>
    <row r="453" spans="1:37" ht="15.75" customHeight="1" x14ac:dyDescent="0.15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  <c r="Q453" s="96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  <c r="AJ453" s="100"/>
      <c r="AK453" s="100"/>
    </row>
    <row r="454" spans="1:37" ht="15.75" customHeight="1" x14ac:dyDescent="0.15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  <c r="Q454" s="96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  <c r="AJ454" s="100"/>
      <c r="AK454" s="100"/>
    </row>
    <row r="455" spans="1:37" ht="15.75" customHeight="1" x14ac:dyDescent="0.15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  <c r="Q455" s="96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100"/>
      <c r="AG455" s="100"/>
      <c r="AH455" s="100"/>
      <c r="AI455" s="100"/>
      <c r="AJ455" s="100"/>
      <c r="AK455" s="100"/>
    </row>
    <row r="456" spans="1:37" ht="15.75" customHeight="1" x14ac:dyDescent="0.15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  <c r="Q456" s="96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  <c r="AJ456" s="100"/>
      <c r="AK456" s="100"/>
    </row>
    <row r="457" spans="1:37" ht="15.75" customHeight="1" x14ac:dyDescent="0.15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  <c r="Q457" s="96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</row>
    <row r="458" spans="1:37" ht="15.75" customHeight="1" x14ac:dyDescent="0.15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  <c r="Q458" s="96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</row>
    <row r="459" spans="1:37" ht="15.75" customHeight="1" x14ac:dyDescent="0.15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  <c r="Q459" s="96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100"/>
      <c r="AG459" s="100"/>
      <c r="AH459" s="100"/>
      <c r="AI459" s="100"/>
      <c r="AJ459" s="100"/>
      <c r="AK459" s="100"/>
    </row>
    <row r="460" spans="1:37" ht="15.75" customHeight="1" x14ac:dyDescent="0.15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  <c r="Q460" s="96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  <c r="AJ460" s="100"/>
      <c r="AK460" s="100"/>
    </row>
    <row r="461" spans="1:37" ht="15.75" customHeight="1" x14ac:dyDescent="0.15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  <c r="Q461" s="96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100"/>
      <c r="AG461" s="100"/>
      <c r="AH461" s="100"/>
      <c r="AI461" s="100"/>
      <c r="AJ461" s="100"/>
      <c r="AK461" s="100"/>
    </row>
    <row r="462" spans="1:37" ht="15.75" customHeight="1" x14ac:dyDescent="0.15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  <c r="Q462" s="96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  <c r="AJ462" s="100"/>
      <c r="AK462" s="100"/>
    </row>
    <row r="463" spans="1:37" ht="15.75" customHeight="1" x14ac:dyDescent="0.15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  <c r="Q463" s="96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  <c r="AJ463" s="100"/>
      <c r="AK463" s="100"/>
    </row>
    <row r="464" spans="1:37" ht="15.75" customHeight="1" x14ac:dyDescent="0.15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  <c r="Q464" s="96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</row>
    <row r="465" spans="1:37" ht="15.75" customHeight="1" x14ac:dyDescent="0.15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  <c r="Q465" s="96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</row>
    <row r="466" spans="1:37" ht="15.75" customHeight="1" x14ac:dyDescent="0.15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  <c r="Q466" s="96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</row>
    <row r="467" spans="1:37" ht="15.75" customHeight="1" x14ac:dyDescent="0.15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  <c r="Q467" s="96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  <c r="AJ467" s="100"/>
      <c r="AK467" s="100"/>
    </row>
    <row r="468" spans="1:37" ht="15.75" customHeight="1" x14ac:dyDescent="0.15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  <c r="Q468" s="96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  <c r="AJ468" s="100"/>
      <c r="AK468" s="100"/>
    </row>
    <row r="469" spans="1:37" ht="15.75" customHeight="1" x14ac:dyDescent="0.15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  <c r="Q469" s="96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  <c r="AJ469" s="100"/>
      <c r="AK469" s="100"/>
    </row>
    <row r="470" spans="1:37" ht="15.75" customHeight="1" x14ac:dyDescent="0.15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  <c r="Q470" s="96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  <c r="AJ470" s="100"/>
      <c r="AK470" s="100"/>
    </row>
    <row r="471" spans="1:37" ht="15.75" customHeight="1" x14ac:dyDescent="0.15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  <c r="Q471" s="96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100"/>
      <c r="AG471" s="100"/>
      <c r="AH471" s="100"/>
      <c r="AI471" s="100"/>
      <c r="AJ471" s="100"/>
      <c r="AK471" s="100"/>
    </row>
    <row r="472" spans="1:37" ht="15.75" customHeight="1" x14ac:dyDescent="0.15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  <c r="Q472" s="96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  <c r="AJ472" s="100"/>
      <c r="AK472" s="100"/>
    </row>
    <row r="473" spans="1:37" ht="15.75" customHeight="1" x14ac:dyDescent="0.15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  <c r="Q473" s="96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  <c r="AJ473" s="100"/>
      <c r="AK473" s="100"/>
    </row>
    <row r="474" spans="1:37" ht="15.75" customHeight="1" x14ac:dyDescent="0.15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  <c r="Q474" s="96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  <c r="AJ474" s="100"/>
      <c r="AK474" s="100"/>
    </row>
    <row r="475" spans="1:37" ht="15.75" customHeight="1" x14ac:dyDescent="0.15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  <c r="Q475" s="96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  <c r="AJ475" s="100"/>
      <c r="AK475" s="100"/>
    </row>
    <row r="476" spans="1:37" ht="15.75" customHeight="1" x14ac:dyDescent="0.15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  <c r="Q476" s="96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  <c r="AJ476" s="100"/>
      <c r="AK476" s="100"/>
    </row>
    <row r="477" spans="1:37" ht="15.75" customHeight="1" x14ac:dyDescent="0.15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  <c r="Q477" s="96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  <c r="AJ477" s="100"/>
      <c r="AK477" s="100"/>
    </row>
    <row r="478" spans="1:37" ht="15.75" customHeight="1" x14ac:dyDescent="0.15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  <c r="Q478" s="96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  <c r="AJ478" s="100"/>
      <c r="AK478" s="100"/>
    </row>
    <row r="479" spans="1:37" ht="15.75" customHeight="1" x14ac:dyDescent="0.15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  <c r="Q479" s="96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  <c r="AJ479" s="100"/>
      <c r="AK479" s="100"/>
    </row>
    <row r="480" spans="1:37" ht="15.75" customHeight="1" x14ac:dyDescent="0.15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  <c r="Q480" s="96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</row>
    <row r="481" spans="1:37" ht="15.75" customHeight="1" x14ac:dyDescent="0.15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  <c r="Q481" s="96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</row>
    <row r="482" spans="1:37" ht="15.75" customHeight="1" x14ac:dyDescent="0.15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  <c r="Q482" s="96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</row>
    <row r="483" spans="1:37" ht="15.75" customHeight="1" x14ac:dyDescent="0.15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  <c r="Q483" s="96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100"/>
      <c r="AG483" s="100"/>
      <c r="AH483" s="100"/>
      <c r="AI483" s="100"/>
      <c r="AJ483" s="100"/>
      <c r="AK483" s="100"/>
    </row>
    <row r="484" spans="1:37" ht="15.75" customHeight="1" x14ac:dyDescent="0.15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  <c r="Q484" s="96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100"/>
      <c r="AG484" s="100"/>
      <c r="AH484" s="100"/>
      <c r="AI484" s="100"/>
      <c r="AJ484" s="100"/>
      <c r="AK484" s="100"/>
    </row>
    <row r="485" spans="1:37" ht="15.75" customHeight="1" x14ac:dyDescent="0.15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  <c r="Q485" s="96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100"/>
      <c r="AG485" s="100"/>
      <c r="AH485" s="100"/>
      <c r="AI485" s="100"/>
      <c r="AJ485" s="100"/>
      <c r="AK485" s="100"/>
    </row>
    <row r="486" spans="1:37" ht="15.75" customHeight="1" x14ac:dyDescent="0.15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  <c r="Q486" s="96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100"/>
      <c r="AG486" s="100"/>
      <c r="AH486" s="100"/>
      <c r="AI486" s="100"/>
      <c r="AJ486" s="100"/>
      <c r="AK486" s="100"/>
    </row>
    <row r="487" spans="1:37" ht="15.75" customHeight="1" x14ac:dyDescent="0.15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100"/>
      <c r="AG487" s="100"/>
      <c r="AH487" s="100"/>
      <c r="AI487" s="100"/>
      <c r="AJ487" s="100"/>
      <c r="AK487" s="100"/>
    </row>
    <row r="488" spans="1:37" ht="15.75" customHeight="1" x14ac:dyDescent="0.15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100"/>
      <c r="AG488" s="100"/>
      <c r="AH488" s="100"/>
      <c r="AI488" s="100"/>
      <c r="AJ488" s="100"/>
      <c r="AK488" s="100"/>
    </row>
    <row r="489" spans="1:37" ht="15.75" customHeight="1" x14ac:dyDescent="0.15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100"/>
      <c r="AG489" s="100"/>
      <c r="AH489" s="100"/>
      <c r="AI489" s="100"/>
      <c r="AJ489" s="100"/>
      <c r="AK489" s="100"/>
    </row>
    <row r="490" spans="1:37" ht="15.75" customHeight="1" x14ac:dyDescent="0.15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100"/>
      <c r="AG490" s="100"/>
      <c r="AH490" s="100"/>
      <c r="AI490" s="100"/>
      <c r="AJ490" s="100"/>
      <c r="AK490" s="100"/>
    </row>
    <row r="491" spans="1:37" ht="15.75" customHeight="1" x14ac:dyDescent="0.15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  <c r="Q491" s="96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100"/>
      <c r="AG491" s="100"/>
      <c r="AH491" s="100"/>
      <c r="AI491" s="100"/>
      <c r="AJ491" s="100"/>
      <c r="AK491" s="100"/>
    </row>
    <row r="492" spans="1:37" ht="15.75" customHeight="1" x14ac:dyDescent="0.15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  <c r="Q492" s="96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100"/>
      <c r="AG492" s="100"/>
      <c r="AH492" s="100"/>
      <c r="AI492" s="100"/>
      <c r="AJ492" s="100"/>
      <c r="AK492" s="100"/>
    </row>
    <row r="493" spans="1:37" ht="15.75" customHeight="1" x14ac:dyDescent="0.15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  <c r="Q493" s="96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100"/>
      <c r="AG493" s="100"/>
      <c r="AH493" s="100"/>
      <c r="AI493" s="100"/>
      <c r="AJ493" s="100"/>
      <c r="AK493" s="100"/>
    </row>
    <row r="494" spans="1:37" ht="15.75" customHeight="1" x14ac:dyDescent="0.15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  <c r="Q494" s="96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100"/>
      <c r="AG494" s="100"/>
      <c r="AH494" s="100"/>
      <c r="AI494" s="100"/>
      <c r="AJ494" s="100"/>
      <c r="AK494" s="100"/>
    </row>
    <row r="495" spans="1:37" ht="15.75" customHeight="1" x14ac:dyDescent="0.15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  <c r="Q495" s="96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100"/>
      <c r="AG495" s="100"/>
      <c r="AH495" s="100"/>
      <c r="AI495" s="100"/>
      <c r="AJ495" s="100"/>
      <c r="AK495" s="100"/>
    </row>
    <row r="496" spans="1:37" ht="15.75" customHeight="1" x14ac:dyDescent="0.15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  <c r="Q496" s="96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</row>
    <row r="497" spans="1:37" ht="15.75" customHeight="1" x14ac:dyDescent="0.15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  <c r="Q497" s="96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</row>
    <row r="498" spans="1:37" ht="15.75" customHeight="1" x14ac:dyDescent="0.15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  <c r="Q498" s="96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</row>
    <row r="499" spans="1:37" ht="15.75" customHeight="1" x14ac:dyDescent="0.15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  <c r="Q499" s="96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</row>
    <row r="500" spans="1:37" ht="15.75" customHeight="1" x14ac:dyDescent="0.15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  <c r="Q500" s="96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100"/>
      <c r="AG500" s="100"/>
      <c r="AH500" s="100"/>
      <c r="AI500" s="100"/>
      <c r="AJ500" s="100"/>
      <c r="AK500" s="100"/>
    </row>
    <row r="501" spans="1:37" ht="15.75" customHeight="1" x14ac:dyDescent="0.15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  <c r="Q501" s="96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100"/>
      <c r="AG501" s="100"/>
      <c r="AH501" s="100"/>
      <c r="AI501" s="100"/>
      <c r="AJ501" s="100"/>
      <c r="AK501" s="100"/>
    </row>
    <row r="502" spans="1:37" ht="15.75" customHeight="1" x14ac:dyDescent="0.15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  <c r="Q502" s="96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</row>
    <row r="503" spans="1:37" ht="15.75" customHeight="1" x14ac:dyDescent="0.15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  <c r="Q503" s="96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100"/>
      <c r="AG503" s="100"/>
      <c r="AH503" s="100"/>
      <c r="AI503" s="100"/>
      <c r="AJ503" s="100"/>
      <c r="AK503" s="100"/>
    </row>
    <row r="504" spans="1:37" ht="15.75" customHeight="1" x14ac:dyDescent="0.15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  <c r="Q504" s="96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100"/>
      <c r="AG504" s="100"/>
      <c r="AH504" s="100"/>
      <c r="AI504" s="100"/>
      <c r="AJ504" s="100"/>
      <c r="AK504" s="100"/>
    </row>
    <row r="505" spans="1:37" ht="15.75" customHeight="1" x14ac:dyDescent="0.15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  <c r="Q505" s="96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100"/>
      <c r="AG505" s="100"/>
      <c r="AH505" s="100"/>
      <c r="AI505" s="100"/>
      <c r="AJ505" s="100"/>
      <c r="AK505" s="100"/>
    </row>
    <row r="506" spans="1:37" ht="15.75" customHeight="1" x14ac:dyDescent="0.15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100"/>
      <c r="AG506" s="100"/>
      <c r="AH506" s="100"/>
      <c r="AI506" s="100"/>
      <c r="AJ506" s="100"/>
      <c r="AK506" s="100"/>
    </row>
    <row r="507" spans="1:37" ht="15.75" customHeight="1" x14ac:dyDescent="0.15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  <c r="Q507" s="96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100"/>
      <c r="AG507" s="100"/>
      <c r="AH507" s="100"/>
      <c r="AI507" s="100"/>
      <c r="AJ507" s="100"/>
      <c r="AK507" s="100"/>
    </row>
    <row r="508" spans="1:37" ht="15.75" customHeight="1" x14ac:dyDescent="0.15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100"/>
      <c r="AG508" s="100"/>
      <c r="AH508" s="100"/>
      <c r="AI508" s="100"/>
      <c r="AJ508" s="100"/>
      <c r="AK508" s="100"/>
    </row>
    <row r="509" spans="1:37" ht="15.75" customHeight="1" x14ac:dyDescent="0.15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100"/>
      <c r="AG509" s="100"/>
      <c r="AH509" s="100"/>
      <c r="AI509" s="100"/>
      <c r="AJ509" s="100"/>
      <c r="AK509" s="100"/>
    </row>
    <row r="510" spans="1:37" ht="15.75" customHeight="1" x14ac:dyDescent="0.15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  <c r="Q510" s="96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100"/>
      <c r="AG510" s="100"/>
      <c r="AH510" s="100"/>
      <c r="AI510" s="100"/>
      <c r="AJ510" s="100"/>
      <c r="AK510" s="100"/>
    </row>
    <row r="511" spans="1:37" ht="15.75" customHeight="1" x14ac:dyDescent="0.15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  <c r="AH511" s="100"/>
      <c r="AI511" s="100"/>
      <c r="AJ511" s="100"/>
      <c r="AK511" s="100"/>
    </row>
    <row r="512" spans="1:37" ht="15.75" customHeight="1" x14ac:dyDescent="0.15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  <c r="Q512" s="96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</row>
    <row r="513" spans="1:37" ht="15.75" customHeight="1" x14ac:dyDescent="0.15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  <c r="Q513" s="96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</row>
    <row r="514" spans="1:37" ht="15.75" customHeight="1" x14ac:dyDescent="0.15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</row>
    <row r="515" spans="1:37" ht="15.75" customHeight="1" x14ac:dyDescent="0.15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  <c r="Q515" s="96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100"/>
      <c r="AG515" s="100"/>
      <c r="AH515" s="100"/>
      <c r="AI515" s="100"/>
      <c r="AJ515" s="100"/>
      <c r="AK515" s="100"/>
    </row>
    <row r="516" spans="1:37" ht="15.75" customHeight="1" x14ac:dyDescent="0.15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  <c r="Q516" s="96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100"/>
      <c r="AG516" s="100"/>
      <c r="AH516" s="100"/>
      <c r="AI516" s="100"/>
      <c r="AJ516" s="100"/>
      <c r="AK516" s="100"/>
    </row>
    <row r="517" spans="1:37" ht="15.75" customHeight="1" x14ac:dyDescent="0.15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  <c r="Q517" s="96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100"/>
      <c r="AG517" s="100"/>
      <c r="AH517" s="100"/>
      <c r="AI517" s="100"/>
      <c r="AJ517" s="100"/>
      <c r="AK517" s="100"/>
    </row>
    <row r="518" spans="1:37" ht="15.75" customHeight="1" x14ac:dyDescent="0.15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100"/>
      <c r="AG518" s="100"/>
      <c r="AH518" s="100"/>
      <c r="AI518" s="100"/>
      <c r="AJ518" s="100"/>
      <c r="AK518" s="100"/>
    </row>
    <row r="519" spans="1:37" ht="15.75" customHeight="1" x14ac:dyDescent="0.15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  <c r="Q519" s="96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</row>
    <row r="520" spans="1:37" ht="15.75" customHeight="1" x14ac:dyDescent="0.15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100"/>
      <c r="AG520" s="100"/>
      <c r="AH520" s="100"/>
      <c r="AI520" s="100"/>
      <c r="AJ520" s="100"/>
      <c r="AK520" s="100"/>
    </row>
    <row r="521" spans="1:37" ht="15.75" customHeight="1" x14ac:dyDescent="0.15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  <c r="Q521" s="96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100"/>
      <c r="AG521" s="100"/>
      <c r="AH521" s="100"/>
      <c r="AI521" s="100"/>
      <c r="AJ521" s="100"/>
      <c r="AK521" s="100"/>
    </row>
    <row r="522" spans="1:37" ht="15.75" customHeight="1" x14ac:dyDescent="0.15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  <c r="Q522" s="96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100"/>
      <c r="AG522" s="100"/>
      <c r="AH522" s="100"/>
      <c r="AI522" s="100"/>
      <c r="AJ522" s="100"/>
      <c r="AK522" s="100"/>
    </row>
    <row r="523" spans="1:37" ht="15.75" customHeight="1" x14ac:dyDescent="0.15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  <c r="Q523" s="96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100"/>
      <c r="AG523" s="100"/>
      <c r="AH523" s="100"/>
      <c r="AI523" s="100"/>
      <c r="AJ523" s="100"/>
      <c r="AK523" s="100"/>
    </row>
    <row r="524" spans="1:37" ht="15.75" customHeight="1" x14ac:dyDescent="0.15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  <c r="Q524" s="96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100"/>
      <c r="AG524" s="100"/>
      <c r="AH524" s="100"/>
      <c r="AI524" s="100"/>
      <c r="AJ524" s="100"/>
      <c r="AK524" s="100"/>
    </row>
    <row r="525" spans="1:37" ht="15.75" customHeight="1" x14ac:dyDescent="0.15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  <c r="Q525" s="96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100"/>
      <c r="AG525" s="100"/>
      <c r="AH525" s="100"/>
      <c r="AI525" s="100"/>
      <c r="AJ525" s="100"/>
      <c r="AK525" s="100"/>
    </row>
    <row r="526" spans="1:37" ht="15.75" customHeight="1" x14ac:dyDescent="0.15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  <c r="Q526" s="96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100"/>
      <c r="AG526" s="100"/>
      <c r="AH526" s="100"/>
      <c r="AI526" s="100"/>
      <c r="AJ526" s="100"/>
      <c r="AK526" s="100"/>
    </row>
    <row r="527" spans="1:37" ht="15.75" customHeight="1" x14ac:dyDescent="0.15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  <c r="Q527" s="96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100"/>
      <c r="AG527" s="100"/>
      <c r="AH527" s="100"/>
      <c r="AI527" s="100"/>
      <c r="AJ527" s="100"/>
      <c r="AK527" s="100"/>
    </row>
    <row r="528" spans="1:37" ht="15.75" customHeight="1" x14ac:dyDescent="0.15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  <c r="Q528" s="96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</row>
    <row r="529" spans="1:37" ht="15.75" customHeight="1" x14ac:dyDescent="0.15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  <c r="Q529" s="96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</row>
    <row r="530" spans="1:37" ht="15.75" customHeight="1" x14ac:dyDescent="0.15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  <c r="Q530" s="96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</row>
    <row r="531" spans="1:37" ht="15.75" customHeight="1" x14ac:dyDescent="0.15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  <c r="Q531" s="96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100"/>
      <c r="AG531" s="100"/>
      <c r="AH531" s="100"/>
      <c r="AI531" s="100"/>
      <c r="AJ531" s="100"/>
      <c r="AK531" s="100"/>
    </row>
    <row r="532" spans="1:37" ht="15.75" customHeight="1" x14ac:dyDescent="0.15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  <c r="Q532" s="96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100"/>
      <c r="AG532" s="100"/>
      <c r="AH532" s="100"/>
      <c r="AI532" s="100"/>
      <c r="AJ532" s="100"/>
      <c r="AK532" s="100"/>
    </row>
    <row r="533" spans="1:37" ht="15.75" customHeight="1" x14ac:dyDescent="0.15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0"/>
      <c r="AI533" s="100"/>
      <c r="AJ533" s="100"/>
      <c r="AK533" s="100"/>
    </row>
    <row r="534" spans="1:37" ht="15.75" customHeight="1" x14ac:dyDescent="0.15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100"/>
      <c r="AG534" s="100"/>
      <c r="AH534" s="100"/>
      <c r="AI534" s="100"/>
      <c r="AJ534" s="100"/>
      <c r="AK534" s="100"/>
    </row>
    <row r="535" spans="1:37" ht="15.75" customHeight="1" x14ac:dyDescent="0.15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  <c r="Q535" s="96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100"/>
      <c r="AG535" s="100"/>
      <c r="AH535" s="100"/>
      <c r="AI535" s="100"/>
      <c r="AJ535" s="100"/>
      <c r="AK535" s="100"/>
    </row>
    <row r="536" spans="1:37" ht="15.75" customHeight="1" x14ac:dyDescent="0.15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</row>
    <row r="537" spans="1:37" ht="15.75" customHeight="1" x14ac:dyDescent="0.15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</row>
    <row r="538" spans="1:37" ht="15.75" customHeight="1" x14ac:dyDescent="0.15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  <c r="Q538" s="96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</row>
    <row r="539" spans="1:37" ht="15.75" customHeight="1" x14ac:dyDescent="0.15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  <c r="Q539" s="96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</row>
    <row r="540" spans="1:37" ht="15.75" customHeight="1" x14ac:dyDescent="0.15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</row>
    <row r="541" spans="1:37" ht="15.75" customHeight="1" x14ac:dyDescent="0.15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</row>
    <row r="542" spans="1:37" ht="15.75" customHeight="1" x14ac:dyDescent="0.15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</row>
    <row r="543" spans="1:37" ht="15.75" customHeight="1" x14ac:dyDescent="0.15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</row>
    <row r="544" spans="1:37" ht="15.75" customHeight="1" x14ac:dyDescent="0.15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</row>
    <row r="545" spans="1:37" ht="15.75" customHeight="1" x14ac:dyDescent="0.15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  <c r="Q545" s="96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</row>
    <row r="546" spans="1:37" ht="15.75" customHeight="1" x14ac:dyDescent="0.15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  <c r="Q546" s="96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</row>
    <row r="547" spans="1:37" ht="15.75" customHeight="1" x14ac:dyDescent="0.15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  <c r="Q547" s="96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</row>
    <row r="548" spans="1:37" ht="15.75" customHeight="1" x14ac:dyDescent="0.15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  <c r="Q548" s="96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</row>
    <row r="549" spans="1:37" ht="15.75" customHeight="1" x14ac:dyDescent="0.15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</row>
    <row r="550" spans="1:37" ht="15.75" customHeight="1" x14ac:dyDescent="0.15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</row>
    <row r="551" spans="1:37" ht="15.75" customHeight="1" x14ac:dyDescent="0.15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  <c r="Q551" s="96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</row>
    <row r="552" spans="1:37" ht="15.75" customHeight="1" x14ac:dyDescent="0.15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  <c r="Q552" s="96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</row>
    <row r="553" spans="1:37" ht="15.75" customHeight="1" x14ac:dyDescent="0.15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  <c r="Q553" s="96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</row>
    <row r="554" spans="1:37" ht="15.75" customHeight="1" x14ac:dyDescent="0.15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  <c r="Q554" s="96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</row>
    <row r="555" spans="1:37" ht="15.75" customHeight="1" x14ac:dyDescent="0.15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  <c r="Q555" s="96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</row>
    <row r="556" spans="1:37" ht="15.75" customHeight="1" x14ac:dyDescent="0.15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  <c r="Q556" s="96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</row>
    <row r="557" spans="1:37" ht="15.75" customHeight="1" x14ac:dyDescent="0.15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  <c r="Q557" s="96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</row>
    <row r="558" spans="1:37" ht="15.75" customHeight="1" x14ac:dyDescent="0.15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  <c r="Q558" s="96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</row>
    <row r="559" spans="1:37" ht="15.75" customHeight="1" x14ac:dyDescent="0.15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  <c r="Q559" s="96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</row>
    <row r="560" spans="1:37" ht="15.75" customHeight="1" x14ac:dyDescent="0.15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  <c r="Q560" s="96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</row>
    <row r="561" spans="1:37" ht="15.75" customHeight="1" x14ac:dyDescent="0.15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  <c r="Q561" s="96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</row>
    <row r="562" spans="1:37" ht="15.75" customHeight="1" x14ac:dyDescent="0.15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  <c r="Q562" s="96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</row>
    <row r="563" spans="1:37" ht="15.75" customHeight="1" x14ac:dyDescent="0.15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  <c r="Q563" s="96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</row>
    <row r="564" spans="1:37" ht="15.75" customHeight="1" x14ac:dyDescent="0.15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  <c r="Q564" s="96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</row>
    <row r="565" spans="1:37" ht="15.75" customHeight="1" x14ac:dyDescent="0.15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  <c r="Q565" s="96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</row>
    <row r="566" spans="1:37" ht="15.75" customHeight="1" x14ac:dyDescent="0.15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  <c r="Q566" s="96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</row>
    <row r="567" spans="1:37" ht="15.75" customHeight="1" x14ac:dyDescent="0.15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  <c r="Q567" s="96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</row>
    <row r="568" spans="1:37" ht="15.75" customHeight="1" x14ac:dyDescent="0.15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</row>
    <row r="569" spans="1:37" ht="15.75" customHeight="1" x14ac:dyDescent="0.15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  <c r="Q569" s="96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</row>
    <row r="570" spans="1:37" ht="15.75" customHeight="1" x14ac:dyDescent="0.15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  <c r="Q570" s="96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</row>
    <row r="571" spans="1:37" ht="15.75" customHeight="1" x14ac:dyDescent="0.15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</row>
    <row r="572" spans="1:37" ht="15.75" customHeight="1" x14ac:dyDescent="0.15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</row>
    <row r="573" spans="1:37" ht="15.75" customHeight="1" x14ac:dyDescent="0.15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</row>
    <row r="574" spans="1:37" ht="15.75" customHeight="1" x14ac:dyDescent="0.15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  <c r="Q574" s="96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</row>
    <row r="575" spans="1:37" ht="15.75" customHeight="1" x14ac:dyDescent="0.15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  <c r="Q575" s="96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</row>
    <row r="576" spans="1:37" ht="15.75" customHeight="1" x14ac:dyDescent="0.15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  <c r="Q576" s="96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</row>
    <row r="577" spans="1:37" ht="15.75" customHeight="1" x14ac:dyDescent="0.15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  <c r="Q577" s="96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</row>
    <row r="578" spans="1:37" ht="15.75" customHeight="1" x14ac:dyDescent="0.15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  <c r="Q578" s="96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</row>
    <row r="579" spans="1:37" ht="15.75" customHeight="1" x14ac:dyDescent="0.15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</row>
    <row r="580" spans="1:37" ht="15.75" customHeight="1" x14ac:dyDescent="0.15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  <c r="Q580" s="96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</row>
    <row r="581" spans="1:37" ht="15.75" customHeight="1" x14ac:dyDescent="0.15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</row>
    <row r="582" spans="1:37" ht="15.75" customHeight="1" x14ac:dyDescent="0.15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  <c r="Q582" s="96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</row>
    <row r="583" spans="1:37" ht="15.75" customHeight="1" x14ac:dyDescent="0.15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  <c r="Q583" s="96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</row>
    <row r="584" spans="1:37" ht="15.75" customHeight="1" x14ac:dyDescent="0.15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</row>
    <row r="585" spans="1:37" ht="15.75" customHeight="1" x14ac:dyDescent="0.15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</row>
    <row r="586" spans="1:37" ht="15.75" customHeight="1" x14ac:dyDescent="0.15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</row>
    <row r="587" spans="1:37" ht="15.75" customHeight="1" x14ac:dyDescent="0.15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  <c r="Q587" s="96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</row>
    <row r="588" spans="1:37" ht="15.75" customHeight="1" x14ac:dyDescent="0.15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  <c r="Q588" s="96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</row>
    <row r="589" spans="1:37" ht="15.75" customHeight="1" x14ac:dyDescent="0.15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  <c r="Q589" s="96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</row>
    <row r="590" spans="1:37" ht="15.75" customHeight="1" x14ac:dyDescent="0.15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  <c r="Q590" s="96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</row>
    <row r="591" spans="1:37" ht="15.75" customHeight="1" x14ac:dyDescent="0.15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  <c r="Q591" s="96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</row>
    <row r="592" spans="1:37" ht="15.75" customHeight="1" x14ac:dyDescent="0.15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  <c r="Q592" s="96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</row>
    <row r="593" spans="1:37" ht="15.75" customHeight="1" x14ac:dyDescent="0.15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  <c r="Q593" s="96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</row>
    <row r="594" spans="1:37" ht="15.75" customHeight="1" x14ac:dyDescent="0.15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  <c r="Q594" s="96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</row>
    <row r="595" spans="1:37" ht="15.75" customHeight="1" x14ac:dyDescent="0.15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  <c r="Q595" s="96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</row>
    <row r="596" spans="1:37" ht="15.75" customHeight="1" x14ac:dyDescent="0.15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  <c r="Q596" s="96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</row>
    <row r="597" spans="1:37" ht="15.75" customHeight="1" x14ac:dyDescent="0.15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</row>
    <row r="598" spans="1:37" ht="15.75" customHeight="1" x14ac:dyDescent="0.15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</row>
    <row r="599" spans="1:37" ht="15.75" customHeight="1" x14ac:dyDescent="0.15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  <c r="Q599" s="96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</row>
    <row r="600" spans="1:37" ht="15.75" customHeight="1" x14ac:dyDescent="0.15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  <c r="Q600" s="96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</row>
    <row r="601" spans="1:37" ht="15.75" customHeight="1" x14ac:dyDescent="0.15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</row>
    <row r="602" spans="1:37" ht="15.75" customHeight="1" x14ac:dyDescent="0.15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  <c r="Q602" s="96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</row>
    <row r="603" spans="1:37" ht="15.75" customHeight="1" x14ac:dyDescent="0.15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  <c r="Q603" s="96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</row>
    <row r="604" spans="1:37" ht="15.75" customHeight="1" x14ac:dyDescent="0.15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  <c r="Q604" s="96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</row>
    <row r="605" spans="1:37" ht="15.75" customHeight="1" x14ac:dyDescent="0.15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</row>
    <row r="606" spans="1:37" ht="15.75" customHeight="1" x14ac:dyDescent="0.15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  <c r="Q606" s="96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</row>
    <row r="607" spans="1:37" ht="15.75" customHeight="1" x14ac:dyDescent="0.15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</row>
    <row r="608" spans="1:37" ht="15.75" customHeight="1" x14ac:dyDescent="0.15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</row>
    <row r="609" spans="1:37" ht="15.75" customHeight="1" x14ac:dyDescent="0.15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</row>
    <row r="610" spans="1:37" ht="15.75" customHeight="1" x14ac:dyDescent="0.15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</row>
    <row r="611" spans="1:37" ht="15.75" customHeight="1" x14ac:dyDescent="0.15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  <c r="Q611" s="96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</row>
    <row r="612" spans="1:37" ht="15.75" customHeight="1" x14ac:dyDescent="0.15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</row>
    <row r="613" spans="1:37" ht="15.75" customHeight="1" x14ac:dyDescent="0.15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  <c r="Q613" s="96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</row>
    <row r="614" spans="1:37" ht="15.75" customHeight="1" x14ac:dyDescent="0.15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</row>
    <row r="615" spans="1:37" ht="15.75" customHeight="1" x14ac:dyDescent="0.15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</row>
    <row r="616" spans="1:37" ht="15.75" customHeight="1" x14ac:dyDescent="0.15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</row>
    <row r="617" spans="1:37" ht="15.75" customHeight="1" x14ac:dyDescent="0.15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</row>
    <row r="618" spans="1:37" ht="15.75" customHeight="1" x14ac:dyDescent="0.15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  <c r="Q618" s="96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</row>
    <row r="619" spans="1:37" ht="15.75" customHeight="1" x14ac:dyDescent="0.15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</row>
    <row r="620" spans="1:37" ht="15.75" customHeight="1" x14ac:dyDescent="0.15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</row>
    <row r="621" spans="1:37" ht="15.75" customHeight="1" x14ac:dyDescent="0.15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</row>
    <row r="622" spans="1:37" ht="15.75" customHeight="1" x14ac:dyDescent="0.15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  <c r="Q622" s="96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</row>
    <row r="623" spans="1:37" ht="15.75" customHeight="1" x14ac:dyDescent="0.15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  <c r="Q623" s="96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</row>
    <row r="624" spans="1:37" ht="15.75" customHeight="1" x14ac:dyDescent="0.15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  <c r="Q624" s="96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</row>
    <row r="625" spans="1:37" ht="15.75" customHeight="1" x14ac:dyDescent="0.15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</row>
    <row r="626" spans="1:37" ht="15.75" customHeight="1" x14ac:dyDescent="0.15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  <c r="Q626" s="96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</row>
    <row r="627" spans="1:37" ht="15.75" customHeight="1" x14ac:dyDescent="0.15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  <c r="Q627" s="96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</row>
    <row r="628" spans="1:37" ht="15.75" customHeight="1" x14ac:dyDescent="0.15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  <c r="Q628" s="96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</row>
    <row r="629" spans="1:37" ht="15.75" customHeight="1" x14ac:dyDescent="0.15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  <c r="Q629" s="96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</row>
    <row r="630" spans="1:37" ht="15.75" customHeight="1" x14ac:dyDescent="0.15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  <c r="Q630" s="96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</row>
    <row r="631" spans="1:37" ht="15.75" customHeight="1" x14ac:dyDescent="0.15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  <c r="Q631" s="96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</row>
    <row r="632" spans="1:37" ht="15.75" customHeight="1" x14ac:dyDescent="0.15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  <c r="Q632" s="96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</row>
    <row r="633" spans="1:37" ht="15.75" customHeight="1" x14ac:dyDescent="0.15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  <c r="Q633" s="96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</row>
    <row r="634" spans="1:37" ht="15.75" customHeight="1" x14ac:dyDescent="0.15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  <c r="Q634" s="96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</row>
    <row r="635" spans="1:37" ht="15.75" customHeight="1" x14ac:dyDescent="0.15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  <c r="Q635" s="96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</row>
    <row r="636" spans="1:37" ht="15.75" customHeight="1" x14ac:dyDescent="0.15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  <c r="Q636" s="96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</row>
    <row r="637" spans="1:37" ht="15.75" customHeight="1" x14ac:dyDescent="0.15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  <c r="Q637" s="96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</row>
    <row r="638" spans="1:37" ht="15.75" customHeight="1" x14ac:dyDescent="0.15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  <c r="Q638" s="96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</row>
    <row r="639" spans="1:37" ht="15.75" customHeight="1" x14ac:dyDescent="0.15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  <c r="Q639" s="96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</row>
    <row r="640" spans="1:37" ht="15.75" customHeight="1" x14ac:dyDescent="0.15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  <c r="Q640" s="96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</row>
    <row r="641" spans="1:37" ht="15.75" customHeight="1" x14ac:dyDescent="0.15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  <c r="Q641" s="96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</row>
    <row r="642" spans="1:37" ht="15.75" customHeight="1" x14ac:dyDescent="0.15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  <c r="Q642" s="96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</row>
    <row r="643" spans="1:37" ht="15.75" customHeight="1" x14ac:dyDescent="0.15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  <c r="Q643" s="96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</row>
    <row r="644" spans="1:37" ht="15.75" customHeight="1" x14ac:dyDescent="0.15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  <c r="Q644" s="96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</row>
    <row r="645" spans="1:37" ht="15.75" customHeight="1" x14ac:dyDescent="0.15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  <c r="Q645" s="96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</row>
    <row r="646" spans="1:37" ht="15.75" customHeight="1" x14ac:dyDescent="0.15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  <c r="Q646" s="96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</row>
    <row r="647" spans="1:37" ht="15.75" customHeight="1" x14ac:dyDescent="0.15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  <c r="Q647" s="96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</row>
    <row r="648" spans="1:37" ht="15.75" customHeight="1" x14ac:dyDescent="0.15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  <c r="Q648" s="96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</row>
    <row r="649" spans="1:37" ht="15.75" customHeight="1" x14ac:dyDescent="0.15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  <c r="Q649" s="96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</row>
    <row r="650" spans="1:37" ht="15.75" customHeight="1" x14ac:dyDescent="0.15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  <c r="Q650" s="96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</row>
    <row r="651" spans="1:37" ht="15.75" customHeight="1" x14ac:dyDescent="0.15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  <c r="Q651" s="96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</row>
    <row r="652" spans="1:37" ht="15.75" customHeight="1" x14ac:dyDescent="0.15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  <c r="Q652" s="96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</row>
    <row r="653" spans="1:37" ht="15.75" customHeight="1" x14ac:dyDescent="0.15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  <c r="Q653" s="96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</row>
    <row r="654" spans="1:37" ht="15.75" customHeight="1" x14ac:dyDescent="0.15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  <c r="Q654" s="96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</row>
    <row r="655" spans="1:37" ht="15.75" customHeight="1" x14ac:dyDescent="0.15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  <c r="Q655" s="96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</row>
    <row r="656" spans="1:37" ht="15.75" customHeight="1" x14ac:dyDescent="0.15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  <c r="Q656" s="96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</row>
    <row r="657" spans="1:37" ht="15.75" customHeight="1" x14ac:dyDescent="0.15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  <c r="Q657" s="96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</row>
    <row r="658" spans="1:37" ht="15.75" customHeight="1" x14ac:dyDescent="0.15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  <c r="Q658" s="96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</row>
    <row r="659" spans="1:37" ht="15.75" customHeight="1" x14ac:dyDescent="0.15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  <c r="Q659" s="96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</row>
    <row r="660" spans="1:37" ht="15.75" customHeight="1" x14ac:dyDescent="0.15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  <c r="Q660" s="96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</row>
    <row r="661" spans="1:37" ht="15.75" customHeight="1" x14ac:dyDescent="0.15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  <c r="Q661" s="96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</row>
    <row r="662" spans="1:37" ht="15.75" customHeight="1" x14ac:dyDescent="0.15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  <c r="Q662" s="96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</row>
    <row r="663" spans="1:37" ht="15.75" customHeight="1" x14ac:dyDescent="0.15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  <c r="Q663" s="96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</row>
    <row r="664" spans="1:37" ht="15.75" customHeight="1" x14ac:dyDescent="0.15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  <c r="Q664" s="96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</row>
    <row r="665" spans="1:37" ht="15.75" customHeight="1" x14ac:dyDescent="0.15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  <c r="Q665" s="96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</row>
    <row r="666" spans="1:37" ht="15.75" customHeight="1" x14ac:dyDescent="0.15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  <c r="Q666" s="96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</row>
    <row r="667" spans="1:37" ht="15.75" customHeight="1" x14ac:dyDescent="0.15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  <c r="Q667" s="96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</row>
    <row r="668" spans="1:37" ht="15.75" customHeight="1" x14ac:dyDescent="0.15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  <c r="Q668" s="96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</row>
    <row r="669" spans="1:37" ht="15.75" customHeight="1" x14ac:dyDescent="0.15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  <c r="Q669" s="96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</row>
    <row r="670" spans="1:37" ht="15.75" customHeight="1" x14ac:dyDescent="0.15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  <c r="Q670" s="96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</row>
    <row r="671" spans="1:37" ht="15.75" customHeight="1" x14ac:dyDescent="0.15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  <c r="Q671" s="96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</row>
    <row r="672" spans="1:37" ht="15.75" customHeight="1" x14ac:dyDescent="0.15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  <c r="Q672" s="96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</row>
    <row r="673" spans="1:37" ht="15.75" customHeight="1" x14ac:dyDescent="0.15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  <c r="Q673" s="96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</row>
    <row r="674" spans="1:37" ht="15.75" customHeight="1" x14ac:dyDescent="0.15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  <c r="Q674" s="96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</row>
    <row r="675" spans="1:37" ht="15.75" customHeight="1" x14ac:dyDescent="0.15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  <c r="Q675" s="96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</row>
    <row r="676" spans="1:37" ht="15.75" customHeight="1" x14ac:dyDescent="0.15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  <c r="Q676" s="96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</row>
    <row r="677" spans="1:37" ht="15.75" customHeight="1" x14ac:dyDescent="0.15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  <c r="Q677" s="96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</row>
    <row r="678" spans="1:37" ht="15.75" customHeight="1" x14ac:dyDescent="0.15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  <c r="Q678" s="96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</row>
    <row r="679" spans="1:37" ht="15.75" customHeight="1" x14ac:dyDescent="0.15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  <c r="Q679" s="96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</row>
    <row r="680" spans="1:37" ht="15.75" customHeight="1" x14ac:dyDescent="0.15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  <c r="Q680" s="96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</row>
    <row r="681" spans="1:37" ht="15.75" customHeight="1" x14ac:dyDescent="0.15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  <c r="Q681" s="96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</row>
    <row r="682" spans="1:37" ht="15.75" customHeight="1" x14ac:dyDescent="0.15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  <c r="Q682" s="96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</row>
    <row r="683" spans="1:37" ht="15.75" customHeight="1" x14ac:dyDescent="0.15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  <c r="Q683" s="96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</row>
    <row r="684" spans="1:37" ht="15.75" customHeight="1" x14ac:dyDescent="0.15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  <c r="Q684" s="96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</row>
    <row r="685" spans="1:37" ht="15.75" customHeight="1" x14ac:dyDescent="0.15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  <c r="Q685" s="96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</row>
    <row r="686" spans="1:37" ht="15.75" customHeight="1" x14ac:dyDescent="0.15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  <c r="Q686" s="96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</row>
    <row r="687" spans="1:37" ht="15.75" customHeight="1" x14ac:dyDescent="0.15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  <c r="Q687" s="96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</row>
    <row r="688" spans="1:37" ht="15.75" customHeight="1" x14ac:dyDescent="0.15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  <c r="Q688" s="96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</row>
    <row r="689" spans="1:37" ht="15.75" customHeight="1" x14ac:dyDescent="0.15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  <c r="Q689" s="96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</row>
    <row r="690" spans="1:37" ht="15.75" customHeight="1" x14ac:dyDescent="0.15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  <c r="Q690" s="96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</row>
    <row r="691" spans="1:37" ht="15.75" customHeight="1" x14ac:dyDescent="0.15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  <c r="Q691" s="96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</row>
    <row r="692" spans="1:37" ht="15.75" customHeight="1" x14ac:dyDescent="0.15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  <c r="Q692" s="96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</row>
    <row r="693" spans="1:37" ht="15.75" customHeight="1" x14ac:dyDescent="0.15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  <c r="Q693" s="96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</row>
    <row r="694" spans="1:37" ht="15.75" customHeight="1" x14ac:dyDescent="0.15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  <c r="Q694" s="96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</row>
    <row r="695" spans="1:37" ht="15.75" customHeight="1" x14ac:dyDescent="0.15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  <c r="Q695" s="96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</row>
    <row r="696" spans="1:37" ht="15.75" customHeight="1" x14ac:dyDescent="0.15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  <c r="Q696" s="96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</row>
    <row r="697" spans="1:37" ht="15.75" customHeight="1" x14ac:dyDescent="0.15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  <c r="Q697" s="96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</row>
    <row r="698" spans="1:37" ht="15.75" customHeight="1" x14ac:dyDescent="0.15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  <c r="Q698" s="96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</row>
    <row r="699" spans="1:37" ht="15.75" customHeight="1" x14ac:dyDescent="0.15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  <c r="Q699" s="96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</row>
    <row r="700" spans="1:37" ht="15.75" customHeight="1" x14ac:dyDescent="0.15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  <c r="Q700" s="96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</row>
    <row r="701" spans="1:37" ht="15.75" customHeight="1" x14ac:dyDescent="0.15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  <c r="Q701" s="96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</row>
    <row r="702" spans="1:37" ht="15.75" customHeight="1" x14ac:dyDescent="0.15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  <c r="Q702" s="96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</row>
    <row r="703" spans="1:37" ht="15.75" customHeight="1" x14ac:dyDescent="0.15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  <c r="Q703" s="96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</row>
    <row r="704" spans="1:37" ht="15.75" customHeight="1" x14ac:dyDescent="0.15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  <c r="Q704" s="96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</row>
    <row r="705" spans="1:37" ht="15.75" customHeight="1" x14ac:dyDescent="0.15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  <c r="Q705" s="96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</row>
    <row r="706" spans="1:37" ht="15.75" customHeight="1" x14ac:dyDescent="0.15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  <c r="Q706" s="96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</row>
    <row r="707" spans="1:37" ht="15.75" customHeight="1" x14ac:dyDescent="0.15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  <c r="Q707" s="96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</row>
    <row r="708" spans="1:37" ht="15.75" customHeight="1" x14ac:dyDescent="0.15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  <c r="Q708" s="96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</row>
    <row r="709" spans="1:37" ht="15.75" customHeight="1" x14ac:dyDescent="0.15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  <c r="Q709" s="96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</row>
    <row r="710" spans="1:37" ht="15.75" customHeight="1" x14ac:dyDescent="0.15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  <c r="Q710" s="96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</row>
    <row r="711" spans="1:37" ht="15.75" customHeight="1" x14ac:dyDescent="0.15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  <c r="Q711" s="96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</row>
    <row r="712" spans="1:37" ht="15.75" customHeight="1" x14ac:dyDescent="0.15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  <c r="Q712" s="96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</row>
    <row r="713" spans="1:37" ht="15.75" customHeight="1" x14ac:dyDescent="0.15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  <c r="Q713" s="96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</row>
    <row r="714" spans="1:37" ht="15.75" customHeight="1" x14ac:dyDescent="0.15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  <c r="Q714" s="96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</row>
    <row r="715" spans="1:37" ht="15.75" customHeight="1" x14ac:dyDescent="0.15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  <c r="Q715" s="96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</row>
    <row r="716" spans="1:37" ht="15.75" customHeight="1" x14ac:dyDescent="0.15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  <c r="Q716" s="96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</row>
    <row r="717" spans="1:37" ht="15.75" customHeight="1" x14ac:dyDescent="0.15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  <c r="Q717" s="96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</row>
    <row r="718" spans="1:37" ht="15.75" customHeight="1" x14ac:dyDescent="0.15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  <c r="Q718" s="96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</row>
    <row r="719" spans="1:37" ht="15.75" customHeight="1" x14ac:dyDescent="0.15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  <c r="Q719" s="96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</row>
    <row r="720" spans="1:37" ht="15.75" customHeight="1" x14ac:dyDescent="0.15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  <c r="Q720" s="96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</row>
    <row r="721" spans="1:37" ht="15.75" customHeight="1" x14ac:dyDescent="0.15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  <c r="Q721" s="96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</row>
    <row r="722" spans="1:37" ht="15.75" customHeight="1" x14ac:dyDescent="0.15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  <c r="Q722" s="96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</row>
    <row r="723" spans="1:37" ht="15.75" customHeight="1" x14ac:dyDescent="0.15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  <c r="Q723" s="96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</row>
    <row r="724" spans="1:37" ht="15.75" customHeight="1" x14ac:dyDescent="0.15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  <c r="Q724" s="96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</row>
    <row r="725" spans="1:37" ht="15.75" customHeight="1" x14ac:dyDescent="0.15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  <c r="Q725" s="96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</row>
    <row r="726" spans="1:37" ht="15.75" customHeight="1" x14ac:dyDescent="0.15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  <c r="Q726" s="96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</row>
    <row r="727" spans="1:37" ht="15.75" customHeight="1" x14ac:dyDescent="0.15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  <c r="Q727" s="96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</row>
    <row r="728" spans="1:37" ht="15.75" customHeight="1" x14ac:dyDescent="0.15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  <c r="Q728" s="96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</row>
    <row r="729" spans="1:37" ht="15.75" customHeight="1" x14ac:dyDescent="0.15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  <c r="Q729" s="96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</row>
    <row r="730" spans="1:37" ht="15.75" customHeight="1" x14ac:dyDescent="0.15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  <c r="Q730" s="96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</row>
    <row r="731" spans="1:37" ht="15.75" customHeight="1" x14ac:dyDescent="0.15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  <c r="Q731" s="96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</row>
    <row r="732" spans="1:37" ht="15.75" customHeight="1" x14ac:dyDescent="0.15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  <c r="Q732" s="96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</row>
    <row r="733" spans="1:37" ht="15.75" customHeight="1" x14ac:dyDescent="0.15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  <c r="Q733" s="96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</row>
    <row r="734" spans="1:37" ht="15.75" customHeight="1" x14ac:dyDescent="0.15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  <c r="Q734" s="96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</row>
    <row r="735" spans="1:37" ht="15.75" customHeight="1" x14ac:dyDescent="0.15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  <c r="Q735" s="96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</row>
    <row r="736" spans="1:37" ht="15.75" customHeight="1" x14ac:dyDescent="0.15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  <c r="Q736" s="96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</row>
    <row r="737" spans="1:37" ht="15.75" customHeight="1" x14ac:dyDescent="0.15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  <c r="Q737" s="96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</row>
    <row r="738" spans="1:37" ht="15.75" customHeight="1" x14ac:dyDescent="0.15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  <c r="Q738" s="96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</row>
    <row r="739" spans="1:37" ht="15.75" customHeight="1" x14ac:dyDescent="0.15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  <c r="Q739" s="96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</row>
    <row r="740" spans="1:37" ht="15.75" customHeight="1" x14ac:dyDescent="0.15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  <c r="Q740" s="96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</row>
    <row r="741" spans="1:37" ht="15.75" customHeight="1" x14ac:dyDescent="0.15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  <c r="Q741" s="96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</row>
    <row r="742" spans="1:37" ht="15.75" customHeight="1" x14ac:dyDescent="0.15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  <c r="Q742" s="96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</row>
    <row r="743" spans="1:37" ht="15.75" customHeight="1" x14ac:dyDescent="0.15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  <c r="Q743" s="96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</row>
    <row r="744" spans="1:37" ht="15.75" customHeight="1" x14ac:dyDescent="0.15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  <c r="Q744" s="96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</row>
    <row r="745" spans="1:37" ht="15.75" customHeight="1" x14ac:dyDescent="0.15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  <c r="Q745" s="96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</row>
    <row r="746" spans="1:37" ht="15.75" customHeight="1" x14ac:dyDescent="0.15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  <c r="Q746" s="96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</row>
    <row r="747" spans="1:37" ht="15.75" customHeight="1" x14ac:dyDescent="0.15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  <c r="Q747" s="96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</row>
    <row r="748" spans="1:37" ht="15.75" customHeight="1" x14ac:dyDescent="0.15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  <c r="Q748" s="96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</row>
    <row r="749" spans="1:37" ht="15.75" customHeight="1" x14ac:dyDescent="0.15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  <c r="Q749" s="96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</row>
    <row r="750" spans="1:37" ht="15.75" customHeight="1" x14ac:dyDescent="0.15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  <c r="Q750" s="96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</row>
    <row r="751" spans="1:37" ht="15.75" customHeight="1" x14ac:dyDescent="0.15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  <c r="Q751" s="96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</row>
    <row r="752" spans="1:37" ht="15.75" customHeight="1" x14ac:dyDescent="0.15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  <c r="Q752" s="96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</row>
    <row r="753" spans="1:37" ht="15.75" customHeight="1" x14ac:dyDescent="0.15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  <c r="Q753" s="96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</row>
    <row r="754" spans="1:37" ht="15.75" customHeight="1" x14ac:dyDescent="0.15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  <c r="Q754" s="96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</row>
    <row r="755" spans="1:37" ht="15.75" customHeight="1" x14ac:dyDescent="0.15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  <c r="Q755" s="96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</row>
    <row r="756" spans="1:37" ht="15.75" customHeight="1" x14ac:dyDescent="0.15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  <c r="Q756" s="96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</row>
    <row r="757" spans="1:37" ht="15.75" customHeight="1" x14ac:dyDescent="0.15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  <c r="Q757" s="96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</row>
    <row r="758" spans="1:37" ht="15.75" customHeight="1" x14ac:dyDescent="0.15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  <c r="Q758" s="96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</row>
    <row r="759" spans="1:37" ht="15.75" customHeight="1" x14ac:dyDescent="0.15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  <c r="Q759" s="96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</row>
    <row r="760" spans="1:37" ht="15.75" customHeight="1" x14ac:dyDescent="0.15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  <c r="Q760" s="96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</row>
    <row r="761" spans="1:37" ht="15.75" customHeight="1" x14ac:dyDescent="0.15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  <c r="Q761" s="96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</row>
    <row r="762" spans="1:37" ht="15.75" customHeight="1" x14ac:dyDescent="0.15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  <c r="Q762" s="96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</row>
    <row r="763" spans="1:37" ht="15.75" customHeight="1" x14ac:dyDescent="0.15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  <c r="Q763" s="96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</row>
    <row r="764" spans="1:37" ht="15.75" customHeight="1" x14ac:dyDescent="0.15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  <c r="Q764" s="96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</row>
    <row r="765" spans="1:37" ht="15.75" customHeight="1" x14ac:dyDescent="0.15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  <c r="Q765" s="96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</row>
    <row r="766" spans="1:37" ht="15.75" customHeight="1" x14ac:dyDescent="0.15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  <c r="Q766" s="96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</row>
    <row r="767" spans="1:37" ht="15.75" customHeight="1" x14ac:dyDescent="0.15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  <c r="Q767" s="96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</row>
    <row r="768" spans="1:37" ht="15.75" customHeight="1" x14ac:dyDescent="0.15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  <c r="Q768" s="96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</row>
    <row r="769" spans="1:37" ht="15.75" customHeight="1" x14ac:dyDescent="0.15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  <c r="Q769" s="96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</row>
    <row r="770" spans="1:37" ht="15.75" customHeight="1" x14ac:dyDescent="0.15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  <c r="Q770" s="96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</row>
    <row r="771" spans="1:37" ht="15.75" customHeight="1" x14ac:dyDescent="0.15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  <c r="Q771" s="96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</row>
    <row r="772" spans="1:37" ht="15.75" customHeight="1" x14ac:dyDescent="0.15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  <c r="Q772" s="96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</row>
    <row r="773" spans="1:37" ht="15.75" customHeight="1" x14ac:dyDescent="0.15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  <c r="Q773" s="96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</row>
    <row r="774" spans="1:37" ht="15.75" customHeight="1" x14ac:dyDescent="0.15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  <c r="Q774" s="96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</row>
    <row r="775" spans="1:37" ht="15.75" customHeight="1" x14ac:dyDescent="0.15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  <c r="Q775" s="96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</row>
    <row r="776" spans="1:37" ht="15.75" customHeight="1" x14ac:dyDescent="0.15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  <c r="Q776" s="96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</row>
    <row r="777" spans="1:37" ht="15.75" customHeight="1" x14ac:dyDescent="0.15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  <c r="Q777" s="96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</row>
    <row r="778" spans="1:37" ht="15.75" customHeight="1" x14ac:dyDescent="0.15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  <c r="Q778" s="96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</row>
    <row r="779" spans="1:37" ht="15.75" customHeight="1" x14ac:dyDescent="0.15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  <c r="Q779" s="96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</row>
    <row r="780" spans="1:37" ht="15.75" customHeight="1" x14ac:dyDescent="0.15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  <c r="Q780" s="96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</row>
    <row r="781" spans="1:37" ht="15.75" customHeight="1" x14ac:dyDescent="0.15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  <c r="Q781" s="96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</row>
    <row r="782" spans="1:37" ht="15.75" customHeight="1" x14ac:dyDescent="0.15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  <c r="Q782" s="96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</row>
    <row r="783" spans="1:37" ht="15.75" customHeight="1" x14ac:dyDescent="0.15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  <c r="Q783" s="96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</row>
    <row r="784" spans="1:37" ht="15.75" customHeight="1" x14ac:dyDescent="0.15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  <c r="Q784" s="96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</row>
    <row r="785" spans="1:37" ht="15.75" customHeight="1" x14ac:dyDescent="0.15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  <c r="Q785" s="96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</row>
    <row r="786" spans="1:37" ht="15.75" customHeight="1" x14ac:dyDescent="0.15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  <c r="Q786" s="96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</row>
    <row r="787" spans="1:37" ht="15.75" customHeight="1" x14ac:dyDescent="0.15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  <c r="Q787" s="96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</row>
    <row r="788" spans="1:37" ht="15.75" customHeight="1" x14ac:dyDescent="0.15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  <c r="Q788" s="96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</row>
    <row r="789" spans="1:37" ht="15.75" customHeight="1" x14ac:dyDescent="0.15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  <c r="Q789" s="96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</row>
    <row r="790" spans="1:37" ht="15.75" customHeight="1" x14ac:dyDescent="0.15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  <c r="Q790" s="96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</row>
    <row r="791" spans="1:37" ht="15.75" customHeight="1" x14ac:dyDescent="0.15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  <c r="Q791" s="96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</row>
    <row r="792" spans="1:37" ht="15.75" customHeight="1" x14ac:dyDescent="0.15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  <c r="Q792" s="96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</row>
    <row r="793" spans="1:37" ht="15.75" customHeight="1" x14ac:dyDescent="0.15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  <c r="Q793" s="96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</row>
    <row r="794" spans="1:37" ht="15.75" customHeight="1" x14ac:dyDescent="0.15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  <c r="Q794" s="96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</row>
    <row r="795" spans="1:37" ht="15.75" customHeight="1" x14ac:dyDescent="0.15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  <c r="Q795" s="96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</row>
    <row r="796" spans="1:37" ht="15.75" customHeight="1" x14ac:dyDescent="0.15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  <c r="Q796" s="96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</row>
    <row r="797" spans="1:37" ht="15.75" customHeight="1" x14ac:dyDescent="0.15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  <c r="Q797" s="96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</row>
    <row r="798" spans="1:37" ht="15.75" customHeight="1" x14ac:dyDescent="0.15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  <c r="Q798" s="96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</row>
    <row r="799" spans="1:37" ht="15.75" customHeight="1" x14ac:dyDescent="0.15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  <c r="Q799" s="96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</row>
    <row r="800" spans="1:37" ht="15.75" customHeight="1" x14ac:dyDescent="0.15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  <c r="Q800" s="96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</row>
    <row r="801" spans="1:37" ht="15.75" customHeight="1" x14ac:dyDescent="0.15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  <c r="Q801" s="96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</row>
    <row r="802" spans="1:37" ht="15.75" customHeight="1" x14ac:dyDescent="0.15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</row>
    <row r="803" spans="1:37" ht="15.75" customHeight="1" x14ac:dyDescent="0.15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</row>
    <row r="804" spans="1:37" ht="15.75" customHeight="1" x14ac:dyDescent="0.15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</row>
    <row r="805" spans="1:37" ht="15.75" customHeight="1" x14ac:dyDescent="0.15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</row>
    <row r="806" spans="1:37" ht="15.75" customHeight="1" x14ac:dyDescent="0.15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</row>
    <row r="807" spans="1:37" ht="15.75" customHeight="1" x14ac:dyDescent="0.15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</row>
    <row r="808" spans="1:37" ht="15.75" customHeight="1" x14ac:dyDescent="0.15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</row>
    <row r="809" spans="1:37" ht="15.75" customHeight="1" x14ac:dyDescent="0.15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</row>
    <row r="810" spans="1:37" ht="15.75" customHeight="1" x14ac:dyDescent="0.15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</row>
    <row r="811" spans="1:37" ht="15.75" customHeight="1" x14ac:dyDescent="0.15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</row>
    <row r="812" spans="1:37" ht="15.75" customHeight="1" x14ac:dyDescent="0.15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</row>
    <row r="813" spans="1:37" ht="15.75" customHeight="1" x14ac:dyDescent="0.15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</row>
    <row r="814" spans="1:37" ht="15.75" customHeight="1" x14ac:dyDescent="0.15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</row>
    <row r="815" spans="1:37" ht="15.75" customHeight="1" x14ac:dyDescent="0.15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</row>
    <row r="816" spans="1:37" ht="15.75" customHeight="1" x14ac:dyDescent="0.15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</row>
    <row r="817" spans="1:37" ht="15.75" customHeight="1" x14ac:dyDescent="0.15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</row>
    <row r="818" spans="1:37" ht="15.75" customHeight="1" x14ac:dyDescent="0.15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</row>
    <row r="819" spans="1:37" ht="15.75" customHeight="1" x14ac:dyDescent="0.15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</row>
    <row r="820" spans="1:37" ht="15.75" customHeight="1" x14ac:dyDescent="0.15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</row>
    <row r="821" spans="1:37" ht="15.75" customHeight="1" x14ac:dyDescent="0.15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</row>
    <row r="822" spans="1:37" ht="15.75" customHeight="1" x14ac:dyDescent="0.15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</row>
    <row r="823" spans="1:37" ht="15.75" customHeight="1" x14ac:dyDescent="0.15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</row>
    <row r="824" spans="1:37" ht="15.75" customHeight="1" x14ac:dyDescent="0.15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</row>
    <row r="825" spans="1:37" ht="15.75" customHeight="1" x14ac:dyDescent="0.15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</row>
    <row r="826" spans="1:37" ht="15.75" customHeight="1" x14ac:dyDescent="0.15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</row>
    <row r="827" spans="1:37" ht="15.75" customHeight="1" x14ac:dyDescent="0.15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</row>
    <row r="828" spans="1:37" ht="15.75" customHeight="1" x14ac:dyDescent="0.15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</row>
    <row r="829" spans="1:37" ht="15.75" customHeight="1" x14ac:dyDescent="0.15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</row>
    <row r="830" spans="1:37" ht="15.75" customHeight="1" x14ac:dyDescent="0.15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</row>
    <row r="831" spans="1:37" ht="15.75" customHeight="1" x14ac:dyDescent="0.15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</row>
    <row r="832" spans="1:37" ht="15.75" customHeight="1" x14ac:dyDescent="0.15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</row>
    <row r="833" spans="1:37" ht="15.75" customHeight="1" x14ac:dyDescent="0.15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</row>
    <row r="834" spans="1:37" ht="15.75" customHeight="1" x14ac:dyDescent="0.15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</row>
    <row r="835" spans="1:37" ht="15.75" customHeight="1" x14ac:dyDescent="0.15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</row>
    <row r="836" spans="1:37" ht="15.75" customHeight="1" x14ac:dyDescent="0.15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</row>
    <row r="837" spans="1:37" ht="15.75" customHeight="1" x14ac:dyDescent="0.15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</row>
    <row r="838" spans="1:37" ht="15.75" customHeight="1" x14ac:dyDescent="0.15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</row>
    <row r="839" spans="1:37" ht="15.75" customHeight="1" x14ac:dyDescent="0.15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</row>
    <row r="840" spans="1:37" ht="15.75" customHeight="1" x14ac:dyDescent="0.15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</row>
    <row r="841" spans="1:37" ht="15.75" customHeight="1" x14ac:dyDescent="0.15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</row>
    <row r="842" spans="1:37" ht="15.75" customHeight="1" x14ac:dyDescent="0.15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</row>
    <row r="843" spans="1:37" ht="15.75" customHeight="1" x14ac:dyDescent="0.15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</row>
    <row r="844" spans="1:37" ht="15.75" customHeight="1" x14ac:dyDescent="0.15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</row>
    <row r="845" spans="1:37" ht="15.75" customHeight="1" x14ac:dyDescent="0.15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</row>
    <row r="846" spans="1:37" ht="15.75" customHeight="1" x14ac:dyDescent="0.15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</row>
    <row r="847" spans="1:37" ht="15.75" customHeight="1" x14ac:dyDescent="0.15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</row>
    <row r="848" spans="1:37" ht="15.75" customHeight="1" x14ac:dyDescent="0.15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</row>
    <row r="849" spans="1:37" ht="15.75" customHeight="1" x14ac:dyDescent="0.15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</row>
    <row r="850" spans="1:37" ht="15.75" customHeight="1" x14ac:dyDescent="0.15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</row>
    <row r="851" spans="1:37" ht="15.75" customHeight="1" x14ac:dyDescent="0.15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</row>
    <row r="852" spans="1:37" ht="15.75" customHeight="1" x14ac:dyDescent="0.15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  <c r="Q852" s="96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</row>
    <row r="853" spans="1:37" ht="15.75" customHeight="1" x14ac:dyDescent="0.15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  <c r="Q853" s="96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</row>
    <row r="854" spans="1:37" ht="15.75" customHeight="1" x14ac:dyDescent="0.15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  <c r="Q854" s="96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</row>
    <row r="855" spans="1:37" ht="15.75" customHeight="1" x14ac:dyDescent="0.15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  <c r="Q855" s="96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</row>
    <row r="856" spans="1:37" ht="15.75" customHeight="1" x14ac:dyDescent="0.15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  <c r="Q856" s="96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</row>
    <row r="857" spans="1:37" ht="15.75" customHeight="1" x14ac:dyDescent="0.15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  <c r="Q857" s="96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</row>
    <row r="858" spans="1:37" ht="15.75" customHeight="1" x14ac:dyDescent="0.15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  <c r="Q858" s="96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</row>
    <row r="859" spans="1:37" ht="15.75" customHeight="1" x14ac:dyDescent="0.15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  <c r="Q859" s="96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</row>
    <row r="860" spans="1:37" ht="15.75" customHeight="1" x14ac:dyDescent="0.15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  <c r="Q860" s="96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</row>
    <row r="861" spans="1:37" ht="15.75" customHeight="1" x14ac:dyDescent="0.15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  <c r="Q861" s="96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</row>
    <row r="862" spans="1:37" ht="15.75" customHeight="1" x14ac:dyDescent="0.15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  <c r="Q862" s="96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</row>
    <row r="863" spans="1:37" ht="15.75" customHeight="1" x14ac:dyDescent="0.15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  <c r="Q863" s="96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</row>
    <row r="864" spans="1:37" ht="15.75" customHeight="1" x14ac:dyDescent="0.15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  <c r="Q864" s="96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</row>
    <row r="865" spans="1:37" ht="15.75" customHeight="1" x14ac:dyDescent="0.15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  <c r="Q865" s="96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</row>
    <row r="866" spans="1:37" ht="15.75" customHeight="1" x14ac:dyDescent="0.15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  <c r="Q866" s="96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</row>
    <row r="867" spans="1:37" ht="15.75" customHeight="1" x14ac:dyDescent="0.15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  <c r="Q867" s="96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</row>
    <row r="868" spans="1:37" ht="15.75" customHeight="1" x14ac:dyDescent="0.15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  <c r="Q868" s="96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</row>
    <row r="869" spans="1:37" ht="15.75" customHeight="1" x14ac:dyDescent="0.15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  <c r="Q869" s="96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</row>
    <row r="870" spans="1:37" ht="15.75" customHeight="1" x14ac:dyDescent="0.15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  <c r="Q870" s="96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</row>
    <row r="871" spans="1:37" ht="15.75" customHeight="1" x14ac:dyDescent="0.15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  <c r="Q871" s="96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</row>
    <row r="872" spans="1:37" ht="15.75" customHeight="1" x14ac:dyDescent="0.15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  <c r="Q872" s="96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</row>
    <row r="873" spans="1:37" ht="15.75" customHeight="1" x14ac:dyDescent="0.15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  <c r="Q873" s="96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</row>
    <row r="874" spans="1:37" ht="15.75" customHeight="1" x14ac:dyDescent="0.15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  <c r="Q874" s="96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</row>
    <row r="875" spans="1:37" ht="15.75" customHeight="1" x14ac:dyDescent="0.15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  <c r="Q875" s="96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</row>
    <row r="876" spans="1:37" ht="15.75" customHeight="1" x14ac:dyDescent="0.15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  <c r="Q876" s="96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</row>
    <row r="877" spans="1:37" ht="15.75" customHeight="1" x14ac:dyDescent="0.15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  <c r="Q877" s="96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</row>
    <row r="878" spans="1:37" ht="15.75" customHeight="1" x14ac:dyDescent="0.15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  <c r="Q878" s="96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</row>
    <row r="879" spans="1:37" ht="15.75" customHeight="1" x14ac:dyDescent="0.15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  <c r="Q879" s="96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</row>
    <row r="880" spans="1:37" ht="15.75" customHeight="1" x14ac:dyDescent="0.15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  <c r="Q880" s="96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</row>
    <row r="881" spans="1:37" ht="15.75" customHeight="1" x14ac:dyDescent="0.15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  <c r="Q881" s="96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</row>
    <row r="882" spans="1:37" ht="15.75" customHeight="1" x14ac:dyDescent="0.15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  <c r="Q882" s="96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</row>
    <row r="883" spans="1:37" ht="15.75" customHeight="1" x14ac:dyDescent="0.15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  <c r="Q883" s="96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</row>
    <row r="884" spans="1:37" ht="15.75" customHeight="1" x14ac:dyDescent="0.15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  <c r="Q884" s="96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</row>
    <row r="885" spans="1:37" ht="15.75" customHeight="1" x14ac:dyDescent="0.15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  <c r="Q885" s="96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</row>
    <row r="886" spans="1:37" ht="15.75" customHeight="1" x14ac:dyDescent="0.15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  <c r="Q886" s="96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</row>
    <row r="887" spans="1:37" ht="15.75" customHeight="1" x14ac:dyDescent="0.15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  <c r="Q887" s="96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</row>
    <row r="888" spans="1:37" ht="15.75" customHeight="1" x14ac:dyDescent="0.15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  <c r="Q888" s="96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</row>
    <row r="889" spans="1:37" ht="15.75" customHeight="1" x14ac:dyDescent="0.15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  <c r="Q889" s="96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</row>
    <row r="890" spans="1:37" ht="15.75" customHeight="1" x14ac:dyDescent="0.15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  <c r="Q890" s="96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</row>
    <row r="891" spans="1:37" ht="15.75" customHeight="1" x14ac:dyDescent="0.15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  <c r="Q891" s="96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</row>
    <row r="892" spans="1:37" ht="15.75" customHeight="1" x14ac:dyDescent="0.15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  <c r="Q892" s="96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</row>
    <row r="893" spans="1:37" ht="15.75" customHeight="1" x14ac:dyDescent="0.15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  <c r="Q893" s="96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</row>
    <row r="894" spans="1:37" ht="15.75" customHeight="1" x14ac:dyDescent="0.15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  <c r="Q894" s="96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</row>
    <row r="895" spans="1:37" ht="15.75" customHeight="1" x14ac:dyDescent="0.15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  <c r="Q895" s="96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</row>
    <row r="896" spans="1:37" ht="15.75" customHeight="1" x14ac:dyDescent="0.15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  <c r="Q896" s="96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</row>
    <row r="897" spans="1:37" ht="15.75" customHeight="1" x14ac:dyDescent="0.15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  <c r="Q897" s="96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</row>
    <row r="898" spans="1:37" ht="15.75" customHeight="1" x14ac:dyDescent="0.15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  <c r="Q898" s="96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</row>
    <row r="899" spans="1:37" ht="15.75" customHeight="1" x14ac:dyDescent="0.15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  <c r="Q899" s="96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</row>
    <row r="900" spans="1:37" ht="15.75" customHeight="1" x14ac:dyDescent="0.15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  <c r="Q900" s="96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</row>
    <row r="901" spans="1:37" ht="15.75" customHeight="1" x14ac:dyDescent="0.15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  <c r="Q901" s="96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</row>
    <row r="902" spans="1:37" ht="15.75" customHeight="1" x14ac:dyDescent="0.15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  <c r="Q902" s="96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</row>
    <row r="903" spans="1:37" ht="15.75" customHeight="1" x14ac:dyDescent="0.15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  <c r="Q903" s="96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</row>
    <row r="904" spans="1:37" ht="15.75" customHeight="1" x14ac:dyDescent="0.15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  <c r="Q904" s="96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</row>
    <row r="905" spans="1:37" ht="15.75" customHeight="1" x14ac:dyDescent="0.15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  <c r="Q905" s="96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</row>
    <row r="906" spans="1:37" ht="15.75" customHeight="1" x14ac:dyDescent="0.15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  <c r="Q906" s="96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</row>
    <row r="907" spans="1:37" ht="15.75" customHeight="1" x14ac:dyDescent="0.15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  <c r="Q907" s="96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</row>
    <row r="908" spans="1:37" ht="15.75" customHeight="1" x14ac:dyDescent="0.15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  <c r="Q908" s="96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</row>
    <row r="909" spans="1:37" ht="15.75" customHeight="1" x14ac:dyDescent="0.15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  <c r="Q909" s="96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</row>
    <row r="910" spans="1:37" ht="15.75" customHeight="1" x14ac:dyDescent="0.15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  <c r="Q910" s="96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</row>
    <row r="911" spans="1:37" ht="15.75" customHeight="1" x14ac:dyDescent="0.15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  <c r="Q911" s="96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</row>
    <row r="912" spans="1:37" ht="15.75" customHeight="1" x14ac:dyDescent="0.15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  <c r="Q912" s="96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</row>
    <row r="913" spans="1:37" ht="15.75" customHeight="1" x14ac:dyDescent="0.15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  <c r="Q913" s="96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</row>
    <row r="914" spans="1:37" ht="15.75" customHeight="1" x14ac:dyDescent="0.15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  <c r="Q914" s="96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</row>
    <row r="915" spans="1:37" ht="15.75" customHeight="1" x14ac:dyDescent="0.15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  <c r="Q915" s="96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</row>
    <row r="916" spans="1:37" ht="15.75" customHeight="1" x14ac:dyDescent="0.15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  <c r="Q916" s="96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</row>
    <row r="917" spans="1:37" ht="15.75" customHeight="1" x14ac:dyDescent="0.15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  <c r="Q917" s="96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</row>
    <row r="918" spans="1:37" ht="15.75" customHeight="1" x14ac:dyDescent="0.15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  <c r="Q918" s="96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</row>
    <row r="919" spans="1:37" ht="15.75" customHeight="1" x14ac:dyDescent="0.15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  <c r="Q919" s="96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</row>
    <row r="920" spans="1:37" ht="15.75" customHeight="1" x14ac:dyDescent="0.15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  <c r="Q920" s="96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</row>
    <row r="921" spans="1:37" ht="15.75" customHeight="1" x14ac:dyDescent="0.15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  <c r="Q921" s="96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</row>
    <row r="922" spans="1:37" ht="15.75" customHeight="1" x14ac:dyDescent="0.15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  <c r="Q922" s="96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</row>
    <row r="923" spans="1:37" ht="15.75" customHeight="1" x14ac:dyDescent="0.15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  <c r="Q923" s="96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</row>
    <row r="924" spans="1:37" ht="15.75" customHeight="1" x14ac:dyDescent="0.15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  <c r="Q924" s="96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</row>
    <row r="925" spans="1:37" ht="15.75" customHeight="1" x14ac:dyDescent="0.15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  <c r="Q925" s="96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</row>
    <row r="926" spans="1:37" ht="15.75" customHeight="1" x14ac:dyDescent="0.15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  <c r="Q926" s="96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</row>
    <row r="927" spans="1:37" ht="15.75" customHeight="1" x14ac:dyDescent="0.15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  <c r="Q927" s="96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</row>
    <row r="928" spans="1:37" ht="15.75" customHeight="1" x14ac:dyDescent="0.15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  <c r="Q928" s="96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</row>
    <row r="929" spans="1:37" ht="15.75" customHeight="1" x14ac:dyDescent="0.15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  <c r="Q929" s="96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</row>
    <row r="930" spans="1:37" ht="15.75" customHeight="1" x14ac:dyDescent="0.15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  <c r="Q930" s="96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</row>
    <row r="931" spans="1:37" ht="15.75" customHeight="1" x14ac:dyDescent="0.15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  <c r="Q931" s="96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</row>
    <row r="932" spans="1:37" ht="15.75" customHeight="1" x14ac:dyDescent="0.15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  <c r="Q932" s="96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</row>
    <row r="933" spans="1:37" ht="15.75" customHeight="1" x14ac:dyDescent="0.15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  <c r="Q933" s="96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</row>
    <row r="934" spans="1:37" ht="15.75" customHeight="1" x14ac:dyDescent="0.15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  <c r="Q934" s="96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</row>
    <row r="935" spans="1:37" ht="15.75" customHeight="1" x14ac:dyDescent="0.15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  <c r="Q935" s="96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</row>
    <row r="936" spans="1:37" ht="15.75" customHeight="1" x14ac:dyDescent="0.15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  <c r="Q936" s="96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</row>
    <row r="937" spans="1:37" ht="15.75" customHeight="1" x14ac:dyDescent="0.15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  <c r="Q937" s="96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</row>
    <row r="938" spans="1:37" ht="15.75" customHeight="1" x14ac:dyDescent="0.15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  <c r="Q938" s="96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</row>
    <row r="939" spans="1:37" ht="15.75" customHeight="1" x14ac:dyDescent="0.15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  <c r="Q939" s="96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</row>
    <row r="940" spans="1:37" ht="15.75" customHeight="1" x14ac:dyDescent="0.15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  <c r="Q940" s="96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</row>
    <row r="941" spans="1:37" ht="15.75" customHeight="1" x14ac:dyDescent="0.15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  <c r="Q941" s="96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</row>
    <row r="942" spans="1:37" ht="15.75" customHeight="1" x14ac:dyDescent="0.15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  <c r="Q942" s="96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</row>
    <row r="943" spans="1:37" ht="15.75" customHeight="1" x14ac:dyDescent="0.15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  <c r="Q943" s="96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</row>
    <row r="944" spans="1:37" ht="15.75" customHeight="1" x14ac:dyDescent="0.15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  <c r="Q944" s="96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</row>
    <row r="945" spans="1:37" ht="15.75" customHeight="1" x14ac:dyDescent="0.15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  <c r="Q945" s="96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</row>
    <row r="946" spans="1:37" ht="15.75" customHeight="1" x14ac:dyDescent="0.15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  <c r="Q946" s="96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</row>
    <row r="947" spans="1:37" ht="15.75" customHeight="1" x14ac:dyDescent="0.15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  <c r="Q947" s="96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</row>
    <row r="948" spans="1:37" ht="15.75" customHeight="1" x14ac:dyDescent="0.15">
      <c r="A948" s="96"/>
      <c r="B948" s="96"/>
      <c r="C948" s="96"/>
      <c r="D948" s="96"/>
      <c r="E948" s="96"/>
      <c r="F948" s="96"/>
      <c r="G948" s="96"/>
      <c r="H948" s="96"/>
      <c r="I948" s="96"/>
      <c r="J948" s="96"/>
      <c r="K948" s="96"/>
      <c r="L948" s="96"/>
      <c r="M948" s="96"/>
      <c r="N948" s="96"/>
      <c r="O948" s="96"/>
      <c r="P948" s="96"/>
      <c r="Q948" s="96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</row>
    <row r="949" spans="1:37" ht="15.75" customHeight="1" x14ac:dyDescent="0.15">
      <c r="A949" s="96"/>
      <c r="B949" s="96"/>
      <c r="C949" s="96"/>
      <c r="D949" s="96"/>
      <c r="E949" s="96"/>
      <c r="F949" s="96"/>
      <c r="G949" s="96"/>
      <c r="H949" s="96"/>
      <c r="I949" s="96"/>
      <c r="J949" s="96"/>
      <c r="K949" s="96"/>
      <c r="L949" s="96"/>
      <c r="M949" s="96"/>
      <c r="N949" s="96"/>
      <c r="O949" s="96"/>
      <c r="P949" s="96"/>
      <c r="Q949" s="96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</row>
    <row r="950" spans="1:37" ht="15.75" customHeight="1" x14ac:dyDescent="0.15">
      <c r="A950" s="96"/>
      <c r="B950" s="96"/>
      <c r="C950" s="96"/>
      <c r="D950" s="96"/>
      <c r="E950" s="96"/>
      <c r="F950" s="96"/>
      <c r="G950" s="96"/>
      <c r="H950" s="96"/>
      <c r="I950" s="96"/>
      <c r="J950" s="96"/>
      <c r="K950" s="96"/>
      <c r="L950" s="96"/>
      <c r="M950" s="96"/>
      <c r="N950" s="96"/>
      <c r="O950" s="96"/>
      <c r="P950" s="96"/>
      <c r="Q950" s="96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</row>
    <row r="951" spans="1:37" ht="15.75" customHeight="1" x14ac:dyDescent="0.15">
      <c r="A951" s="96"/>
      <c r="B951" s="96"/>
      <c r="C951" s="96"/>
      <c r="D951" s="96"/>
      <c r="E951" s="96"/>
      <c r="F951" s="96"/>
      <c r="G951" s="96"/>
      <c r="H951" s="96"/>
      <c r="I951" s="96"/>
      <c r="J951" s="96"/>
      <c r="K951" s="96"/>
      <c r="L951" s="96"/>
      <c r="M951" s="96"/>
      <c r="N951" s="96"/>
      <c r="O951" s="96"/>
      <c r="P951" s="96"/>
      <c r="Q951" s="96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</row>
    <row r="952" spans="1:37" ht="15.75" customHeight="1" x14ac:dyDescent="0.15">
      <c r="A952" s="96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96"/>
      <c r="M952" s="96"/>
      <c r="N952" s="96"/>
      <c r="O952" s="96"/>
      <c r="P952" s="96"/>
      <c r="Q952" s="96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</row>
    <row r="953" spans="1:37" ht="15.75" customHeight="1" x14ac:dyDescent="0.15">
      <c r="A953" s="96"/>
      <c r="B953" s="96"/>
      <c r="C953" s="96"/>
      <c r="D953" s="96"/>
      <c r="E953" s="96"/>
      <c r="F953" s="96"/>
      <c r="G953" s="96"/>
      <c r="H953" s="96"/>
      <c r="I953" s="96"/>
      <c r="J953" s="96"/>
      <c r="K953" s="96"/>
      <c r="L953" s="96"/>
      <c r="M953" s="96"/>
      <c r="N953" s="96"/>
      <c r="O953" s="96"/>
      <c r="P953" s="96"/>
      <c r="Q953" s="96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</row>
    <row r="954" spans="1:37" ht="15.75" customHeight="1" x14ac:dyDescent="0.15">
      <c r="A954" s="96"/>
      <c r="B954" s="96"/>
      <c r="C954" s="96"/>
      <c r="D954" s="96"/>
      <c r="E954" s="96"/>
      <c r="F954" s="96"/>
      <c r="G954" s="96"/>
      <c r="H954" s="96"/>
      <c r="I954" s="96"/>
      <c r="J954" s="96"/>
      <c r="K954" s="96"/>
      <c r="L954" s="96"/>
      <c r="M954" s="96"/>
      <c r="N954" s="96"/>
      <c r="O954" s="96"/>
      <c r="P954" s="96"/>
      <c r="Q954" s="96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</row>
    <row r="955" spans="1:37" ht="15.75" customHeight="1" x14ac:dyDescent="0.15">
      <c r="A955" s="96"/>
      <c r="B955" s="96"/>
      <c r="C955" s="96"/>
      <c r="D955" s="96"/>
      <c r="E955" s="96"/>
      <c r="F955" s="96"/>
      <c r="G955" s="96"/>
      <c r="H955" s="96"/>
      <c r="I955" s="96"/>
      <c r="J955" s="96"/>
      <c r="K955" s="96"/>
      <c r="L955" s="96"/>
      <c r="M955" s="96"/>
      <c r="N955" s="96"/>
      <c r="O955" s="96"/>
      <c r="P955" s="96"/>
      <c r="Q955" s="96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</row>
    <row r="956" spans="1:37" ht="15.75" customHeight="1" x14ac:dyDescent="0.15">
      <c r="A956" s="96"/>
      <c r="B956" s="96"/>
      <c r="C956" s="96"/>
      <c r="D956" s="96"/>
      <c r="E956" s="96"/>
      <c r="F956" s="96"/>
      <c r="G956" s="96"/>
      <c r="H956" s="96"/>
      <c r="I956" s="96"/>
      <c r="J956" s="96"/>
      <c r="K956" s="96"/>
      <c r="L956" s="96"/>
      <c r="M956" s="96"/>
      <c r="N956" s="96"/>
      <c r="O956" s="96"/>
      <c r="P956" s="96"/>
      <c r="Q956" s="96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</row>
    <row r="957" spans="1:37" ht="15.75" customHeight="1" x14ac:dyDescent="0.15">
      <c r="A957" s="96"/>
      <c r="B957" s="96"/>
      <c r="C957" s="96"/>
      <c r="D957" s="96"/>
      <c r="E957" s="96"/>
      <c r="F957" s="96"/>
      <c r="G957" s="96"/>
      <c r="H957" s="96"/>
      <c r="I957" s="96"/>
      <c r="J957" s="96"/>
      <c r="K957" s="96"/>
      <c r="L957" s="96"/>
      <c r="M957" s="96"/>
      <c r="N957" s="96"/>
      <c r="O957" s="96"/>
      <c r="P957" s="96"/>
      <c r="Q957" s="96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</row>
    <row r="958" spans="1:37" ht="15.75" customHeight="1" x14ac:dyDescent="0.15">
      <c r="A958" s="96"/>
      <c r="B958" s="96"/>
      <c r="C958" s="96"/>
      <c r="D958" s="96"/>
      <c r="E958" s="96"/>
      <c r="F958" s="96"/>
      <c r="G958" s="96"/>
      <c r="H958" s="96"/>
      <c r="I958" s="96"/>
      <c r="J958" s="96"/>
      <c r="K958" s="96"/>
      <c r="L958" s="96"/>
      <c r="M958" s="96"/>
      <c r="N958" s="96"/>
      <c r="O958" s="96"/>
      <c r="P958" s="96"/>
      <c r="Q958" s="96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</row>
    <row r="959" spans="1:37" ht="15.75" customHeight="1" x14ac:dyDescent="0.15">
      <c r="A959" s="96"/>
      <c r="B959" s="96"/>
      <c r="C959" s="96"/>
      <c r="D959" s="96"/>
      <c r="E959" s="96"/>
      <c r="F959" s="96"/>
      <c r="G959" s="96"/>
      <c r="H959" s="96"/>
      <c r="I959" s="96"/>
      <c r="J959" s="96"/>
      <c r="K959" s="96"/>
      <c r="L959" s="96"/>
      <c r="M959" s="96"/>
      <c r="N959" s="96"/>
      <c r="O959" s="96"/>
      <c r="P959" s="96"/>
      <c r="Q959" s="96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</row>
    <row r="960" spans="1:37" ht="15.75" customHeight="1" x14ac:dyDescent="0.15">
      <c r="A960" s="96"/>
      <c r="B960" s="96"/>
      <c r="C960" s="96"/>
      <c r="D960" s="96"/>
      <c r="E960" s="96"/>
      <c r="F960" s="96"/>
      <c r="G960" s="96"/>
      <c r="H960" s="96"/>
      <c r="I960" s="96"/>
      <c r="J960" s="96"/>
      <c r="K960" s="96"/>
      <c r="L960" s="96"/>
      <c r="M960" s="96"/>
      <c r="N960" s="96"/>
      <c r="O960" s="96"/>
      <c r="P960" s="96"/>
      <c r="Q960" s="96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</row>
    <row r="961" spans="1:37" ht="15.75" customHeight="1" x14ac:dyDescent="0.15">
      <c r="A961" s="96"/>
      <c r="B961" s="96"/>
      <c r="C961" s="96"/>
      <c r="D961" s="96"/>
      <c r="E961" s="96"/>
      <c r="F961" s="96"/>
      <c r="G961" s="96"/>
      <c r="H961" s="96"/>
      <c r="I961" s="96"/>
      <c r="J961" s="96"/>
      <c r="K961" s="96"/>
      <c r="L961" s="96"/>
      <c r="M961" s="96"/>
      <c r="N961" s="96"/>
      <c r="O961" s="96"/>
      <c r="P961" s="96"/>
      <c r="Q961" s="96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</row>
    <row r="962" spans="1:37" ht="15.75" customHeight="1" x14ac:dyDescent="0.15">
      <c r="A962" s="96"/>
      <c r="B962" s="96"/>
      <c r="C962" s="96"/>
      <c r="D962" s="96"/>
      <c r="E962" s="96"/>
      <c r="F962" s="96"/>
      <c r="G962" s="96"/>
      <c r="H962" s="96"/>
      <c r="I962" s="96"/>
      <c r="J962" s="96"/>
      <c r="K962" s="96"/>
      <c r="L962" s="96"/>
      <c r="M962" s="96"/>
      <c r="N962" s="96"/>
      <c r="O962" s="96"/>
      <c r="P962" s="96"/>
      <c r="Q962" s="96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</row>
    <row r="963" spans="1:37" ht="15.75" customHeight="1" x14ac:dyDescent="0.15">
      <c r="A963" s="96"/>
      <c r="B963" s="96"/>
      <c r="C963" s="96"/>
      <c r="D963" s="96"/>
      <c r="E963" s="96"/>
      <c r="F963" s="96"/>
      <c r="G963" s="96"/>
      <c r="H963" s="96"/>
      <c r="I963" s="96"/>
      <c r="J963" s="96"/>
      <c r="K963" s="96"/>
      <c r="L963" s="96"/>
      <c r="M963" s="96"/>
      <c r="N963" s="96"/>
      <c r="O963" s="96"/>
      <c r="P963" s="96"/>
      <c r="Q963" s="96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</row>
    <row r="964" spans="1:37" ht="15.75" customHeight="1" x14ac:dyDescent="0.15">
      <c r="A964" s="96"/>
      <c r="B964" s="96"/>
      <c r="C964" s="96"/>
      <c r="D964" s="96"/>
      <c r="E964" s="96"/>
      <c r="F964" s="96"/>
      <c r="G964" s="96"/>
      <c r="H964" s="96"/>
      <c r="I964" s="96"/>
      <c r="J964" s="96"/>
      <c r="K964" s="96"/>
      <c r="L964" s="96"/>
      <c r="M964" s="96"/>
      <c r="N964" s="96"/>
      <c r="O964" s="96"/>
      <c r="P964" s="96"/>
      <c r="Q964" s="96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</row>
    <row r="965" spans="1:37" ht="15.75" customHeight="1" x14ac:dyDescent="0.15">
      <c r="A965" s="96"/>
      <c r="B965" s="96"/>
      <c r="C965" s="96"/>
      <c r="D965" s="96"/>
      <c r="E965" s="96"/>
      <c r="F965" s="96"/>
      <c r="G965" s="96"/>
      <c r="H965" s="96"/>
      <c r="I965" s="96"/>
      <c r="J965" s="96"/>
      <c r="K965" s="96"/>
      <c r="L965" s="96"/>
      <c r="M965" s="96"/>
      <c r="N965" s="96"/>
      <c r="O965" s="96"/>
      <c r="P965" s="96"/>
      <c r="Q965" s="96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</row>
    <row r="966" spans="1:37" ht="15.75" customHeight="1" x14ac:dyDescent="0.15">
      <c r="A966" s="96"/>
      <c r="B966" s="96"/>
      <c r="C966" s="96"/>
      <c r="D966" s="96"/>
      <c r="E966" s="96"/>
      <c r="F966" s="96"/>
      <c r="G966" s="96"/>
      <c r="H966" s="96"/>
      <c r="I966" s="96"/>
      <c r="J966" s="96"/>
      <c r="K966" s="96"/>
      <c r="L966" s="96"/>
      <c r="M966" s="96"/>
      <c r="N966" s="96"/>
      <c r="O966" s="96"/>
      <c r="P966" s="96"/>
      <c r="Q966" s="96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</row>
    <row r="967" spans="1:37" ht="15.75" customHeight="1" x14ac:dyDescent="0.15">
      <c r="A967" s="96"/>
      <c r="B967" s="96"/>
      <c r="C967" s="96"/>
      <c r="D967" s="96"/>
      <c r="E967" s="96"/>
      <c r="F967" s="96"/>
      <c r="G967" s="96"/>
      <c r="H967" s="96"/>
      <c r="I967" s="96"/>
      <c r="J967" s="96"/>
      <c r="K967" s="96"/>
      <c r="L967" s="96"/>
      <c r="M967" s="96"/>
      <c r="N967" s="96"/>
      <c r="O967" s="96"/>
      <c r="P967" s="96"/>
      <c r="Q967" s="96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</row>
    <row r="968" spans="1:37" ht="15.75" customHeight="1" x14ac:dyDescent="0.15">
      <c r="A968" s="96"/>
      <c r="B968" s="96"/>
      <c r="C968" s="96"/>
      <c r="D968" s="96"/>
      <c r="E968" s="96"/>
      <c r="F968" s="96"/>
      <c r="G968" s="96"/>
      <c r="H968" s="96"/>
      <c r="I968" s="96"/>
      <c r="J968" s="96"/>
      <c r="K968" s="96"/>
      <c r="L968" s="96"/>
      <c r="M968" s="96"/>
      <c r="N968" s="96"/>
      <c r="O968" s="96"/>
      <c r="P968" s="96"/>
      <c r="Q968" s="96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</row>
    <row r="969" spans="1:37" ht="15.75" customHeight="1" x14ac:dyDescent="0.15">
      <c r="A969" s="96"/>
      <c r="B969" s="96"/>
      <c r="C969" s="96"/>
      <c r="D969" s="96"/>
      <c r="E969" s="96"/>
      <c r="F969" s="96"/>
      <c r="G969" s="96"/>
      <c r="H969" s="96"/>
      <c r="I969" s="96"/>
      <c r="J969" s="96"/>
      <c r="K969" s="96"/>
      <c r="L969" s="96"/>
      <c r="M969" s="96"/>
      <c r="N969" s="96"/>
      <c r="O969" s="96"/>
      <c r="P969" s="96"/>
      <c r="Q969" s="96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</row>
    <row r="970" spans="1:37" ht="15.75" customHeight="1" x14ac:dyDescent="0.15">
      <c r="A970" s="96"/>
      <c r="B970" s="96"/>
      <c r="C970" s="96"/>
      <c r="D970" s="96"/>
      <c r="E970" s="96"/>
      <c r="F970" s="96"/>
      <c r="G970" s="96"/>
      <c r="H970" s="96"/>
      <c r="I970" s="96"/>
      <c r="J970" s="96"/>
      <c r="K970" s="96"/>
      <c r="L970" s="96"/>
      <c r="M970" s="96"/>
      <c r="N970" s="96"/>
      <c r="O970" s="96"/>
      <c r="P970" s="96"/>
      <c r="Q970" s="96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</row>
    <row r="971" spans="1:37" ht="15.75" customHeight="1" x14ac:dyDescent="0.15">
      <c r="A971" s="96"/>
      <c r="B971" s="96"/>
      <c r="C971" s="96"/>
      <c r="D971" s="96"/>
      <c r="E971" s="96"/>
      <c r="F971" s="96"/>
      <c r="G971" s="96"/>
      <c r="H971" s="96"/>
      <c r="I971" s="96"/>
      <c r="J971" s="96"/>
      <c r="K971" s="96"/>
      <c r="L971" s="96"/>
      <c r="M971" s="96"/>
      <c r="N971" s="96"/>
      <c r="O971" s="96"/>
      <c r="P971" s="96"/>
      <c r="Q971" s="96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</row>
    <row r="972" spans="1:37" ht="15.75" customHeight="1" x14ac:dyDescent="0.15">
      <c r="A972" s="96"/>
      <c r="B972" s="96"/>
      <c r="C972" s="96"/>
      <c r="D972" s="96"/>
      <c r="E972" s="96"/>
      <c r="F972" s="96"/>
      <c r="G972" s="96"/>
      <c r="H972" s="96"/>
      <c r="I972" s="96"/>
      <c r="J972" s="96"/>
      <c r="K972" s="96"/>
      <c r="L972" s="96"/>
      <c r="M972" s="96"/>
      <c r="N972" s="96"/>
      <c r="O972" s="96"/>
      <c r="P972" s="96"/>
      <c r="Q972" s="96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</row>
    <row r="973" spans="1:37" ht="15.75" customHeight="1" x14ac:dyDescent="0.15">
      <c r="A973" s="96"/>
      <c r="B973" s="96"/>
      <c r="C973" s="96"/>
      <c r="D973" s="96"/>
      <c r="E973" s="96"/>
      <c r="F973" s="96"/>
      <c r="G973" s="96"/>
      <c r="H973" s="96"/>
      <c r="I973" s="96"/>
      <c r="J973" s="96"/>
      <c r="K973" s="96"/>
      <c r="L973" s="96"/>
      <c r="M973" s="96"/>
      <c r="N973" s="96"/>
      <c r="O973" s="96"/>
      <c r="P973" s="96"/>
      <c r="Q973" s="96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</row>
    <row r="974" spans="1:37" ht="15.75" customHeight="1" x14ac:dyDescent="0.15">
      <c r="A974" s="96"/>
      <c r="B974" s="96"/>
      <c r="C974" s="96"/>
      <c r="D974" s="96"/>
      <c r="E974" s="96"/>
      <c r="F974" s="96"/>
      <c r="G974" s="96"/>
      <c r="H974" s="96"/>
      <c r="I974" s="96"/>
      <c r="J974" s="96"/>
      <c r="K974" s="96"/>
      <c r="L974" s="96"/>
      <c r="M974" s="96"/>
      <c r="N974" s="96"/>
      <c r="O974" s="96"/>
      <c r="P974" s="96"/>
      <c r="Q974" s="96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</row>
    <row r="975" spans="1:37" ht="15.75" customHeight="1" x14ac:dyDescent="0.15">
      <c r="A975" s="96"/>
      <c r="B975" s="96"/>
      <c r="C975" s="96"/>
      <c r="D975" s="96"/>
      <c r="E975" s="96"/>
      <c r="F975" s="96"/>
      <c r="G975" s="96"/>
      <c r="H975" s="96"/>
      <c r="I975" s="96"/>
      <c r="J975" s="96"/>
      <c r="K975" s="96"/>
      <c r="L975" s="96"/>
      <c r="M975" s="96"/>
      <c r="N975" s="96"/>
      <c r="O975" s="96"/>
      <c r="P975" s="96"/>
      <c r="Q975" s="96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</row>
    <row r="976" spans="1:37" ht="15.75" customHeight="1" x14ac:dyDescent="0.15">
      <c r="A976" s="96"/>
      <c r="B976" s="96"/>
      <c r="C976" s="96"/>
      <c r="D976" s="96"/>
      <c r="E976" s="96"/>
      <c r="F976" s="96"/>
      <c r="G976" s="96"/>
      <c r="H976" s="96"/>
      <c r="I976" s="96"/>
      <c r="J976" s="96"/>
      <c r="K976" s="96"/>
      <c r="L976" s="96"/>
      <c r="M976" s="96"/>
      <c r="N976" s="96"/>
      <c r="O976" s="96"/>
      <c r="P976" s="96"/>
      <c r="Q976" s="96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</row>
    <row r="977" spans="1:37" ht="15.75" customHeight="1" x14ac:dyDescent="0.15">
      <c r="A977" s="96"/>
      <c r="B977" s="96"/>
      <c r="C977" s="96"/>
      <c r="D977" s="96"/>
      <c r="E977" s="96"/>
      <c r="F977" s="96"/>
      <c r="G977" s="96"/>
      <c r="H977" s="96"/>
      <c r="I977" s="96"/>
      <c r="J977" s="96"/>
      <c r="K977" s="96"/>
      <c r="L977" s="96"/>
      <c r="M977" s="96"/>
      <c r="N977" s="96"/>
      <c r="O977" s="96"/>
      <c r="P977" s="96"/>
      <c r="Q977" s="96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</row>
    <row r="978" spans="1:37" ht="15.75" customHeight="1" x14ac:dyDescent="0.15">
      <c r="A978" s="96"/>
      <c r="B978" s="96"/>
      <c r="C978" s="96"/>
      <c r="D978" s="96"/>
      <c r="E978" s="96"/>
      <c r="F978" s="96"/>
      <c r="G978" s="96"/>
      <c r="H978" s="96"/>
      <c r="I978" s="96"/>
      <c r="J978" s="96"/>
      <c r="K978" s="96"/>
      <c r="L978" s="96"/>
      <c r="M978" s="96"/>
      <c r="N978" s="96"/>
      <c r="O978" s="96"/>
      <c r="P978" s="96"/>
      <c r="Q978" s="96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</row>
    <row r="979" spans="1:37" ht="15.75" customHeight="1" x14ac:dyDescent="0.15">
      <c r="A979" s="96"/>
      <c r="B979" s="96"/>
      <c r="C979" s="96"/>
      <c r="D979" s="96"/>
      <c r="E979" s="96"/>
      <c r="F979" s="96"/>
      <c r="G979" s="96"/>
      <c r="H979" s="96"/>
      <c r="I979" s="96"/>
      <c r="J979" s="96"/>
      <c r="K979" s="96"/>
      <c r="L979" s="96"/>
      <c r="M979" s="96"/>
      <c r="N979" s="96"/>
      <c r="O979" s="96"/>
      <c r="P979" s="96"/>
      <c r="Q979" s="96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</row>
    <row r="980" spans="1:37" ht="15.75" customHeight="1" x14ac:dyDescent="0.15">
      <c r="A980" s="96"/>
      <c r="B980" s="96"/>
      <c r="C980" s="96"/>
      <c r="D980" s="96"/>
      <c r="E980" s="96"/>
      <c r="F980" s="96"/>
      <c r="G980" s="96"/>
      <c r="H980" s="96"/>
      <c r="I980" s="96"/>
      <c r="J980" s="96"/>
      <c r="K980" s="96"/>
      <c r="L980" s="96"/>
      <c r="M980" s="96"/>
      <c r="N980" s="96"/>
      <c r="O980" s="96"/>
      <c r="P980" s="96"/>
      <c r="Q980" s="96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</row>
    <row r="981" spans="1:37" ht="15.75" customHeight="1" x14ac:dyDescent="0.15">
      <c r="A981" s="96"/>
      <c r="B981" s="96"/>
      <c r="C981" s="96"/>
      <c r="D981" s="96"/>
      <c r="E981" s="96"/>
      <c r="F981" s="96"/>
      <c r="G981" s="96"/>
      <c r="H981" s="96"/>
      <c r="I981" s="96"/>
      <c r="J981" s="96"/>
      <c r="K981" s="96"/>
      <c r="L981" s="96"/>
      <c r="M981" s="96"/>
      <c r="N981" s="96"/>
      <c r="O981" s="96"/>
      <c r="P981" s="96"/>
      <c r="Q981" s="96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</row>
    <row r="982" spans="1:37" ht="15.75" customHeight="1" x14ac:dyDescent="0.15">
      <c r="A982" s="96"/>
      <c r="B982" s="96"/>
      <c r="C982" s="96"/>
      <c r="D982" s="96"/>
      <c r="E982" s="96"/>
      <c r="F982" s="96"/>
      <c r="G982" s="96"/>
      <c r="H982" s="96"/>
      <c r="I982" s="96"/>
      <c r="J982" s="96"/>
      <c r="K982" s="96"/>
      <c r="L982" s="96"/>
      <c r="M982" s="96"/>
      <c r="N982" s="96"/>
      <c r="O982" s="96"/>
      <c r="P982" s="96"/>
      <c r="Q982" s="96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</row>
    <row r="983" spans="1:37" ht="15.75" customHeight="1" x14ac:dyDescent="0.15">
      <c r="A983" s="96"/>
      <c r="B983" s="96"/>
      <c r="C983" s="96"/>
      <c r="D983" s="96"/>
      <c r="E983" s="96"/>
      <c r="F983" s="96"/>
      <c r="G983" s="96"/>
      <c r="H983" s="96"/>
      <c r="I983" s="96"/>
      <c r="J983" s="96"/>
      <c r="K983" s="96"/>
      <c r="L983" s="96"/>
      <c r="M983" s="96"/>
      <c r="N983" s="96"/>
      <c r="O983" s="96"/>
      <c r="P983" s="96"/>
      <c r="Q983" s="96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</row>
    <row r="984" spans="1:37" ht="15.75" customHeight="1" x14ac:dyDescent="0.15">
      <c r="A984" s="96"/>
      <c r="B984" s="96"/>
      <c r="C984" s="96"/>
      <c r="D984" s="96"/>
      <c r="E984" s="96"/>
      <c r="F984" s="96"/>
      <c r="G984" s="96"/>
      <c r="H984" s="96"/>
      <c r="I984" s="96"/>
      <c r="J984" s="96"/>
      <c r="K984" s="96"/>
      <c r="L984" s="96"/>
      <c r="M984" s="96"/>
      <c r="N984" s="96"/>
      <c r="O984" s="96"/>
      <c r="P984" s="96"/>
      <c r="Q984" s="96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</row>
    <row r="985" spans="1:37" ht="15.75" customHeight="1" x14ac:dyDescent="0.15">
      <c r="A985" s="96"/>
      <c r="B985" s="96"/>
      <c r="C985" s="96"/>
      <c r="D985" s="96"/>
      <c r="E985" s="96"/>
      <c r="F985" s="96"/>
      <c r="G985" s="96"/>
      <c r="H985" s="96"/>
      <c r="I985" s="96"/>
      <c r="J985" s="96"/>
      <c r="K985" s="96"/>
      <c r="L985" s="96"/>
      <c r="M985" s="96"/>
      <c r="N985" s="96"/>
      <c r="O985" s="96"/>
      <c r="P985" s="96"/>
      <c r="Q985" s="96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</row>
    <row r="986" spans="1:37" ht="15.75" customHeight="1" x14ac:dyDescent="0.15">
      <c r="A986" s="96"/>
      <c r="B986" s="96"/>
      <c r="C986" s="96"/>
      <c r="D986" s="96"/>
      <c r="E986" s="96"/>
      <c r="F986" s="96"/>
      <c r="G986" s="96"/>
      <c r="H986" s="96"/>
      <c r="I986" s="96"/>
      <c r="J986" s="96"/>
      <c r="K986" s="96"/>
      <c r="L986" s="96"/>
      <c r="M986" s="96"/>
      <c r="N986" s="96"/>
      <c r="O986" s="96"/>
      <c r="P986" s="96"/>
      <c r="Q986" s="96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</row>
    <row r="987" spans="1:37" ht="15.75" customHeight="1" x14ac:dyDescent="0.15">
      <c r="A987" s="96"/>
      <c r="B987" s="96"/>
      <c r="C987" s="96"/>
      <c r="D987" s="96"/>
      <c r="E987" s="96"/>
      <c r="F987" s="96"/>
      <c r="G987" s="96"/>
      <c r="H987" s="96"/>
      <c r="I987" s="96"/>
      <c r="J987" s="96"/>
      <c r="K987" s="96"/>
      <c r="L987" s="96"/>
      <c r="M987" s="96"/>
      <c r="N987" s="96"/>
      <c r="O987" s="96"/>
      <c r="P987" s="96"/>
      <c r="Q987" s="96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</row>
    <row r="988" spans="1:37" ht="15.75" customHeight="1" x14ac:dyDescent="0.15">
      <c r="A988" s="96"/>
      <c r="B988" s="96"/>
      <c r="C988" s="96"/>
      <c r="D988" s="96"/>
      <c r="E988" s="96"/>
      <c r="F988" s="96"/>
      <c r="G988" s="96"/>
      <c r="H988" s="96"/>
      <c r="I988" s="96"/>
      <c r="J988" s="96"/>
      <c r="K988" s="96"/>
      <c r="L988" s="96"/>
      <c r="M988" s="96"/>
      <c r="N988" s="96"/>
      <c r="O988" s="96"/>
      <c r="P988" s="96"/>
      <c r="Q988" s="96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</row>
    <row r="989" spans="1:37" ht="15.75" customHeight="1" x14ac:dyDescent="0.15">
      <c r="A989" s="96"/>
      <c r="B989" s="96"/>
      <c r="C989" s="96"/>
      <c r="D989" s="96"/>
      <c r="E989" s="96"/>
      <c r="F989" s="96"/>
      <c r="G989" s="96"/>
      <c r="H989" s="96"/>
      <c r="I989" s="96"/>
      <c r="J989" s="96"/>
      <c r="K989" s="96"/>
      <c r="L989" s="96"/>
      <c r="M989" s="96"/>
      <c r="N989" s="96"/>
      <c r="O989" s="96"/>
      <c r="P989" s="96"/>
      <c r="Q989" s="96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</row>
    <row r="990" spans="1:37" ht="15.75" customHeight="1" x14ac:dyDescent="0.15">
      <c r="A990" s="96"/>
      <c r="B990" s="96"/>
      <c r="C990" s="96"/>
      <c r="D990" s="96"/>
      <c r="E990" s="96"/>
      <c r="F990" s="96"/>
      <c r="G990" s="96"/>
      <c r="H990" s="96"/>
      <c r="I990" s="96"/>
      <c r="J990" s="96"/>
      <c r="K990" s="96"/>
      <c r="L990" s="96"/>
      <c r="M990" s="96"/>
      <c r="N990" s="96"/>
      <c r="O990" s="96"/>
      <c r="P990" s="96"/>
      <c r="Q990" s="96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</row>
    <row r="991" spans="1:37" ht="15.75" customHeight="1" x14ac:dyDescent="0.15">
      <c r="A991" s="96"/>
      <c r="B991" s="96"/>
      <c r="C991" s="96"/>
      <c r="D991" s="96"/>
      <c r="E991" s="96"/>
      <c r="F991" s="96"/>
      <c r="G991" s="96"/>
      <c r="H991" s="96"/>
      <c r="I991" s="96"/>
      <c r="J991" s="96"/>
      <c r="K991" s="96"/>
      <c r="L991" s="96"/>
      <c r="M991" s="96"/>
      <c r="N991" s="96"/>
      <c r="O991" s="96"/>
      <c r="P991" s="96"/>
      <c r="Q991" s="96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</row>
    <row r="992" spans="1:37" ht="15.75" customHeight="1" x14ac:dyDescent="0.15">
      <c r="A992" s="96"/>
      <c r="B992" s="96"/>
      <c r="C992" s="96"/>
      <c r="D992" s="96"/>
      <c r="E992" s="96"/>
      <c r="F992" s="96"/>
      <c r="G992" s="96"/>
      <c r="H992" s="96"/>
      <c r="I992" s="96"/>
      <c r="J992" s="96"/>
      <c r="K992" s="96"/>
      <c r="L992" s="96"/>
      <c r="M992" s="96"/>
      <c r="N992" s="96"/>
      <c r="O992" s="96"/>
      <c r="P992" s="96"/>
      <c r="Q992" s="96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</row>
    <row r="993" spans="1:37" ht="15.75" customHeight="1" x14ac:dyDescent="0.15">
      <c r="A993" s="96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96"/>
      <c r="M993" s="96"/>
      <c r="N993" s="96"/>
      <c r="O993" s="96"/>
      <c r="P993" s="96"/>
      <c r="Q993" s="96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  <c r="AE993" s="100"/>
      <c r="AF993" s="100"/>
      <c r="AG993" s="100"/>
      <c r="AH993" s="100"/>
      <c r="AI993" s="100"/>
      <c r="AJ993" s="100"/>
      <c r="AK993" s="100"/>
    </row>
    <row r="994" spans="1:37" ht="15.75" customHeight="1" x14ac:dyDescent="0.15">
      <c r="A994" s="96"/>
      <c r="B994" s="96"/>
      <c r="C994" s="96"/>
      <c r="D994" s="96"/>
      <c r="E994" s="96"/>
      <c r="F994" s="96"/>
      <c r="G994" s="96"/>
      <c r="H994" s="96"/>
      <c r="I994" s="96"/>
      <c r="J994" s="96"/>
      <c r="K994" s="96"/>
      <c r="L994" s="96"/>
      <c r="M994" s="96"/>
      <c r="N994" s="96"/>
      <c r="O994" s="96"/>
      <c r="P994" s="96"/>
      <c r="Q994" s="96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  <c r="AE994" s="100"/>
      <c r="AF994" s="100"/>
      <c r="AG994" s="100"/>
      <c r="AH994" s="100"/>
      <c r="AI994" s="100"/>
      <c r="AJ994" s="100"/>
      <c r="AK994" s="100"/>
    </row>
    <row r="995" spans="1:37" ht="15.75" customHeight="1" x14ac:dyDescent="0.15">
      <c r="A995" s="96"/>
      <c r="B995" s="96"/>
      <c r="C995" s="96"/>
      <c r="D995" s="96"/>
      <c r="E995" s="96"/>
      <c r="F995" s="96"/>
      <c r="G995" s="96"/>
      <c r="H995" s="96"/>
      <c r="I995" s="96"/>
      <c r="J995" s="96"/>
      <c r="K995" s="96"/>
      <c r="L995" s="96"/>
      <c r="M995" s="96"/>
      <c r="N995" s="96"/>
      <c r="O995" s="96"/>
      <c r="P995" s="96"/>
      <c r="Q995" s="96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  <c r="AE995" s="100"/>
      <c r="AF995" s="100"/>
      <c r="AG995" s="100"/>
      <c r="AH995" s="100"/>
      <c r="AI995" s="100"/>
      <c r="AJ995" s="100"/>
      <c r="AK995" s="100"/>
    </row>
    <row r="996" spans="1:37" ht="15.75" customHeight="1" x14ac:dyDescent="0.15">
      <c r="A996" s="96"/>
      <c r="B996" s="96"/>
      <c r="C996" s="96"/>
      <c r="D996" s="96"/>
      <c r="E996" s="96"/>
      <c r="F996" s="96"/>
      <c r="G996" s="96"/>
      <c r="H996" s="96"/>
      <c r="I996" s="96"/>
      <c r="J996" s="96"/>
      <c r="K996" s="96"/>
      <c r="L996" s="96"/>
      <c r="M996" s="96"/>
      <c r="N996" s="96"/>
      <c r="O996" s="96"/>
      <c r="P996" s="96"/>
      <c r="Q996" s="96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  <c r="AE996" s="100"/>
      <c r="AF996" s="100"/>
      <c r="AG996" s="100"/>
      <c r="AH996" s="100"/>
      <c r="AI996" s="100"/>
      <c r="AJ996" s="100"/>
      <c r="AK996" s="100"/>
    </row>
    <row r="997" spans="1:37" ht="15.75" customHeight="1" x14ac:dyDescent="0.15">
      <c r="A997" s="96"/>
      <c r="B997" s="96"/>
      <c r="C997" s="96"/>
      <c r="D997" s="96"/>
      <c r="E997" s="96"/>
      <c r="F997" s="96"/>
      <c r="G997" s="96"/>
      <c r="H997" s="96"/>
      <c r="I997" s="96"/>
      <c r="J997" s="96"/>
      <c r="K997" s="96"/>
      <c r="L997" s="96"/>
      <c r="M997" s="96"/>
      <c r="N997" s="96"/>
      <c r="O997" s="96"/>
      <c r="P997" s="96"/>
      <c r="Q997" s="96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  <c r="AE997" s="100"/>
      <c r="AF997" s="100"/>
      <c r="AG997" s="100"/>
      <c r="AH997" s="100"/>
      <c r="AI997" s="100"/>
      <c r="AJ997" s="100"/>
      <c r="AK997" s="100"/>
    </row>
    <row r="998" spans="1:37" ht="15.75" customHeight="1" x14ac:dyDescent="0.15">
      <c r="A998" s="96"/>
      <c r="B998" s="96"/>
      <c r="C998" s="96"/>
      <c r="D998" s="96"/>
      <c r="E998" s="96"/>
      <c r="F998" s="96"/>
      <c r="G998" s="96"/>
      <c r="H998" s="96"/>
      <c r="I998" s="96"/>
      <c r="J998" s="96"/>
      <c r="K998" s="96"/>
      <c r="L998" s="96"/>
      <c r="M998" s="96"/>
      <c r="N998" s="96"/>
      <c r="O998" s="96"/>
      <c r="P998" s="96"/>
      <c r="Q998" s="96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  <c r="AE998" s="100"/>
      <c r="AF998" s="100"/>
      <c r="AG998" s="100"/>
      <c r="AH998" s="100"/>
      <c r="AI998" s="100"/>
      <c r="AJ998" s="100"/>
      <c r="AK998" s="100"/>
    </row>
    <row r="999" spans="1:37" ht="15.75" customHeight="1" x14ac:dyDescent="0.15">
      <c r="A999" s="96"/>
      <c r="B999" s="96"/>
      <c r="C999" s="96"/>
      <c r="D999" s="96"/>
      <c r="E999" s="96"/>
      <c r="F999" s="96"/>
      <c r="G999" s="96"/>
      <c r="H999" s="96"/>
      <c r="I999" s="96"/>
      <c r="J999" s="96"/>
      <c r="K999" s="96"/>
      <c r="L999" s="96"/>
      <c r="M999" s="96"/>
      <c r="N999" s="96"/>
      <c r="O999" s="96"/>
      <c r="P999" s="96"/>
      <c r="Q999" s="96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  <c r="AE999" s="100"/>
      <c r="AF999" s="100"/>
      <c r="AG999" s="100"/>
      <c r="AH999" s="100"/>
      <c r="AI999" s="100"/>
      <c r="AJ999" s="100"/>
      <c r="AK999" s="100"/>
    </row>
    <row r="1000" spans="1:37" ht="15.75" customHeight="1" x14ac:dyDescent="0.15">
      <c r="A1000" s="96"/>
      <c r="B1000" s="96"/>
      <c r="C1000" s="96"/>
      <c r="D1000" s="96"/>
      <c r="E1000" s="96"/>
      <c r="F1000" s="96"/>
      <c r="G1000" s="96"/>
      <c r="H1000" s="96"/>
      <c r="I1000" s="96"/>
      <c r="J1000" s="96"/>
      <c r="K1000" s="96"/>
      <c r="L1000" s="96"/>
      <c r="M1000" s="96"/>
      <c r="N1000" s="96"/>
      <c r="O1000" s="96"/>
      <c r="P1000" s="96"/>
      <c r="Q1000" s="96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  <c r="AE1000" s="100"/>
      <c r="AF1000" s="100"/>
      <c r="AG1000" s="100"/>
      <c r="AH1000" s="100"/>
      <c r="AI1000" s="100"/>
      <c r="AJ1000" s="100"/>
      <c r="AK1000" s="100"/>
    </row>
  </sheetData>
  <printOptions horizontalCentered="1" verticalCentered="1"/>
  <pageMargins left="0" right="0" top="0" bottom="0" header="0" footer="0"/>
  <pageSetup paperSize="9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rgb="FF00B050"/>
    <pageSetUpPr fitToPage="1"/>
  </sheetPr>
  <dimension ref="A1:AA1000"/>
  <sheetViews>
    <sheetView workbookViewId="0">
      <pane ySplit="4" topLeftCell="A34" activePane="bottomLeft" state="frozen"/>
      <selection pane="bottomLeft" activeCell="N71" sqref="A68:N71"/>
    </sheetView>
  </sheetViews>
  <sheetFormatPr baseColWidth="10" defaultColWidth="12.6640625" defaultRowHeight="15" customHeight="1" x14ac:dyDescent="0.15"/>
  <cols>
    <col min="1" max="1" width="9.83203125" style="89" customWidth="1"/>
    <col min="2" max="2" width="5.6640625" style="89" customWidth="1"/>
    <col min="3" max="3" width="11.5" style="89" customWidth="1"/>
    <col min="4" max="4" width="19.1640625" style="89" customWidth="1"/>
    <col min="5" max="5" width="16.83203125" style="89" customWidth="1"/>
    <col min="6" max="6" width="29.1640625" style="89" customWidth="1"/>
    <col min="7" max="7" width="20" style="89" customWidth="1"/>
    <col min="8" max="8" width="14" style="89" customWidth="1"/>
    <col min="9" max="9" width="13.83203125" style="89" customWidth="1"/>
    <col min="10" max="10" width="9.1640625" style="89" customWidth="1"/>
    <col min="11" max="11" width="20" style="89" customWidth="1"/>
    <col min="12" max="12" width="15.1640625" style="89" customWidth="1"/>
    <col min="13" max="13" width="9.1640625" style="89" customWidth="1"/>
    <col min="14" max="14" width="11.33203125" style="89" customWidth="1"/>
    <col min="15" max="26" width="1.1640625" style="89" customWidth="1"/>
    <col min="27" max="16384" width="12.6640625" style="89"/>
  </cols>
  <sheetData>
    <row r="1" spans="1:26" ht="12.75" customHeight="1" x14ac:dyDescent="0.15">
      <c r="A1" s="558" t="s">
        <v>2299</v>
      </c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559"/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  <c r="N2" s="559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51"/>
      <c r="C3" s="51"/>
      <c r="D3" s="51"/>
      <c r="E3" s="51"/>
      <c r="F3" s="51"/>
      <c r="G3" s="51"/>
      <c r="H3" s="28"/>
      <c r="I3" s="51"/>
      <c r="J3" s="51"/>
      <c r="K3" s="52"/>
      <c r="L3" s="51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" x14ac:dyDescent="0.15">
      <c r="A4" s="5" t="s">
        <v>2300</v>
      </c>
      <c r="B4" s="8" t="s">
        <v>3</v>
      </c>
      <c r="C4" s="8" t="s">
        <v>4</v>
      </c>
      <c r="D4" s="53" t="s">
        <v>5</v>
      </c>
      <c r="E4" s="553" t="s">
        <v>6</v>
      </c>
      <c r="F4" s="560"/>
      <c r="G4" s="8" t="s">
        <v>7</v>
      </c>
      <c r="H4" s="8" t="s">
        <v>8</v>
      </c>
      <c r="I4" s="54" t="s">
        <v>2301</v>
      </c>
      <c r="J4" s="55" t="s">
        <v>2302</v>
      </c>
      <c r="K4" s="56" t="s">
        <v>17</v>
      </c>
      <c r="L4" s="57" t="s">
        <v>2303</v>
      </c>
      <c r="M4" s="9" t="s">
        <v>2304</v>
      </c>
      <c r="N4" s="9" t="s">
        <v>2305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" hidden="1" x14ac:dyDescent="0.15">
      <c r="A5" s="21">
        <v>1</v>
      </c>
      <c r="B5" s="25">
        <v>530</v>
      </c>
      <c r="C5" s="25" t="s">
        <v>2143</v>
      </c>
      <c r="D5" s="45" t="s">
        <v>2144</v>
      </c>
      <c r="E5" s="16" t="s">
        <v>20</v>
      </c>
      <c r="F5" s="16" t="s">
        <v>2145</v>
      </c>
      <c r="G5" s="25" t="s">
        <v>2146</v>
      </c>
      <c r="H5" s="25" t="s">
        <v>23</v>
      </c>
      <c r="I5" s="58">
        <v>44561</v>
      </c>
      <c r="J5" s="59">
        <v>0.5</v>
      </c>
      <c r="K5" s="60" t="s">
        <v>2306</v>
      </c>
      <c r="L5" s="61">
        <v>2600</v>
      </c>
      <c r="M5" s="62">
        <v>4</v>
      </c>
      <c r="N5" s="63">
        <v>44530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2" hidden="1" x14ac:dyDescent="0.15">
      <c r="A6" s="21">
        <v>2</v>
      </c>
      <c r="B6" s="47">
        <v>289</v>
      </c>
      <c r="C6" s="47" t="s">
        <v>1102</v>
      </c>
      <c r="D6" s="64" t="s">
        <v>1103</v>
      </c>
      <c r="E6" s="47" t="s">
        <v>20</v>
      </c>
      <c r="F6" s="47" t="s">
        <v>1104</v>
      </c>
      <c r="G6" s="47" t="s">
        <v>2307</v>
      </c>
      <c r="H6" s="47" t="s">
        <v>23</v>
      </c>
      <c r="I6" s="58">
        <v>44555</v>
      </c>
      <c r="J6" s="59">
        <v>0.83333333333333337</v>
      </c>
      <c r="K6" s="36"/>
      <c r="L6" s="65">
        <v>1500</v>
      </c>
      <c r="M6" s="21">
        <v>1</v>
      </c>
      <c r="N6" s="58">
        <v>44540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" hidden="1" x14ac:dyDescent="0.15">
      <c r="A7" s="16">
        <v>3</v>
      </c>
      <c r="B7" s="16">
        <v>11</v>
      </c>
      <c r="C7" s="66" t="s">
        <v>70</v>
      </c>
      <c r="D7" s="67" t="s">
        <v>71</v>
      </c>
      <c r="E7" s="66" t="s">
        <v>20</v>
      </c>
      <c r="F7" s="66" t="s">
        <v>72</v>
      </c>
      <c r="G7" s="66" t="s">
        <v>2308</v>
      </c>
      <c r="H7" s="66" t="s">
        <v>23</v>
      </c>
      <c r="I7" s="58">
        <v>44556</v>
      </c>
      <c r="J7" s="59">
        <v>0.79166666666666663</v>
      </c>
      <c r="K7" s="36"/>
      <c r="L7" s="65">
        <v>1500</v>
      </c>
      <c r="M7" s="21">
        <v>1</v>
      </c>
      <c r="N7" s="58">
        <v>44521</v>
      </c>
      <c r="O7" s="2"/>
      <c r="P7" s="2"/>
      <c r="Q7" s="68"/>
      <c r="R7" s="2"/>
      <c r="S7" s="2"/>
      <c r="T7" s="2"/>
      <c r="U7" s="2"/>
      <c r="V7" s="2"/>
      <c r="W7" s="2"/>
      <c r="X7" s="2"/>
      <c r="Y7" s="2"/>
      <c r="Z7" s="2"/>
    </row>
    <row r="8" spans="1:26" ht="28" hidden="1" x14ac:dyDescent="0.15">
      <c r="A8" s="16">
        <v>4</v>
      </c>
      <c r="B8" s="16">
        <v>525</v>
      </c>
      <c r="C8" s="16" t="s">
        <v>2122</v>
      </c>
      <c r="D8" s="17" t="s">
        <v>2123</v>
      </c>
      <c r="E8" s="16" t="s">
        <v>20</v>
      </c>
      <c r="F8" s="16" t="s">
        <v>2124</v>
      </c>
      <c r="G8" s="16" t="s">
        <v>2125</v>
      </c>
      <c r="H8" s="16" t="s">
        <v>23</v>
      </c>
      <c r="I8" s="58">
        <v>44559</v>
      </c>
      <c r="J8" s="59">
        <v>0.8125</v>
      </c>
      <c r="K8" s="36"/>
      <c r="L8" s="65">
        <v>0</v>
      </c>
      <c r="M8" s="21">
        <v>4</v>
      </c>
      <c r="N8" s="58">
        <v>44521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8" hidden="1" x14ac:dyDescent="0.15">
      <c r="A9" s="16">
        <v>5</v>
      </c>
      <c r="B9" s="16">
        <v>33</v>
      </c>
      <c r="C9" s="16" t="s">
        <v>160</v>
      </c>
      <c r="D9" s="17" t="s">
        <v>161</v>
      </c>
      <c r="E9" s="16" t="s">
        <v>20</v>
      </c>
      <c r="F9" s="16" t="s">
        <v>162</v>
      </c>
      <c r="G9" s="16" t="s">
        <v>3718</v>
      </c>
      <c r="H9" s="16" t="s">
        <v>23</v>
      </c>
      <c r="I9" s="58">
        <v>44561</v>
      </c>
      <c r="J9" s="59">
        <v>0.45833333333333331</v>
      </c>
      <c r="K9" s="32"/>
      <c r="L9" s="65">
        <v>2600</v>
      </c>
      <c r="M9" s="21">
        <v>1</v>
      </c>
      <c r="N9" s="58">
        <v>44521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33" hidden="1" customHeight="1" x14ac:dyDescent="0.15">
      <c r="A10" s="16">
        <v>6</v>
      </c>
      <c r="B10" s="16">
        <v>348</v>
      </c>
      <c r="C10" s="16" t="s">
        <v>1388</v>
      </c>
      <c r="D10" s="17" t="s">
        <v>1389</v>
      </c>
      <c r="E10" s="17" t="s">
        <v>51</v>
      </c>
      <c r="F10" s="16" t="s">
        <v>1390</v>
      </c>
      <c r="G10" s="16" t="s">
        <v>3733</v>
      </c>
      <c r="H10" s="16" t="s">
        <v>23</v>
      </c>
      <c r="I10" s="58">
        <v>44561</v>
      </c>
      <c r="J10" s="59">
        <v>0.45833333333333331</v>
      </c>
      <c r="K10" s="32"/>
      <c r="L10" s="65">
        <v>0</v>
      </c>
      <c r="M10" s="21">
        <v>4</v>
      </c>
      <c r="N10" s="58">
        <v>44521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90.75" hidden="1" customHeight="1" x14ac:dyDescent="0.15">
      <c r="A11" s="21">
        <v>7</v>
      </c>
      <c r="B11" s="16">
        <v>533</v>
      </c>
      <c r="C11" s="16" t="s">
        <v>2157</v>
      </c>
      <c r="D11" s="17" t="s">
        <v>2158</v>
      </c>
      <c r="E11" s="16" t="s">
        <v>471</v>
      </c>
      <c r="F11" s="16" t="s">
        <v>2159</v>
      </c>
      <c r="G11" s="16" t="s">
        <v>2160</v>
      </c>
      <c r="H11" s="16" t="s">
        <v>1455</v>
      </c>
      <c r="I11" s="58">
        <v>44560</v>
      </c>
      <c r="J11" s="59">
        <v>0.79166666666666663</v>
      </c>
      <c r="K11" s="32" t="s">
        <v>2335</v>
      </c>
      <c r="L11" s="65">
        <v>2100</v>
      </c>
      <c r="M11" s="21">
        <v>2</v>
      </c>
      <c r="N11" s="58">
        <v>44527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" hidden="1" x14ac:dyDescent="0.15">
      <c r="A12" s="21">
        <v>8</v>
      </c>
      <c r="B12" s="16">
        <v>38</v>
      </c>
      <c r="C12" s="16" t="s">
        <v>178</v>
      </c>
      <c r="D12" s="17" t="s">
        <v>179</v>
      </c>
      <c r="E12" s="16" t="s">
        <v>62</v>
      </c>
      <c r="F12" s="16" t="s">
        <v>180</v>
      </c>
      <c r="G12" s="16" t="s">
        <v>181</v>
      </c>
      <c r="H12" s="16" t="s">
        <v>23</v>
      </c>
      <c r="I12" s="58">
        <v>44555</v>
      </c>
      <c r="J12" s="59">
        <v>0.625</v>
      </c>
      <c r="K12" s="36" t="s">
        <v>2310</v>
      </c>
      <c r="L12" s="65">
        <v>1800</v>
      </c>
      <c r="M12" s="21">
        <v>3</v>
      </c>
      <c r="N12" s="58">
        <v>44527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8" hidden="1" x14ac:dyDescent="0.15">
      <c r="A13" s="21">
        <v>9</v>
      </c>
      <c r="B13" s="16">
        <v>479</v>
      </c>
      <c r="C13" s="16" t="s">
        <v>1943</v>
      </c>
      <c r="D13" s="17" t="s">
        <v>1944</v>
      </c>
      <c r="E13" s="16" t="s">
        <v>128</v>
      </c>
      <c r="F13" s="16" t="s">
        <v>1945</v>
      </c>
      <c r="G13" s="16" t="s">
        <v>3715</v>
      </c>
      <c r="H13" s="16" t="s">
        <v>23</v>
      </c>
      <c r="I13" s="58">
        <v>44561</v>
      </c>
      <c r="J13" s="59">
        <v>0.83333333333333337</v>
      </c>
      <c r="K13" s="16"/>
      <c r="L13" s="65">
        <v>4100</v>
      </c>
      <c r="M13" s="21">
        <v>2</v>
      </c>
      <c r="N13" s="58">
        <v>44527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" hidden="1" x14ac:dyDescent="0.15">
      <c r="A14" s="16">
        <v>10</v>
      </c>
      <c r="B14" s="16">
        <v>534</v>
      </c>
      <c r="C14" s="16" t="s">
        <v>2161</v>
      </c>
      <c r="D14" s="17" t="s">
        <v>2162</v>
      </c>
      <c r="E14" s="16" t="s">
        <v>62</v>
      </c>
      <c r="F14" s="2" t="s">
        <v>2163</v>
      </c>
      <c r="G14" s="2" t="s">
        <v>2164</v>
      </c>
      <c r="H14" s="16" t="s">
        <v>1455</v>
      </c>
      <c r="I14" s="58">
        <v>44561</v>
      </c>
      <c r="J14" s="59">
        <v>0.5</v>
      </c>
      <c r="K14" s="32"/>
      <c r="L14" s="70">
        <v>3000</v>
      </c>
      <c r="M14" s="21">
        <v>3</v>
      </c>
      <c r="N14" s="58">
        <v>44527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8" hidden="1" x14ac:dyDescent="0.15">
      <c r="A15" s="16">
        <v>11</v>
      </c>
      <c r="B15" s="16">
        <v>517</v>
      </c>
      <c r="C15" s="16" t="s">
        <v>2089</v>
      </c>
      <c r="D15" s="17" t="s">
        <v>2090</v>
      </c>
      <c r="E15" s="16" t="s">
        <v>20</v>
      </c>
      <c r="F15" s="16" t="s">
        <v>1183</v>
      </c>
      <c r="G15" s="16"/>
      <c r="H15" s="16" t="s">
        <v>23</v>
      </c>
      <c r="I15" s="58">
        <v>44553</v>
      </c>
      <c r="J15" s="59">
        <v>0.45833333333333331</v>
      </c>
      <c r="K15" s="32" t="s">
        <v>2311</v>
      </c>
      <c r="L15" s="65">
        <v>2500</v>
      </c>
      <c r="M15" s="21">
        <v>5</v>
      </c>
      <c r="N15" s="58">
        <v>44527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8" hidden="1" x14ac:dyDescent="0.15">
      <c r="A16" s="21">
        <v>12</v>
      </c>
      <c r="B16" s="16">
        <v>535</v>
      </c>
      <c r="C16" s="16" t="s">
        <v>2165</v>
      </c>
      <c r="D16" s="17" t="s">
        <v>2166</v>
      </c>
      <c r="E16" s="16" t="s">
        <v>128</v>
      </c>
      <c r="F16" s="16" t="s">
        <v>2312</v>
      </c>
      <c r="G16" s="16" t="s">
        <v>2168</v>
      </c>
      <c r="H16" s="16" t="s">
        <v>1455</v>
      </c>
      <c r="I16" s="58">
        <v>44561</v>
      </c>
      <c r="J16" s="59">
        <v>0.8125</v>
      </c>
      <c r="K16" s="21" t="s">
        <v>2313</v>
      </c>
      <c r="L16" s="65">
        <v>4500</v>
      </c>
      <c r="M16" s="21">
        <v>1</v>
      </c>
      <c r="N16" s="58">
        <v>44530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7" ht="14" hidden="1" x14ac:dyDescent="0.15">
      <c r="A17" s="16">
        <v>13</v>
      </c>
      <c r="B17" s="16">
        <v>536</v>
      </c>
      <c r="C17" s="16" t="s">
        <v>2169</v>
      </c>
      <c r="D17" s="32" t="s">
        <v>2170</v>
      </c>
      <c r="E17" s="16" t="s">
        <v>471</v>
      </c>
      <c r="F17" s="16" t="s">
        <v>2171</v>
      </c>
      <c r="G17" s="16" t="s">
        <v>2172</v>
      </c>
      <c r="H17" s="16" t="s">
        <v>1455</v>
      </c>
      <c r="I17" s="35">
        <v>44561</v>
      </c>
      <c r="J17" s="59">
        <v>0.625</v>
      </c>
      <c r="K17" s="21"/>
      <c r="L17" s="65">
        <v>2800</v>
      </c>
      <c r="M17" s="21">
        <v>2</v>
      </c>
      <c r="N17" s="58">
        <v>44532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7" ht="56" hidden="1" x14ac:dyDescent="0.15">
      <c r="A18" s="2">
        <v>14</v>
      </c>
      <c r="B18" s="16">
        <v>288</v>
      </c>
      <c r="C18" s="16" t="s">
        <v>143</v>
      </c>
      <c r="D18" s="17" t="s">
        <v>144</v>
      </c>
      <c r="E18" s="16" t="s">
        <v>51</v>
      </c>
      <c r="F18" s="16" t="s">
        <v>145</v>
      </c>
      <c r="G18" s="16" t="s">
        <v>1101</v>
      </c>
      <c r="H18" s="16" t="s">
        <v>23</v>
      </c>
      <c r="I18" s="71">
        <v>44555</v>
      </c>
      <c r="J18" s="59">
        <v>0.73611111111111116</v>
      </c>
      <c r="K18" s="32"/>
      <c r="L18" s="65">
        <v>1600</v>
      </c>
      <c r="M18" s="21">
        <v>2</v>
      </c>
      <c r="N18" s="58">
        <v>44534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7" ht="42" hidden="1" x14ac:dyDescent="0.15">
      <c r="A19" s="2">
        <v>15</v>
      </c>
      <c r="B19" s="16">
        <v>459</v>
      </c>
      <c r="C19" s="16" t="s">
        <v>1854</v>
      </c>
      <c r="D19" s="17" t="s">
        <v>1855</v>
      </c>
      <c r="E19" s="16" t="s">
        <v>62</v>
      </c>
      <c r="F19" s="16" t="s">
        <v>3738</v>
      </c>
      <c r="G19" s="16" t="s">
        <v>302</v>
      </c>
      <c r="H19" s="16" t="s">
        <v>23</v>
      </c>
      <c r="I19" s="58">
        <v>44561</v>
      </c>
      <c r="J19" s="59">
        <v>0.84375</v>
      </c>
      <c r="K19" s="32" t="s">
        <v>3737</v>
      </c>
      <c r="L19" s="65">
        <v>9900</v>
      </c>
      <c r="M19" s="21">
        <v>3</v>
      </c>
      <c r="N19" s="58">
        <v>44533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7" ht="42" hidden="1" x14ac:dyDescent="0.15">
      <c r="A20" s="21">
        <v>16</v>
      </c>
      <c r="B20" s="16">
        <v>537</v>
      </c>
      <c r="C20" s="16" t="s">
        <v>2173</v>
      </c>
      <c r="D20" s="17" t="s">
        <v>2174</v>
      </c>
      <c r="E20" s="16" t="s">
        <v>20</v>
      </c>
      <c r="F20" s="16" t="s">
        <v>2175</v>
      </c>
      <c r="G20" s="16"/>
      <c r="H20" s="16" t="s">
        <v>1455</v>
      </c>
      <c r="I20" s="35">
        <v>44542</v>
      </c>
      <c r="J20" s="59">
        <v>0.54166666666666663</v>
      </c>
      <c r="K20" s="36" t="s">
        <v>2314</v>
      </c>
      <c r="L20" s="65">
        <v>1500</v>
      </c>
      <c r="M20" s="21">
        <v>1</v>
      </c>
      <c r="N20" s="58">
        <v>44533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7" ht="28" hidden="1" x14ac:dyDescent="0.15">
      <c r="A21" s="16">
        <v>17</v>
      </c>
      <c r="B21" s="16">
        <v>538</v>
      </c>
      <c r="C21" s="16" t="s">
        <v>941</v>
      </c>
      <c r="D21" s="17" t="s">
        <v>2176</v>
      </c>
      <c r="E21" s="16" t="s">
        <v>135</v>
      </c>
      <c r="F21" s="16" t="s">
        <v>2177</v>
      </c>
      <c r="G21" s="16" t="s">
        <v>2178</v>
      </c>
      <c r="H21" s="16" t="s">
        <v>1455</v>
      </c>
      <c r="I21" s="58">
        <v>44561</v>
      </c>
      <c r="J21" s="59">
        <v>0.85416666666666663</v>
      </c>
      <c r="K21" s="32"/>
      <c r="L21" s="65">
        <v>4100</v>
      </c>
      <c r="M21" s="21">
        <v>2</v>
      </c>
      <c r="N21" s="58">
        <v>44533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7" ht="28" hidden="1" x14ac:dyDescent="0.15">
      <c r="A22" s="21">
        <v>18</v>
      </c>
      <c r="B22" s="16">
        <v>407</v>
      </c>
      <c r="C22" s="16" t="s">
        <v>1638</v>
      </c>
      <c r="D22" s="17" t="s">
        <v>1639</v>
      </c>
      <c r="E22" s="16" t="s">
        <v>20</v>
      </c>
      <c r="F22" s="16" t="s">
        <v>1640</v>
      </c>
      <c r="G22" s="16" t="s">
        <v>2322</v>
      </c>
      <c r="H22" s="16" t="s">
        <v>23</v>
      </c>
      <c r="I22" s="58">
        <v>44559</v>
      </c>
      <c r="J22" s="59">
        <v>0.79166666666666663</v>
      </c>
      <c r="K22" s="32"/>
      <c r="L22" s="65">
        <v>2000</v>
      </c>
      <c r="M22" s="21">
        <v>4</v>
      </c>
      <c r="N22" s="58">
        <v>44534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7" ht="28" hidden="1" x14ac:dyDescent="0.15">
      <c r="A23" s="21">
        <v>19</v>
      </c>
      <c r="B23" s="16">
        <v>540</v>
      </c>
      <c r="C23" s="16" t="s">
        <v>2179</v>
      </c>
      <c r="D23" s="17" t="s">
        <v>2180</v>
      </c>
      <c r="E23" s="16" t="s">
        <v>2181</v>
      </c>
      <c r="F23" s="16" t="s">
        <v>2316</v>
      </c>
      <c r="G23" s="2" t="s">
        <v>2183</v>
      </c>
      <c r="H23" s="16" t="s">
        <v>1455</v>
      </c>
      <c r="I23" s="58">
        <v>44556</v>
      </c>
      <c r="J23" s="59">
        <v>0.5</v>
      </c>
      <c r="K23" s="36"/>
      <c r="L23" s="65">
        <v>1500</v>
      </c>
      <c r="M23" s="21">
        <v>1</v>
      </c>
      <c r="N23" s="58">
        <v>44536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7" ht="28" hidden="1" x14ac:dyDescent="0.15">
      <c r="A24" s="16">
        <v>20</v>
      </c>
      <c r="B24" s="16">
        <v>509</v>
      </c>
      <c r="C24" s="16" t="s">
        <v>2060</v>
      </c>
      <c r="D24" s="17" t="s">
        <v>2061</v>
      </c>
      <c r="E24" s="16" t="s">
        <v>20</v>
      </c>
      <c r="F24" s="16" t="s">
        <v>2062</v>
      </c>
      <c r="G24" s="16" t="s">
        <v>2063</v>
      </c>
      <c r="H24" s="16" t="s">
        <v>23</v>
      </c>
      <c r="I24" s="58">
        <v>44556</v>
      </c>
      <c r="J24" s="59">
        <v>0.45833333333333331</v>
      </c>
      <c r="K24" s="32" t="s">
        <v>2317</v>
      </c>
      <c r="L24" s="65">
        <v>1500</v>
      </c>
      <c r="M24" s="21">
        <v>1</v>
      </c>
      <c r="N24" s="58">
        <v>44538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7" ht="28" hidden="1" x14ac:dyDescent="0.15">
      <c r="A25" s="16">
        <v>21</v>
      </c>
      <c r="B25" s="16">
        <v>319</v>
      </c>
      <c r="C25" s="16" t="s">
        <v>1220</v>
      </c>
      <c r="D25" s="17" t="s">
        <v>1221</v>
      </c>
      <c r="E25" s="16" t="s">
        <v>20</v>
      </c>
      <c r="F25" s="16" t="s">
        <v>1222</v>
      </c>
      <c r="G25" s="16" t="s">
        <v>2318</v>
      </c>
      <c r="H25" s="16" t="s">
        <v>23</v>
      </c>
      <c r="I25" s="58">
        <v>44556</v>
      </c>
      <c r="J25" s="72">
        <v>0.54166666666666663</v>
      </c>
      <c r="K25" s="73" t="s">
        <v>2319</v>
      </c>
      <c r="L25" s="65">
        <v>1700</v>
      </c>
      <c r="M25" s="21">
        <v>3</v>
      </c>
      <c r="N25" s="58">
        <v>44538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7" ht="28" hidden="1" x14ac:dyDescent="0.15">
      <c r="A26" s="16">
        <v>22</v>
      </c>
      <c r="B26" s="16">
        <v>542</v>
      </c>
      <c r="C26" s="16" t="s">
        <v>2188</v>
      </c>
      <c r="D26" s="17" t="s">
        <v>2189</v>
      </c>
      <c r="E26" s="16" t="s">
        <v>62</v>
      </c>
      <c r="F26" s="16" t="s">
        <v>2190</v>
      </c>
      <c r="G26" s="16" t="s">
        <v>2191</v>
      </c>
      <c r="H26" s="16" t="s">
        <v>1455</v>
      </c>
      <c r="I26" s="58">
        <v>44560</v>
      </c>
      <c r="J26" s="59">
        <v>0.8125</v>
      </c>
      <c r="K26" s="32"/>
      <c r="L26" s="65">
        <v>2500</v>
      </c>
      <c r="M26" s="21">
        <v>3</v>
      </c>
      <c r="N26" s="58">
        <v>44539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7" ht="98" hidden="1" x14ac:dyDescent="0.15">
      <c r="A27" s="16">
        <v>23</v>
      </c>
      <c r="B27" s="16">
        <v>543</v>
      </c>
      <c r="C27" s="16" t="s">
        <v>2192</v>
      </c>
      <c r="D27" s="17" t="s">
        <v>2193</v>
      </c>
      <c r="E27" s="16" t="s">
        <v>51</v>
      </c>
      <c r="F27" s="16" t="s">
        <v>2194</v>
      </c>
      <c r="G27" s="16" t="s">
        <v>2195</v>
      </c>
      <c r="H27" s="16" t="s">
        <v>1455</v>
      </c>
      <c r="I27" s="58">
        <v>44556</v>
      </c>
      <c r="J27" s="59">
        <v>0.70833333333333337</v>
      </c>
      <c r="K27" s="36" t="s">
        <v>2320</v>
      </c>
      <c r="L27" s="65">
        <v>2600</v>
      </c>
      <c r="M27" s="21">
        <v>1</v>
      </c>
      <c r="N27" s="58">
        <v>44539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7" ht="28" hidden="1" x14ac:dyDescent="0.15">
      <c r="A28" s="16">
        <v>24</v>
      </c>
      <c r="B28" s="16">
        <v>53</v>
      </c>
      <c r="C28" s="16" t="s">
        <v>217</v>
      </c>
      <c r="D28" s="17" t="s">
        <v>3745</v>
      </c>
      <c r="E28" s="16" t="s">
        <v>219</v>
      </c>
      <c r="F28" s="16" t="s">
        <v>220</v>
      </c>
      <c r="G28" s="16" t="s">
        <v>221</v>
      </c>
      <c r="H28" s="16" t="s">
        <v>23</v>
      </c>
      <c r="I28" s="58">
        <v>44561</v>
      </c>
      <c r="J28" s="59">
        <v>0.85416666666666663</v>
      </c>
      <c r="K28" s="36"/>
      <c r="L28" s="65">
        <v>4100</v>
      </c>
      <c r="M28" s="21">
        <v>1</v>
      </c>
      <c r="N28" s="58">
        <v>44539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89" t="s">
        <v>3748</v>
      </c>
    </row>
    <row r="29" spans="1:27" ht="28" hidden="1" x14ac:dyDescent="0.15">
      <c r="A29" s="21">
        <v>25</v>
      </c>
      <c r="B29" s="21">
        <v>484</v>
      </c>
      <c r="C29" s="21" t="s">
        <v>1962</v>
      </c>
      <c r="D29" s="32" t="s">
        <v>1963</v>
      </c>
      <c r="E29" s="21" t="s">
        <v>20</v>
      </c>
      <c r="F29" s="21" t="s">
        <v>1964</v>
      </c>
      <c r="G29" s="21" t="s">
        <v>1965</v>
      </c>
      <c r="H29" s="21" t="s">
        <v>23</v>
      </c>
      <c r="I29" s="58">
        <v>44560</v>
      </c>
      <c r="J29" s="59">
        <v>0.83333333333333337</v>
      </c>
      <c r="K29" s="32" t="s">
        <v>3746</v>
      </c>
      <c r="L29" s="65">
        <v>2000</v>
      </c>
      <c r="M29" s="21">
        <v>2</v>
      </c>
      <c r="N29" s="58">
        <v>44532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7" ht="37.5" hidden="1" customHeight="1" x14ac:dyDescent="0.15">
      <c r="A30" s="21">
        <v>26</v>
      </c>
      <c r="B30" s="16">
        <v>367</v>
      </c>
      <c r="C30" s="16" t="s">
        <v>1472</v>
      </c>
      <c r="D30" s="17" t="s">
        <v>1473</v>
      </c>
      <c r="E30" s="17" t="s">
        <v>974</v>
      </c>
      <c r="F30" s="16" t="s">
        <v>1474</v>
      </c>
      <c r="G30" s="16" t="s">
        <v>1475</v>
      </c>
      <c r="H30" s="16" t="s">
        <v>23</v>
      </c>
      <c r="I30" s="58">
        <v>44560</v>
      </c>
      <c r="J30" s="59">
        <v>0.75</v>
      </c>
      <c r="K30" s="32" t="s">
        <v>2321</v>
      </c>
      <c r="L30" s="65">
        <v>2500</v>
      </c>
      <c r="M30" s="21">
        <v>2</v>
      </c>
      <c r="N30" s="58">
        <v>44541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7" ht="56" hidden="1" x14ac:dyDescent="0.15">
      <c r="A31" s="21">
        <v>27</v>
      </c>
      <c r="B31" s="16">
        <v>545</v>
      </c>
      <c r="C31" s="66" t="s">
        <v>2200</v>
      </c>
      <c r="D31" s="67" t="s">
        <v>2201</v>
      </c>
      <c r="E31" s="66" t="s">
        <v>20</v>
      </c>
      <c r="F31" s="66" t="s">
        <v>2202</v>
      </c>
      <c r="G31" s="66" t="s">
        <v>3713</v>
      </c>
      <c r="H31" s="66" t="s">
        <v>1455</v>
      </c>
      <c r="I31" s="58">
        <v>44561</v>
      </c>
      <c r="J31" s="59">
        <v>0.5</v>
      </c>
      <c r="K31" s="32" t="s">
        <v>3699</v>
      </c>
      <c r="L31" s="65">
        <v>3200</v>
      </c>
      <c r="M31" s="21">
        <v>2</v>
      </c>
      <c r="N31" s="58">
        <v>44541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7" ht="21" hidden="1" customHeight="1" x14ac:dyDescent="0.15">
      <c r="A32" s="21">
        <v>28</v>
      </c>
      <c r="B32" s="16">
        <v>75</v>
      </c>
      <c r="C32" s="16" t="s">
        <v>281</v>
      </c>
      <c r="D32" s="17" t="s">
        <v>282</v>
      </c>
      <c r="E32" s="16" t="s">
        <v>62</v>
      </c>
      <c r="F32" s="16" t="s">
        <v>283</v>
      </c>
      <c r="G32" s="16" t="s">
        <v>3700</v>
      </c>
      <c r="H32" s="16" t="s">
        <v>23</v>
      </c>
      <c r="I32" s="58">
        <v>44560</v>
      </c>
      <c r="J32" s="59">
        <v>0.84375</v>
      </c>
      <c r="K32" s="32"/>
      <c r="L32" s="65">
        <v>2800</v>
      </c>
      <c r="M32" s="21">
        <v>3</v>
      </c>
      <c r="N32" s="58">
        <v>44542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42" hidden="1" x14ac:dyDescent="0.15">
      <c r="A33" s="21">
        <v>29</v>
      </c>
      <c r="B33" s="16">
        <v>417</v>
      </c>
      <c r="C33" s="16" t="s">
        <v>1683</v>
      </c>
      <c r="D33" s="17" t="s">
        <v>1684</v>
      </c>
      <c r="E33" s="16" t="s">
        <v>20</v>
      </c>
      <c r="F33" s="16" t="s">
        <v>1685</v>
      </c>
      <c r="G33" s="16" t="s">
        <v>3707</v>
      </c>
      <c r="H33" s="16" t="s">
        <v>23</v>
      </c>
      <c r="I33" s="58">
        <v>44561</v>
      </c>
      <c r="J33" s="59">
        <v>0.6875</v>
      </c>
      <c r="K33" s="32"/>
      <c r="L33" s="65">
        <v>2700</v>
      </c>
      <c r="M33" s="21">
        <v>1</v>
      </c>
      <c r="N33" s="58">
        <v>44542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28" x14ac:dyDescent="0.15">
      <c r="A34" s="21">
        <v>30</v>
      </c>
      <c r="B34" s="16">
        <v>353</v>
      </c>
      <c r="C34" s="16" t="s">
        <v>1417</v>
      </c>
      <c r="D34" s="17" t="s">
        <v>1418</v>
      </c>
      <c r="E34" s="17" t="s">
        <v>62</v>
      </c>
      <c r="F34" s="16" t="s">
        <v>1419</v>
      </c>
      <c r="G34" s="16" t="s">
        <v>3735</v>
      </c>
      <c r="H34" s="16" t="s">
        <v>23</v>
      </c>
      <c r="I34" s="58">
        <v>44561</v>
      </c>
      <c r="J34" s="59">
        <v>0.53125</v>
      </c>
      <c r="K34" s="36"/>
      <c r="L34" s="65">
        <v>3000</v>
      </c>
      <c r="M34" s="21">
        <v>3</v>
      </c>
      <c r="N34" s="58">
        <v>44542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76.5" hidden="1" customHeight="1" x14ac:dyDescent="0.15">
      <c r="A35" s="21">
        <v>31</v>
      </c>
      <c r="B35" s="16">
        <v>382</v>
      </c>
      <c r="C35" s="16" t="s">
        <v>1536</v>
      </c>
      <c r="D35" s="17" t="s">
        <v>1537</v>
      </c>
      <c r="E35" s="17" t="s">
        <v>20</v>
      </c>
      <c r="F35" s="16" t="s">
        <v>1538</v>
      </c>
      <c r="G35" s="16" t="s">
        <v>3702</v>
      </c>
      <c r="H35" s="16" t="s">
        <v>23</v>
      </c>
      <c r="I35" s="58">
        <v>44560</v>
      </c>
      <c r="J35" s="59">
        <v>0.75</v>
      </c>
      <c r="K35" s="36"/>
      <c r="L35" s="65">
        <v>2000</v>
      </c>
      <c r="M35" s="21">
        <v>1</v>
      </c>
      <c r="N35" s="58">
        <v>44542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70" hidden="1" x14ac:dyDescent="0.15">
      <c r="A36" s="21">
        <v>32</v>
      </c>
      <c r="B36" s="16">
        <v>257</v>
      </c>
      <c r="C36" s="16" t="s">
        <v>972</v>
      </c>
      <c r="D36" s="17" t="s">
        <v>973</v>
      </c>
      <c r="E36" s="16" t="s">
        <v>974</v>
      </c>
      <c r="F36" s="16" t="s">
        <v>975</v>
      </c>
      <c r="G36" s="16" t="s">
        <v>53</v>
      </c>
      <c r="H36" s="16" t="s">
        <v>23</v>
      </c>
      <c r="I36" s="58">
        <v>44562</v>
      </c>
      <c r="J36" s="59">
        <v>2.0833333333333332E-2</v>
      </c>
      <c r="K36" s="32"/>
      <c r="L36" s="65">
        <v>7000</v>
      </c>
      <c r="M36" s="21">
        <v>4</v>
      </c>
      <c r="N36" s="58">
        <v>44542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28" hidden="1" x14ac:dyDescent="0.15">
      <c r="A37" s="16">
        <v>33</v>
      </c>
      <c r="B37" s="16">
        <v>340</v>
      </c>
      <c r="C37" s="16" t="s">
        <v>1319</v>
      </c>
      <c r="D37" s="17" t="s">
        <v>1320</v>
      </c>
      <c r="E37" s="17" t="s">
        <v>20</v>
      </c>
      <c r="F37" s="17" t="s">
        <v>1321</v>
      </c>
      <c r="G37" s="16" t="s">
        <v>1322</v>
      </c>
      <c r="H37" s="16" t="s">
        <v>23</v>
      </c>
      <c r="I37" s="35">
        <v>44556</v>
      </c>
      <c r="J37" s="39">
        <v>0.66666666666666663</v>
      </c>
      <c r="K37" s="17"/>
      <c r="L37" s="70">
        <v>1500</v>
      </c>
      <c r="M37" s="16">
        <v>1</v>
      </c>
      <c r="N37" s="35">
        <v>44542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55.5" hidden="1" customHeight="1" x14ac:dyDescent="0.15">
      <c r="A38" s="21">
        <v>34</v>
      </c>
      <c r="B38" s="16">
        <v>546</v>
      </c>
      <c r="C38" s="16" t="s">
        <v>941</v>
      </c>
      <c r="D38" s="17" t="s">
        <v>938</v>
      </c>
      <c r="E38" s="16" t="s">
        <v>209</v>
      </c>
      <c r="F38" s="16" t="s">
        <v>2205</v>
      </c>
      <c r="G38" s="16" t="s">
        <v>2206</v>
      </c>
      <c r="H38" s="16" t="s">
        <v>1455</v>
      </c>
      <c r="I38" s="58">
        <v>44560</v>
      </c>
      <c r="J38" s="59">
        <v>0.83333333333333337</v>
      </c>
      <c r="K38" s="36" t="s">
        <v>2340</v>
      </c>
      <c r="L38" s="65">
        <v>2100</v>
      </c>
      <c r="M38" s="21">
        <v>1</v>
      </c>
      <c r="N38" s="58">
        <v>44542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33" hidden="1" customHeight="1" x14ac:dyDescent="0.15">
      <c r="A39" s="21">
        <v>35</v>
      </c>
      <c r="B39" s="16">
        <v>547</v>
      </c>
      <c r="C39" s="16" t="s">
        <v>2207</v>
      </c>
      <c r="D39" s="17" t="s">
        <v>2336</v>
      </c>
      <c r="E39" s="16" t="s">
        <v>155</v>
      </c>
      <c r="F39" s="16" t="s">
        <v>2209</v>
      </c>
      <c r="G39" s="16" t="s">
        <v>2210</v>
      </c>
      <c r="H39" s="16" t="s">
        <v>1455</v>
      </c>
      <c r="I39" s="58">
        <v>44560</v>
      </c>
      <c r="J39" s="72">
        <v>0.79166666666666663</v>
      </c>
      <c r="K39" s="36" t="s">
        <v>2337</v>
      </c>
      <c r="L39" s="65">
        <v>2100</v>
      </c>
      <c r="M39" s="21">
        <v>1</v>
      </c>
      <c r="N39" s="58">
        <v>44542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42" hidden="1" x14ac:dyDescent="0.15">
      <c r="A40" s="21">
        <v>36</v>
      </c>
      <c r="B40" s="16">
        <v>513</v>
      </c>
      <c r="C40" s="16" t="s">
        <v>2076</v>
      </c>
      <c r="D40" s="17" t="s">
        <v>2077</v>
      </c>
      <c r="E40" s="16" t="s">
        <v>20</v>
      </c>
      <c r="F40" s="16" t="s">
        <v>2078</v>
      </c>
      <c r="G40" s="16" t="s">
        <v>2079</v>
      </c>
      <c r="H40" s="16" t="s">
        <v>23</v>
      </c>
      <c r="I40" s="58">
        <v>44561</v>
      </c>
      <c r="J40" s="59">
        <v>0.47916666666666669</v>
      </c>
      <c r="K40" s="36" t="s">
        <v>2324</v>
      </c>
      <c r="L40" s="65">
        <v>1000</v>
      </c>
      <c r="M40" s="21">
        <v>1</v>
      </c>
      <c r="N40" s="58">
        <v>44543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28" hidden="1" x14ac:dyDescent="0.15">
      <c r="A41" s="21">
        <v>37</v>
      </c>
      <c r="B41" s="16">
        <v>548</v>
      </c>
      <c r="C41" s="16" t="s">
        <v>2211</v>
      </c>
      <c r="D41" s="17" t="s">
        <v>2212</v>
      </c>
      <c r="E41" s="16" t="s">
        <v>20</v>
      </c>
      <c r="F41" s="16" t="s">
        <v>2213</v>
      </c>
      <c r="G41" s="16" t="s">
        <v>2214</v>
      </c>
      <c r="H41" s="16" t="s">
        <v>1455</v>
      </c>
      <c r="I41" s="58">
        <v>44556</v>
      </c>
      <c r="J41" s="59">
        <v>0.54166666666666663</v>
      </c>
      <c r="K41" s="32" t="s">
        <v>2325</v>
      </c>
      <c r="L41" s="65">
        <v>500</v>
      </c>
      <c r="M41" s="21">
        <v>1</v>
      </c>
      <c r="N41" s="58">
        <v>44543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73.5" hidden="1" customHeight="1" x14ac:dyDescent="0.15">
      <c r="A42" s="21">
        <v>38</v>
      </c>
      <c r="B42" s="16">
        <v>278</v>
      </c>
      <c r="C42" s="16" t="s">
        <v>1061</v>
      </c>
      <c r="D42" s="17" t="s">
        <v>1062</v>
      </c>
      <c r="E42" s="16" t="s">
        <v>155</v>
      </c>
      <c r="F42" s="16" t="s">
        <v>1063</v>
      </c>
      <c r="G42" s="16" t="s">
        <v>2323</v>
      </c>
      <c r="H42" s="16" t="s">
        <v>23</v>
      </c>
      <c r="I42" s="58">
        <v>44559</v>
      </c>
      <c r="J42" s="59">
        <v>0.79166666666666663</v>
      </c>
      <c r="K42" s="36"/>
      <c r="L42" s="65">
        <v>1900</v>
      </c>
      <c r="M42" s="21">
        <v>1</v>
      </c>
      <c r="N42" s="58">
        <v>44543</v>
      </c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28" hidden="1" x14ac:dyDescent="0.15">
      <c r="A43" s="16">
        <v>39</v>
      </c>
      <c r="B43" s="16">
        <v>239</v>
      </c>
      <c r="C43" s="16" t="s">
        <v>899</v>
      </c>
      <c r="D43" s="17" t="s">
        <v>900</v>
      </c>
      <c r="E43" s="16" t="s">
        <v>62</v>
      </c>
      <c r="F43" s="16" t="s">
        <v>2326</v>
      </c>
      <c r="G43" s="16" t="s">
        <v>902</v>
      </c>
      <c r="H43" s="16" t="s">
        <v>23</v>
      </c>
      <c r="I43" s="58">
        <v>44555</v>
      </c>
      <c r="J43" s="59">
        <v>0.6875</v>
      </c>
      <c r="K43" s="32" t="s">
        <v>2327</v>
      </c>
      <c r="L43" s="65">
        <v>1800</v>
      </c>
      <c r="M43" s="21">
        <v>3</v>
      </c>
      <c r="N43" s="75">
        <v>44543</v>
      </c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28" hidden="1" x14ac:dyDescent="0.15">
      <c r="A44" s="21">
        <v>40</v>
      </c>
      <c r="B44" s="16">
        <v>549</v>
      </c>
      <c r="C44" s="16" t="s">
        <v>2216</v>
      </c>
      <c r="D44" s="17" t="s">
        <v>2328</v>
      </c>
      <c r="E44" s="16" t="s">
        <v>2217</v>
      </c>
      <c r="F44" s="16" t="s">
        <v>2329</v>
      </c>
      <c r="G44" s="16" t="s">
        <v>2219</v>
      </c>
      <c r="H44" s="16" t="s">
        <v>1455</v>
      </c>
      <c r="I44" s="58">
        <v>44556</v>
      </c>
      <c r="J44" s="59">
        <v>0.4375</v>
      </c>
      <c r="K44" s="36"/>
      <c r="L44" s="65">
        <v>1800</v>
      </c>
      <c r="M44" s="21">
        <v>3</v>
      </c>
      <c r="N44" s="75">
        <v>44543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88.5" hidden="1" customHeight="1" x14ac:dyDescent="0.15">
      <c r="A45" s="21">
        <v>41</v>
      </c>
      <c r="B45" s="16">
        <v>189</v>
      </c>
      <c r="C45" s="16" t="s">
        <v>698</v>
      </c>
      <c r="D45" s="17" t="s">
        <v>699</v>
      </c>
      <c r="E45" s="16" t="s">
        <v>20</v>
      </c>
      <c r="F45" s="16" t="s">
        <v>700</v>
      </c>
      <c r="G45" s="16" t="s">
        <v>701</v>
      </c>
      <c r="H45" s="16" t="s">
        <v>23</v>
      </c>
      <c r="I45" s="35">
        <v>44560</v>
      </c>
      <c r="J45" s="39">
        <v>0.70833333333333337</v>
      </c>
      <c r="K45" s="39"/>
      <c r="L45" s="65">
        <v>2000</v>
      </c>
      <c r="M45" s="21">
        <v>1</v>
      </c>
      <c r="N45" s="525">
        <v>44543</v>
      </c>
      <c r="O45" s="76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42" hidden="1" x14ac:dyDescent="0.15">
      <c r="A46" s="21">
        <v>42</v>
      </c>
      <c r="B46" s="16">
        <v>550</v>
      </c>
      <c r="C46" s="16" t="s">
        <v>2220</v>
      </c>
      <c r="D46" s="17" t="s">
        <v>2221</v>
      </c>
      <c r="E46" s="16" t="s">
        <v>128</v>
      </c>
      <c r="F46" s="16" t="s">
        <v>2222</v>
      </c>
      <c r="G46" s="16" t="s">
        <v>2223</v>
      </c>
      <c r="H46" s="16" t="s">
        <v>1455</v>
      </c>
      <c r="I46" s="58">
        <v>44555</v>
      </c>
      <c r="J46" s="59">
        <v>0.66666666666666663</v>
      </c>
      <c r="K46" s="36" t="s">
        <v>2317</v>
      </c>
      <c r="L46" s="65">
        <v>1600</v>
      </c>
      <c r="M46" s="21">
        <v>2</v>
      </c>
      <c r="N46" s="58">
        <v>44544</v>
      </c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14" hidden="1" x14ac:dyDescent="0.15">
      <c r="A47" s="20">
        <v>43</v>
      </c>
      <c r="B47" s="20">
        <v>1</v>
      </c>
      <c r="C47" s="20" t="s">
        <v>18</v>
      </c>
      <c r="D47" s="29" t="s">
        <v>19</v>
      </c>
      <c r="E47" s="20" t="s">
        <v>20</v>
      </c>
      <c r="F47" s="20" t="s">
        <v>2330</v>
      </c>
      <c r="G47" s="20" t="s">
        <v>2331</v>
      </c>
      <c r="H47" s="20" t="s">
        <v>23</v>
      </c>
      <c r="I47" s="77">
        <v>44557</v>
      </c>
      <c r="J47" s="78">
        <v>0.6875</v>
      </c>
      <c r="K47" s="36" t="s">
        <v>2332</v>
      </c>
      <c r="L47" s="79">
        <v>2000</v>
      </c>
      <c r="M47" s="37">
        <v>7</v>
      </c>
      <c r="N47" s="77">
        <v>44544</v>
      </c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28" hidden="1" x14ac:dyDescent="0.15">
      <c r="A48" s="21">
        <v>44</v>
      </c>
      <c r="B48" s="16">
        <v>81</v>
      </c>
      <c r="C48" s="16" t="s">
        <v>304</v>
      </c>
      <c r="D48" s="17" t="s">
        <v>305</v>
      </c>
      <c r="E48" s="16" t="s">
        <v>20</v>
      </c>
      <c r="F48" s="16" t="s">
        <v>306</v>
      </c>
      <c r="G48" s="16" t="s">
        <v>3712</v>
      </c>
      <c r="H48" s="16" t="s">
        <v>23</v>
      </c>
      <c r="I48" s="58">
        <v>44561</v>
      </c>
      <c r="J48" s="59">
        <v>0.47916666666666669</v>
      </c>
      <c r="K48" s="32"/>
      <c r="L48" s="65">
        <v>2500</v>
      </c>
      <c r="M48" s="21">
        <v>2</v>
      </c>
      <c r="N48" s="58">
        <v>44544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28" hidden="1" x14ac:dyDescent="0.15">
      <c r="A49" s="21">
        <v>45</v>
      </c>
      <c r="B49" s="16">
        <v>481</v>
      </c>
      <c r="C49" s="16" t="s">
        <v>1949</v>
      </c>
      <c r="D49" s="17" t="s">
        <v>1950</v>
      </c>
      <c r="E49" s="16" t="s">
        <v>62</v>
      </c>
      <c r="F49" s="16" t="s">
        <v>3695</v>
      </c>
      <c r="G49" s="16" t="s">
        <v>1952</v>
      </c>
      <c r="H49" s="16" t="s">
        <v>23</v>
      </c>
      <c r="I49" s="58">
        <v>44560</v>
      </c>
      <c r="J49" s="59">
        <v>0.78125</v>
      </c>
      <c r="K49" s="32" t="s">
        <v>3694</v>
      </c>
      <c r="L49" s="65">
        <v>2500</v>
      </c>
      <c r="M49" s="21">
        <v>3</v>
      </c>
      <c r="N49" s="58">
        <v>44544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27.75" hidden="1" customHeight="1" x14ac:dyDescent="0.15">
      <c r="A50" s="351">
        <v>46</v>
      </c>
      <c r="B50" s="350">
        <v>551</v>
      </c>
      <c r="C50" s="350" t="s">
        <v>2224</v>
      </c>
      <c r="D50" s="352" t="s">
        <v>2225</v>
      </c>
      <c r="E50" s="16" t="s">
        <v>20</v>
      </c>
      <c r="F50" s="16" t="s">
        <v>2226</v>
      </c>
      <c r="G50" s="16" t="s">
        <v>3734</v>
      </c>
      <c r="H50" s="16" t="s">
        <v>1455</v>
      </c>
      <c r="I50" s="58">
        <v>44561</v>
      </c>
      <c r="J50" s="59">
        <v>0.47916666666666669</v>
      </c>
      <c r="K50" s="32"/>
      <c r="L50" s="65">
        <v>0</v>
      </c>
      <c r="M50" s="21">
        <v>4</v>
      </c>
      <c r="N50" s="58">
        <v>44544</v>
      </c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28" hidden="1" x14ac:dyDescent="0.15">
      <c r="A51" s="349">
        <v>47</v>
      </c>
      <c r="B51" s="25">
        <v>552</v>
      </c>
      <c r="C51" s="25" t="s">
        <v>2228</v>
      </c>
      <c r="D51" s="45" t="s">
        <v>2229</v>
      </c>
      <c r="E51" s="66" t="s">
        <v>2230</v>
      </c>
      <c r="F51" s="16" t="s">
        <v>2231</v>
      </c>
      <c r="G51" s="2" t="s">
        <v>2232</v>
      </c>
      <c r="H51" s="16" t="s">
        <v>1455</v>
      </c>
      <c r="I51" s="58">
        <v>44556</v>
      </c>
      <c r="J51" s="59">
        <v>0.625</v>
      </c>
      <c r="K51" s="32"/>
      <c r="L51" s="65">
        <v>1600</v>
      </c>
      <c r="M51" s="21">
        <v>1</v>
      </c>
      <c r="N51" s="58">
        <v>44544</v>
      </c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42" hidden="1" x14ac:dyDescent="0.15">
      <c r="A52" s="21">
        <v>48</v>
      </c>
      <c r="B52" s="16">
        <v>553</v>
      </c>
      <c r="C52" s="16" t="s">
        <v>2236</v>
      </c>
      <c r="D52" s="17" t="s">
        <v>2237</v>
      </c>
      <c r="E52" s="16" t="s">
        <v>62</v>
      </c>
      <c r="F52" s="16" t="s">
        <v>3706</v>
      </c>
      <c r="G52" s="16" t="s">
        <v>2238</v>
      </c>
      <c r="H52" s="16" t="s">
        <v>1455</v>
      </c>
      <c r="I52" s="58">
        <v>44561</v>
      </c>
      <c r="J52" s="59">
        <v>0.45833333333333331</v>
      </c>
      <c r="K52" s="32" t="s">
        <v>2333</v>
      </c>
      <c r="L52" s="65">
        <v>3500</v>
      </c>
      <c r="M52" s="21">
        <v>3</v>
      </c>
      <c r="N52" s="58">
        <v>44544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56" hidden="1" x14ac:dyDescent="0.15">
      <c r="A53" s="21">
        <v>49</v>
      </c>
      <c r="B53" s="16">
        <v>499</v>
      </c>
      <c r="C53" s="16" t="s">
        <v>2020</v>
      </c>
      <c r="D53" s="17" t="s">
        <v>2021</v>
      </c>
      <c r="E53" s="16" t="s">
        <v>20</v>
      </c>
      <c r="F53" s="16" t="s">
        <v>2022</v>
      </c>
      <c r="G53" s="16" t="s">
        <v>2334</v>
      </c>
      <c r="H53" s="16" t="s">
        <v>23</v>
      </c>
      <c r="I53" s="58">
        <v>44555</v>
      </c>
      <c r="J53" s="59">
        <v>0.70833333333333337</v>
      </c>
      <c r="K53" s="32"/>
      <c r="L53" s="65">
        <v>1500</v>
      </c>
      <c r="M53" s="21">
        <v>1</v>
      </c>
      <c r="N53" s="58">
        <v>44545</v>
      </c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28.5" hidden="1" customHeight="1" x14ac:dyDescent="0.15">
      <c r="A54" s="21">
        <v>50</v>
      </c>
      <c r="B54" s="16">
        <v>511</v>
      </c>
      <c r="C54" s="16" t="s">
        <v>2068</v>
      </c>
      <c r="D54" s="17" t="s">
        <v>2069</v>
      </c>
      <c r="E54" s="16" t="s">
        <v>569</v>
      </c>
      <c r="F54" s="16" t="s">
        <v>2070</v>
      </c>
      <c r="G54" s="16" t="s">
        <v>3696</v>
      </c>
      <c r="H54" s="16" t="s">
        <v>23</v>
      </c>
      <c r="I54" s="58">
        <v>44560</v>
      </c>
      <c r="J54" s="59">
        <v>0.77083333333333337</v>
      </c>
      <c r="K54" s="36"/>
      <c r="L54" s="65">
        <v>2100</v>
      </c>
      <c r="M54" s="21">
        <v>2</v>
      </c>
      <c r="N54" s="58">
        <v>44546</v>
      </c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42" hidden="1" x14ac:dyDescent="0.15">
      <c r="A55" s="21">
        <v>51</v>
      </c>
      <c r="B55" s="16">
        <v>553</v>
      </c>
      <c r="C55" s="16" t="s">
        <v>2233</v>
      </c>
      <c r="D55" s="17" t="s">
        <v>2234</v>
      </c>
      <c r="E55" s="16" t="s">
        <v>20</v>
      </c>
      <c r="F55" s="16" t="s">
        <v>1183</v>
      </c>
      <c r="G55" s="16"/>
      <c r="H55" s="16" t="s">
        <v>1455</v>
      </c>
      <c r="I55" s="58">
        <v>44552</v>
      </c>
      <c r="J55" s="59">
        <v>0.45833333333333331</v>
      </c>
      <c r="K55" s="58"/>
      <c r="L55" s="65">
        <v>2500</v>
      </c>
      <c r="M55" s="21">
        <v>6</v>
      </c>
      <c r="N55" s="58">
        <v>44545</v>
      </c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28" hidden="1" x14ac:dyDescent="0.15">
      <c r="A56" s="16">
        <v>52</v>
      </c>
      <c r="B56" s="16">
        <v>447</v>
      </c>
      <c r="C56" s="16" t="s">
        <v>1805</v>
      </c>
      <c r="D56" s="17" t="s">
        <v>1806</v>
      </c>
      <c r="E56" s="16" t="s">
        <v>62</v>
      </c>
      <c r="F56" s="16" t="s">
        <v>1807</v>
      </c>
      <c r="G56" s="16" t="s">
        <v>302</v>
      </c>
      <c r="H56" s="16" t="s">
        <v>23</v>
      </c>
      <c r="I56" s="58">
        <v>44562</v>
      </c>
      <c r="J56" s="59">
        <v>4.1666666666666664E-2</v>
      </c>
      <c r="K56" s="36" t="s">
        <v>2443</v>
      </c>
      <c r="L56" s="65">
        <v>8400</v>
      </c>
      <c r="M56" s="21">
        <v>4</v>
      </c>
      <c r="N56" s="58">
        <v>44546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14" hidden="1" x14ac:dyDescent="0.15">
      <c r="A57" s="21">
        <v>53</v>
      </c>
      <c r="B57" s="16">
        <v>554</v>
      </c>
      <c r="C57" s="16" t="s">
        <v>2080</v>
      </c>
      <c r="D57" s="17" t="s">
        <v>2081</v>
      </c>
      <c r="E57" s="16" t="s">
        <v>569</v>
      </c>
      <c r="F57" s="16" t="s">
        <v>2239</v>
      </c>
      <c r="G57" s="16" t="s">
        <v>2240</v>
      </c>
      <c r="H57" s="16" t="s">
        <v>1455</v>
      </c>
      <c r="I57" s="58">
        <v>44556</v>
      </c>
      <c r="J57" s="59">
        <v>0.75</v>
      </c>
      <c r="K57" s="32"/>
      <c r="L57" s="65">
        <v>1600</v>
      </c>
      <c r="M57" s="21">
        <v>2</v>
      </c>
      <c r="N57" s="58">
        <v>44546</v>
      </c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42" hidden="1" x14ac:dyDescent="0.15">
      <c r="A58" s="21">
        <v>54</v>
      </c>
      <c r="B58" s="16">
        <v>504</v>
      </c>
      <c r="C58" s="16" t="s">
        <v>2040</v>
      </c>
      <c r="D58" s="17" t="s">
        <v>3719</v>
      </c>
      <c r="E58" s="16" t="s">
        <v>569</v>
      </c>
      <c r="F58" s="16" t="s">
        <v>2042</v>
      </c>
      <c r="G58" s="16" t="s">
        <v>3721</v>
      </c>
      <c r="H58" s="16" t="s">
        <v>23</v>
      </c>
      <c r="I58" s="58">
        <v>44561</v>
      </c>
      <c r="J58" s="59">
        <v>0.70833333333333337</v>
      </c>
      <c r="K58" s="36" t="s">
        <v>3720</v>
      </c>
      <c r="L58" s="65">
        <v>2800</v>
      </c>
      <c r="M58" s="21">
        <v>2</v>
      </c>
      <c r="N58" s="58">
        <v>44547</v>
      </c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28" hidden="1" x14ac:dyDescent="0.15">
      <c r="A59" s="21">
        <v>55</v>
      </c>
      <c r="B59" s="16">
        <v>340</v>
      </c>
      <c r="C59" s="16" t="s">
        <v>1323</v>
      </c>
      <c r="D59" s="17" t="s">
        <v>1324</v>
      </c>
      <c r="E59" s="16" t="s">
        <v>20</v>
      </c>
      <c r="F59" s="16" t="s">
        <v>1325</v>
      </c>
      <c r="G59" s="16" t="s">
        <v>1326</v>
      </c>
      <c r="H59" s="16" t="s">
        <v>23</v>
      </c>
      <c r="I59" s="58">
        <v>44556</v>
      </c>
      <c r="J59" s="59">
        <v>0.5</v>
      </c>
      <c r="K59" s="32"/>
      <c r="L59" s="65">
        <v>1500</v>
      </c>
      <c r="M59" s="21">
        <v>3</v>
      </c>
      <c r="N59" s="58">
        <v>44547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24.75" hidden="1" customHeight="1" x14ac:dyDescent="0.15">
      <c r="A60" s="21">
        <v>56</v>
      </c>
      <c r="B60" s="16">
        <v>359</v>
      </c>
      <c r="C60" s="16" t="s">
        <v>1442</v>
      </c>
      <c r="D60" s="17" t="s">
        <v>1443</v>
      </c>
      <c r="E60" s="17" t="s">
        <v>569</v>
      </c>
      <c r="F60" s="16" t="s">
        <v>1444</v>
      </c>
      <c r="G60" s="16" t="s">
        <v>3714</v>
      </c>
      <c r="H60" s="16" t="s">
        <v>23</v>
      </c>
      <c r="I60" s="58">
        <v>44561</v>
      </c>
      <c r="J60" s="59">
        <v>0.75</v>
      </c>
      <c r="K60" s="32"/>
      <c r="L60" s="65">
        <v>4100</v>
      </c>
      <c r="M60" s="21">
        <v>2</v>
      </c>
      <c r="N60" s="58">
        <v>44547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28" hidden="1" x14ac:dyDescent="0.15">
      <c r="A61" s="21">
        <v>57</v>
      </c>
      <c r="B61" s="21">
        <v>343</v>
      </c>
      <c r="C61" s="21" t="s">
        <v>1348</v>
      </c>
      <c r="D61" s="32" t="s">
        <v>1349</v>
      </c>
      <c r="E61" s="21" t="s">
        <v>135</v>
      </c>
      <c r="F61" s="32" t="s">
        <v>1350</v>
      </c>
      <c r="G61" s="21" t="s">
        <v>1351</v>
      </c>
      <c r="H61" s="21" t="s">
        <v>23</v>
      </c>
      <c r="I61" s="58">
        <v>44561</v>
      </c>
      <c r="J61" s="59">
        <v>0.9375</v>
      </c>
      <c r="K61" s="32"/>
      <c r="L61" s="65">
        <v>4700</v>
      </c>
      <c r="M61" s="21">
        <v>2</v>
      </c>
      <c r="N61" s="58">
        <v>44548</v>
      </c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28" hidden="1" x14ac:dyDescent="0.15">
      <c r="A62" s="21">
        <v>58</v>
      </c>
      <c r="B62" s="16">
        <v>520</v>
      </c>
      <c r="C62" s="16" t="s">
        <v>2101</v>
      </c>
      <c r="D62" s="17" t="s">
        <v>2102</v>
      </c>
      <c r="E62" s="16" t="s">
        <v>155</v>
      </c>
      <c r="F62" s="16" t="s">
        <v>2103</v>
      </c>
      <c r="G62" s="16" t="s">
        <v>2104</v>
      </c>
      <c r="H62" s="16" t="s">
        <v>23</v>
      </c>
      <c r="I62" s="58">
        <v>44560</v>
      </c>
      <c r="J62" s="59">
        <v>0.77083333333333337</v>
      </c>
      <c r="K62" s="32"/>
      <c r="L62" s="65">
        <v>2100</v>
      </c>
      <c r="M62" s="21">
        <v>1</v>
      </c>
      <c r="N62" s="58">
        <v>44548</v>
      </c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32.25" hidden="1" customHeight="1" x14ac:dyDescent="0.15">
      <c r="A63" s="21">
        <v>59</v>
      </c>
      <c r="B63" s="16">
        <v>555</v>
      </c>
      <c r="C63" s="16" t="s">
        <v>2241</v>
      </c>
      <c r="D63" s="17" t="s">
        <v>2242</v>
      </c>
      <c r="E63" s="16" t="s">
        <v>38</v>
      </c>
      <c r="F63" s="16" t="s">
        <v>3739</v>
      </c>
      <c r="G63" s="16" t="s">
        <v>2244</v>
      </c>
      <c r="H63" s="16" t="s">
        <v>1455</v>
      </c>
      <c r="I63" s="58">
        <v>44561</v>
      </c>
      <c r="J63" s="59">
        <v>0.875</v>
      </c>
      <c r="K63" s="32" t="s">
        <v>3747</v>
      </c>
      <c r="L63" s="65">
        <v>5000</v>
      </c>
      <c r="M63" s="21">
        <v>3</v>
      </c>
      <c r="N63" s="58">
        <v>44548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87" hidden="1" customHeight="1" x14ac:dyDescent="0.15">
      <c r="A64" s="21">
        <v>60</v>
      </c>
      <c r="B64" s="16">
        <v>523</v>
      </c>
      <c r="C64" s="16" t="s">
        <v>2113</v>
      </c>
      <c r="D64" s="17" t="s">
        <v>2114</v>
      </c>
      <c r="E64" s="16" t="s">
        <v>833</v>
      </c>
      <c r="F64" s="16" t="s">
        <v>2115</v>
      </c>
      <c r="G64" s="16" t="s">
        <v>2315</v>
      </c>
      <c r="H64" s="16" t="s">
        <v>23</v>
      </c>
      <c r="I64" s="35">
        <v>44559</v>
      </c>
      <c r="J64" s="39">
        <v>0.77083333333333337</v>
      </c>
      <c r="K64" s="32"/>
      <c r="L64" s="65">
        <v>1900</v>
      </c>
      <c r="M64" s="21">
        <v>1</v>
      </c>
      <c r="N64" s="58">
        <v>44549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28" hidden="1" x14ac:dyDescent="0.15">
      <c r="A65" s="21">
        <v>61</v>
      </c>
      <c r="B65" s="16">
        <v>556</v>
      </c>
      <c r="C65" s="16" t="s">
        <v>2245</v>
      </c>
      <c r="D65" s="17" t="s">
        <v>2246</v>
      </c>
      <c r="E65" s="16" t="s">
        <v>62</v>
      </c>
      <c r="F65" s="16" t="s">
        <v>2247</v>
      </c>
      <c r="G65" s="16" t="s">
        <v>2232</v>
      </c>
      <c r="H65" s="16" t="s">
        <v>1455</v>
      </c>
      <c r="I65" s="58">
        <v>44560</v>
      </c>
      <c r="J65" s="59">
        <v>0.875</v>
      </c>
      <c r="K65" s="32" t="s">
        <v>2351</v>
      </c>
      <c r="L65" s="65">
        <v>2500</v>
      </c>
      <c r="M65" s="21">
        <v>3</v>
      </c>
      <c r="N65" s="58">
        <v>44549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28" hidden="1" x14ac:dyDescent="0.15">
      <c r="A66" s="21">
        <v>62</v>
      </c>
      <c r="B66" s="16">
        <v>557</v>
      </c>
      <c r="C66" s="16" t="s">
        <v>2248</v>
      </c>
      <c r="D66" s="17" t="s">
        <v>3708</v>
      </c>
      <c r="E66" s="16" t="s">
        <v>135</v>
      </c>
      <c r="F66" s="16" t="s">
        <v>3709</v>
      </c>
      <c r="G66" s="16" t="s">
        <v>2249</v>
      </c>
      <c r="H66" s="16" t="s">
        <v>1455</v>
      </c>
      <c r="I66" s="58">
        <v>44561</v>
      </c>
      <c r="J66" s="59">
        <v>0.70833333333333337</v>
      </c>
      <c r="K66" s="36"/>
      <c r="L66" s="65">
        <v>2800</v>
      </c>
      <c r="M66" s="21">
        <v>1</v>
      </c>
      <c r="N66" s="58">
        <v>44549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28" hidden="1" x14ac:dyDescent="0.15">
      <c r="A67" s="21">
        <v>63</v>
      </c>
      <c r="B67" s="16">
        <v>558</v>
      </c>
      <c r="C67" s="16" t="s">
        <v>2250</v>
      </c>
      <c r="D67" s="17" t="s">
        <v>2251</v>
      </c>
      <c r="E67" s="16" t="s">
        <v>62</v>
      </c>
      <c r="F67" s="16" t="s">
        <v>2252</v>
      </c>
      <c r="G67" s="16" t="s">
        <v>1368</v>
      </c>
      <c r="H67" s="16" t="s">
        <v>1455</v>
      </c>
      <c r="I67" s="35">
        <v>44559</v>
      </c>
      <c r="J67" s="59">
        <v>0.75</v>
      </c>
      <c r="K67" s="36" t="s">
        <v>2309</v>
      </c>
      <c r="L67" s="65">
        <v>2000</v>
      </c>
      <c r="M67" s="21">
        <v>3</v>
      </c>
      <c r="N67" s="58">
        <v>44550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28" hidden="1" x14ac:dyDescent="0.15">
      <c r="A68" s="21">
        <v>64</v>
      </c>
      <c r="B68" s="16">
        <v>559</v>
      </c>
      <c r="C68" s="16" t="s">
        <v>2253</v>
      </c>
      <c r="D68" s="17" t="s">
        <v>2254</v>
      </c>
      <c r="E68" s="16" t="s">
        <v>20</v>
      </c>
      <c r="F68" s="16" t="s">
        <v>2255</v>
      </c>
      <c r="G68" s="16" t="s">
        <v>2338</v>
      </c>
      <c r="H68" s="16" t="s">
        <v>1455</v>
      </c>
      <c r="I68" s="58">
        <v>44556</v>
      </c>
      <c r="J68" s="59">
        <v>0.66666666666666663</v>
      </c>
      <c r="K68" s="58" t="s">
        <v>2339</v>
      </c>
      <c r="L68" s="65">
        <v>750</v>
      </c>
      <c r="M68" s="21">
        <v>3</v>
      </c>
      <c r="N68" s="58">
        <v>44549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28" hidden="1" x14ac:dyDescent="0.15">
      <c r="A69" s="21">
        <v>65</v>
      </c>
      <c r="B69" s="16">
        <v>560</v>
      </c>
      <c r="C69" s="16" t="s">
        <v>2257</v>
      </c>
      <c r="D69" s="17" t="s">
        <v>2258</v>
      </c>
      <c r="E69" s="16" t="s">
        <v>89</v>
      </c>
      <c r="F69" s="16" t="s">
        <v>2259</v>
      </c>
      <c r="G69" s="16" t="s">
        <v>2260</v>
      </c>
      <c r="H69" s="16" t="s">
        <v>1455</v>
      </c>
      <c r="I69" s="58">
        <v>44560</v>
      </c>
      <c r="J69" s="59">
        <v>0.8125</v>
      </c>
      <c r="K69" s="32" t="s">
        <v>3698</v>
      </c>
      <c r="L69" s="65">
        <v>2100</v>
      </c>
      <c r="M69" s="21">
        <v>1</v>
      </c>
      <c r="N69" s="58">
        <v>44550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42" hidden="1" x14ac:dyDescent="0.15">
      <c r="A70" s="21">
        <v>66</v>
      </c>
      <c r="B70" s="16">
        <v>99</v>
      </c>
      <c r="C70" s="16" t="s">
        <v>370</v>
      </c>
      <c r="D70" s="17" t="s">
        <v>371</v>
      </c>
      <c r="E70" s="16" t="s">
        <v>20</v>
      </c>
      <c r="F70" s="16" t="s">
        <v>372</v>
      </c>
      <c r="G70" s="16" t="s">
        <v>2341</v>
      </c>
      <c r="H70" s="16" t="s">
        <v>23</v>
      </c>
      <c r="I70" s="71">
        <v>44555</v>
      </c>
      <c r="J70" s="59">
        <v>0.5</v>
      </c>
      <c r="K70" s="36" t="s">
        <v>2317</v>
      </c>
      <c r="L70" s="65">
        <v>1500</v>
      </c>
      <c r="M70" s="21">
        <v>1</v>
      </c>
      <c r="N70" s="58">
        <v>44550</v>
      </c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28" hidden="1" x14ac:dyDescent="0.15">
      <c r="A71" s="21">
        <v>67</v>
      </c>
      <c r="B71" s="16">
        <v>489</v>
      </c>
      <c r="C71" s="16" t="s">
        <v>1982</v>
      </c>
      <c r="D71" s="17" t="s">
        <v>1983</v>
      </c>
      <c r="E71" s="16" t="s">
        <v>20</v>
      </c>
      <c r="F71" s="16" t="s">
        <v>1984</v>
      </c>
      <c r="G71" s="16" t="s">
        <v>1985</v>
      </c>
      <c r="H71" s="16" t="s">
        <v>23</v>
      </c>
      <c r="I71" s="58">
        <v>44555</v>
      </c>
      <c r="J71" s="59">
        <v>0.70833333333333337</v>
      </c>
      <c r="K71" s="32"/>
      <c r="L71" s="65">
        <v>1500</v>
      </c>
      <c r="M71" s="21">
        <v>2</v>
      </c>
      <c r="N71" s="58">
        <v>44550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28" hidden="1" x14ac:dyDescent="0.15">
      <c r="A72" s="21">
        <v>68</v>
      </c>
      <c r="B72" s="16">
        <v>94</v>
      </c>
      <c r="C72" s="16" t="s">
        <v>350</v>
      </c>
      <c r="D72" s="17" t="s">
        <v>351</v>
      </c>
      <c r="E72" s="16" t="s">
        <v>352</v>
      </c>
      <c r="F72" s="16" t="s">
        <v>353</v>
      </c>
      <c r="G72" s="16" t="s">
        <v>354</v>
      </c>
      <c r="H72" s="16" t="s">
        <v>23</v>
      </c>
      <c r="I72" s="58">
        <v>44556</v>
      </c>
      <c r="J72" s="59">
        <v>0.79166666666666663</v>
      </c>
      <c r="K72" s="32" t="s">
        <v>2342</v>
      </c>
      <c r="L72" s="65">
        <v>1900</v>
      </c>
      <c r="M72" s="21">
        <v>2</v>
      </c>
      <c r="N72" s="58">
        <v>44550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42" hidden="1" x14ac:dyDescent="0.15">
      <c r="A73" s="21">
        <v>69</v>
      </c>
      <c r="B73" s="16">
        <v>342</v>
      </c>
      <c r="C73" s="16" t="s">
        <v>1335</v>
      </c>
      <c r="D73" s="17" t="s">
        <v>1336</v>
      </c>
      <c r="E73" s="17" t="s">
        <v>62</v>
      </c>
      <c r="F73" s="17" t="s">
        <v>1337</v>
      </c>
      <c r="G73" s="16" t="s">
        <v>1338</v>
      </c>
      <c r="H73" s="16" t="s">
        <v>23</v>
      </c>
      <c r="I73" s="58">
        <v>44561</v>
      </c>
      <c r="J73" s="59">
        <v>0.5625</v>
      </c>
      <c r="K73" s="32"/>
      <c r="L73" s="65">
        <v>3800</v>
      </c>
      <c r="M73" s="21">
        <v>3</v>
      </c>
      <c r="N73" s="58">
        <v>44551</v>
      </c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56" hidden="1" x14ac:dyDescent="0.15">
      <c r="A74" s="21">
        <v>70</v>
      </c>
      <c r="B74" s="16">
        <v>561</v>
      </c>
      <c r="C74" s="16" t="s">
        <v>2343</v>
      </c>
      <c r="D74" s="17" t="s">
        <v>2261</v>
      </c>
      <c r="E74" s="16" t="s">
        <v>352</v>
      </c>
      <c r="F74" s="16" t="s">
        <v>2262</v>
      </c>
      <c r="G74" s="16" t="s">
        <v>2263</v>
      </c>
      <c r="H74" s="16" t="s">
        <v>1455</v>
      </c>
      <c r="I74" s="58">
        <v>44555</v>
      </c>
      <c r="J74" s="59">
        <v>0.75</v>
      </c>
      <c r="K74" s="32" t="s">
        <v>2344</v>
      </c>
      <c r="L74" s="65">
        <v>1900</v>
      </c>
      <c r="M74" s="21">
        <v>3</v>
      </c>
      <c r="N74" s="58">
        <v>44551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28" hidden="1" x14ac:dyDescent="0.15">
      <c r="A75" s="21">
        <v>71</v>
      </c>
      <c r="B75" s="16">
        <v>508</v>
      </c>
      <c r="C75" s="16" t="s">
        <v>2056</v>
      </c>
      <c r="D75" s="17" t="s">
        <v>2057</v>
      </c>
      <c r="E75" s="16" t="s">
        <v>20</v>
      </c>
      <c r="F75" s="16" t="s">
        <v>2058</v>
      </c>
      <c r="G75" s="16" t="s">
        <v>2059</v>
      </c>
      <c r="H75" s="16" t="s">
        <v>1455</v>
      </c>
      <c r="I75" s="58">
        <v>44559</v>
      </c>
      <c r="J75" s="59">
        <v>0.83333333333333337</v>
      </c>
      <c r="K75" s="32"/>
      <c r="L75" s="65">
        <v>0</v>
      </c>
      <c r="M75" s="21">
        <v>4</v>
      </c>
      <c r="N75" s="58">
        <v>44551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14" hidden="1" x14ac:dyDescent="0.15">
      <c r="A76" s="16">
        <v>72</v>
      </c>
      <c r="B76" s="16">
        <v>562</v>
      </c>
      <c r="C76" s="16" t="s">
        <v>2264</v>
      </c>
      <c r="D76" s="17" t="s">
        <v>2265</v>
      </c>
      <c r="E76" s="16" t="s">
        <v>20</v>
      </c>
      <c r="F76" s="16" t="s">
        <v>2266</v>
      </c>
      <c r="G76" s="16" t="s">
        <v>2267</v>
      </c>
      <c r="H76" s="16" t="s">
        <v>1455</v>
      </c>
      <c r="I76" s="58">
        <v>44555</v>
      </c>
      <c r="J76" s="59">
        <v>0.72916666666666663</v>
      </c>
      <c r="K76" s="32"/>
      <c r="L76" s="65">
        <v>1500</v>
      </c>
      <c r="M76" s="21">
        <v>1</v>
      </c>
      <c r="N76" s="58">
        <v>44551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30" hidden="1" customHeight="1" x14ac:dyDescent="0.15">
      <c r="A77" s="16">
        <v>73</v>
      </c>
      <c r="B77" s="16">
        <v>541</v>
      </c>
      <c r="C77" s="16" t="s">
        <v>2184</v>
      </c>
      <c r="D77" s="17" t="s">
        <v>2185</v>
      </c>
      <c r="E77" s="16" t="s">
        <v>62</v>
      </c>
      <c r="F77" s="16" t="s">
        <v>2186</v>
      </c>
      <c r="G77" s="16" t="s">
        <v>3736</v>
      </c>
      <c r="H77" s="16" t="s">
        <v>1455</v>
      </c>
      <c r="I77" s="69">
        <v>44561</v>
      </c>
      <c r="J77" s="59">
        <v>0.72916666666666663</v>
      </c>
      <c r="K77" s="16" t="s">
        <v>2345</v>
      </c>
      <c r="L77" s="65">
        <v>3800</v>
      </c>
      <c r="M77" s="21">
        <v>3</v>
      </c>
      <c r="N77" s="58">
        <v>44535</v>
      </c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28" hidden="1" x14ac:dyDescent="0.15">
      <c r="A78" s="21">
        <v>74</v>
      </c>
      <c r="B78" s="16">
        <v>491</v>
      </c>
      <c r="C78" s="16" t="s">
        <v>1992</v>
      </c>
      <c r="D78" s="17" t="s">
        <v>1993</v>
      </c>
      <c r="E78" s="16" t="s">
        <v>20</v>
      </c>
      <c r="F78" s="16" t="s">
        <v>1994</v>
      </c>
      <c r="G78" s="16" t="s">
        <v>2354</v>
      </c>
      <c r="H78" s="16" t="s">
        <v>23</v>
      </c>
      <c r="I78" s="58">
        <v>44559</v>
      </c>
      <c r="J78" s="59">
        <v>0.8125</v>
      </c>
      <c r="K78" s="32"/>
      <c r="L78" s="65">
        <v>1800</v>
      </c>
      <c r="M78" s="21">
        <v>2</v>
      </c>
      <c r="N78" s="58">
        <v>44552</v>
      </c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28" hidden="1" x14ac:dyDescent="0.15">
      <c r="A79" s="21">
        <v>75</v>
      </c>
      <c r="B79" s="16">
        <v>563</v>
      </c>
      <c r="C79" s="16" t="s">
        <v>2268</v>
      </c>
      <c r="D79" s="17" t="s">
        <v>2269</v>
      </c>
      <c r="E79" s="16" t="s">
        <v>341</v>
      </c>
      <c r="F79" s="16" t="s">
        <v>2348</v>
      </c>
      <c r="G79" s="16" t="s">
        <v>2271</v>
      </c>
      <c r="H79" s="16" t="s">
        <v>1455</v>
      </c>
      <c r="I79" s="58">
        <v>44556</v>
      </c>
      <c r="J79" s="59">
        <v>0.85416666666666663</v>
      </c>
      <c r="K79" s="32"/>
      <c r="L79" s="65">
        <v>1600</v>
      </c>
      <c r="M79" s="21">
        <v>2</v>
      </c>
      <c r="N79" s="58">
        <v>44552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28" hidden="1" x14ac:dyDescent="0.15">
      <c r="A80" s="21">
        <v>76</v>
      </c>
      <c r="B80" s="16">
        <v>396</v>
      </c>
      <c r="C80" s="16" t="s">
        <v>1593</v>
      </c>
      <c r="D80" s="17" t="s">
        <v>1594</v>
      </c>
      <c r="E80" s="17" t="s">
        <v>62</v>
      </c>
      <c r="F80" s="16" t="s">
        <v>1595</v>
      </c>
      <c r="G80" s="16" t="s">
        <v>1596</v>
      </c>
      <c r="H80" s="16" t="s">
        <v>23</v>
      </c>
      <c r="I80" s="58">
        <v>44555</v>
      </c>
      <c r="J80" s="59">
        <v>0.8125</v>
      </c>
      <c r="K80" s="36"/>
      <c r="L80" s="65">
        <v>1800</v>
      </c>
      <c r="M80" s="21">
        <v>3</v>
      </c>
      <c r="N80" s="58">
        <v>44553</v>
      </c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14" hidden="1" x14ac:dyDescent="0.15">
      <c r="A81" s="21">
        <v>77</v>
      </c>
      <c r="B81" s="16">
        <v>570</v>
      </c>
      <c r="C81" s="16" t="s">
        <v>2295</v>
      </c>
      <c r="D81" s="17" t="s">
        <v>2296</v>
      </c>
      <c r="E81" s="16" t="s">
        <v>20</v>
      </c>
      <c r="F81" s="16" t="s">
        <v>2297</v>
      </c>
      <c r="G81" s="16" t="s">
        <v>2298</v>
      </c>
      <c r="H81" s="16" t="s">
        <v>1455</v>
      </c>
      <c r="I81" s="58">
        <v>44561</v>
      </c>
      <c r="J81" s="59">
        <v>0.45833333333333331</v>
      </c>
      <c r="K81" s="32" t="s">
        <v>2886</v>
      </c>
      <c r="L81" s="65">
        <v>2500</v>
      </c>
      <c r="M81" s="21">
        <v>2</v>
      </c>
      <c r="N81" s="58">
        <v>44531</v>
      </c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28" hidden="1" x14ac:dyDescent="0.15">
      <c r="A82" s="21">
        <v>78</v>
      </c>
      <c r="B82" s="16">
        <v>564</v>
      </c>
      <c r="C82" s="16" t="s">
        <v>2272</v>
      </c>
      <c r="D82" s="17" t="s">
        <v>2273</v>
      </c>
      <c r="E82" s="16" t="s">
        <v>1382</v>
      </c>
      <c r="F82" s="16" t="s">
        <v>2274</v>
      </c>
      <c r="G82" s="16" t="s">
        <v>932</v>
      </c>
      <c r="H82" s="16" t="s">
        <v>1455</v>
      </c>
      <c r="I82" s="58">
        <v>44555</v>
      </c>
      <c r="J82" s="59">
        <v>0.58333333333333337</v>
      </c>
      <c r="K82" s="36" t="s">
        <v>2349</v>
      </c>
      <c r="L82" s="65">
        <v>1400</v>
      </c>
      <c r="M82" s="21">
        <v>1</v>
      </c>
      <c r="N82" s="58">
        <v>44554</v>
      </c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31.5" hidden="1" customHeight="1" x14ac:dyDescent="0.15">
      <c r="A83" s="21">
        <v>79</v>
      </c>
      <c r="B83" s="16">
        <v>495</v>
      </c>
      <c r="C83" s="16" t="s">
        <v>2008</v>
      </c>
      <c r="D83" s="17" t="s">
        <v>2009</v>
      </c>
      <c r="E83" s="16" t="s">
        <v>20</v>
      </c>
      <c r="F83" s="16" t="s">
        <v>2010</v>
      </c>
      <c r="G83" s="16" t="s">
        <v>3750</v>
      </c>
      <c r="H83" s="21" t="s">
        <v>1455</v>
      </c>
      <c r="I83" s="58">
        <v>44561</v>
      </c>
      <c r="J83" s="59">
        <v>0.91666666666666663</v>
      </c>
      <c r="K83" s="32" t="s">
        <v>3717</v>
      </c>
      <c r="L83" s="65">
        <v>4600</v>
      </c>
      <c r="M83" s="21">
        <v>2</v>
      </c>
      <c r="N83" s="58">
        <v>44554</v>
      </c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56" hidden="1" x14ac:dyDescent="0.15">
      <c r="A84" s="21">
        <v>80</v>
      </c>
      <c r="B84" s="16">
        <v>102</v>
      </c>
      <c r="C84" s="16" t="s">
        <v>385</v>
      </c>
      <c r="D84" s="17" t="s">
        <v>386</v>
      </c>
      <c r="E84" s="16" t="s">
        <v>89</v>
      </c>
      <c r="F84" s="16" t="s">
        <v>387</v>
      </c>
      <c r="G84" s="16" t="s">
        <v>388</v>
      </c>
      <c r="H84" s="16" t="s">
        <v>23</v>
      </c>
      <c r="I84" s="58">
        <v>44555</v>
      </c>
      <c r="J84" s="59">
        <v>0.45833333333333331</v>
      </c>
      <c r="K84" s="32" t="s">
        <v>2350</v>
      </c>
      <c r="L84" s="65">
        <v>3700</v>
      </c>
      <c r="M84" s="21">
        <v>1</v>
      </c>
      <c r="N84" s="58">
        <v>44535</v>
      </c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42" hidden="1" x14ac:dyDescent="0.15">
      <c r="A85" s="21">
        <v>81</v>
      </c>
      <c r="B85" s="16">
        <v>505</v>
      </c>
      <c r="C85" s="16" t="s">
        <v>2043</v>
      </c>
      <c r="D85" s="17" t="s">
        <v>2044</v>
      </c>
      <c r="E85" s="16" t="s">
        <v>62</v>
      </c>
      <c r="F85" s="16" t="s">
        <v>2045</v>
      </c>
      <c r="G85" s="16" t="s">
        <v>3692</v>
      </c>
      <c r="H85" s="21" t="s">
        <v>1455</v>
      </c>
      <c r="I85" s="58">
        <v>44560</v>
      </c>
      <c r="J85" s="59">
        <v>0.75</v>
      </c>
      <c r="K85" s="32" t="s">
        <v>3693</v>
      </c>
      <c r="L85" s="65">
        <v>2500</v>
      </c>
      <c r="M85" s="21">
        <v>3</v>
      </c>
      <c r="N85" s="58">
        <v>44555</v>
      </c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52.5" hidden="1" customHeight="1" x14ac:dyDescent="0.15">
      <c r="A86" s="21">
        <v>82</v>
      </c>
      <c r="B86" s="16">
        <v>419</v>
      </c>
      <c r="C86" s="16" t="s">
        <v>1691</v>
      </c>
      <c r="D86" s="17" t="s">
        <v>1692</v>
      </c>
      <c r="E86" s="16" t="s">
        <v>20</v>
      </c>
      <c r="F86" s="16" t="s">
        <v>1693</v>
      </c>
      <c r="G86" s="16" t="s">
        <v>1694</v>
      </c>
      <c r="H86" s="16" t="s">
        <v>23</v>
      </c>
      <c r="I86" s="58">
        <v>44561</v>
      </c>
      <c r="J86" s="59">
        <v>0.72916666666666663</v>
      </c>
      <c r="K86" s="32"/>
      <c r="L86" s="65">
        <v>2700</v>
      </c>
      <c r="M86" s="21">
        <v>1</v>
      </c>
      <c r="N86" s="58">
        <v>44555</v>
      </c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28" hidden="1" x14ac:dyDescent="0.15">
      <c r="A87" s="21">
        <v>83</v>
      </c>
      <c r="B87" s="16">
        <v>454</v>
      </c>
      <c r="C87" s="16" t="s">
        <v>1834</v>
      </c>
      <c r="D87" s="17" t="s">
        <v>1835</v>
      </c>
      <c r="E87" s="16" t="s">
        <v>155</v>
      </c>
      <c r="F87" s="16" t="s">
        <v>1836</v>
      </c>
      <c r="G87" s="16" t="s">
        <v>1837</v>
      </c>
      <c r="H87" s="16" t="s">
        <v>23</v>
      </c>
      <c r="I87" s="35">
        <v>44556</v>
      </c>
      <c r="J87" s="59">
        <v>0.47916666666666669</v>
      </c>
      <c r="K87" s="32" t="s">
        <v>2352</v>
      </c>
      <c r="L87" s="65">
        <v>1400</v>
      </c>
      <c r="M87" s="21">
        <v>1</v>
      </c>
      <c r="N87" s="58">
        <v>44555</v>
      </c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56.25" hidden="1" customHeight="1" x14ac:dyDescent="0.15">
      <c r="A88" s="16">
        <v>84</v>
      </c>
      <c r="B88" s="16">
        <v>466</v>
      </c>
      <c r="C88" s="16" t="s">
        <v>1886</v>
      </c>
      <c r="D88" s="17" t="s">
        <v>1887</v>
      </c>
      <c r="E88" s="16" t="s">
        <v>20</v>
      </c>
      <c r="F88" s="16" t="s">
        <v>3732</v>
      </c>
      <c r="G88" s="46" t="s">
        <v>1889</v>
      </c>
      <c r="H88" s="16" t="s">
        <v>23</v>
      </c>
      <c r="I88" s="58">
        <v>44561</v>
      </c>
      <c r="J88" s="59">
        <v>0.875</v>
      </c>
      <c r="K88" s="32" t="s">
        <v>2353</v>
      </c>
      <c r="L88" s="65">
        <v>4600</v>
      </c>
      <c r="M88" s="21">
        <v>2</v>
      </c>
      <c r="N88" s="58">
        <v>44555</v>
      </c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56.25" hidden="1" customHeight="1" x14ac:dyDescent="0.15">
      <c r="A89" s="21">
        <v>85</v>
      </c>
      <c r="B89" s="16">
        <v>483</v>
      </c>
      <c r="C89" s="16" t="s">
        <v>1957</v>
      </c>
      <c r="D89" s="17" t="s">
        <v>1958</v>
      </c>
      <c r="E89" s="16" t="s">
        <v>20</v>
      </c>
      <c r="F89" s="16" t="s">
        <v>1959</v>
      </c>
      <c r="G89" s="16" t="s">
        <v>3697</v>
      </c>
      <c r="H89" s="16" t="s">
        <v>23</v>
      </c>
      <c r="I89" s="58">
        <v>44560</v>
      </c>
      <c r="J89" s="59">
        <v>0.85416666666666663</v>
      </c>
      <c r="K89" s="32"/>
      <c r="L89" s="65">
        <v>2000</v>
      </c>
      <c r="M89" s="21">
        <v>2</v>
      </c>
      <c r="N89" s="58">
        <v>44556</v>
      </c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115.5" hidden="1" customHeight="1" x14ac:dyDescent="0.15">
      <c r="A90" s="21">
        <v>86</v>
      </c>
      <c r="B90" s="16">
        <v>565</v>
      </c>
      <c r="C90" s="16" t="s">
        <v>2275</v>
      </c>
      <c r="D90" s="17" t="s">
        <v>2276</v>
      </c>
      <c r="E90" s="16" t="s">
        <v>62</v>
      </c>
      <c r="F90" s="16" t="s">
        <v>2277</v>
      </c>
      <c r="G90" s="16" t="s">
        <v>2278</v>
      </c>
      <c r="H90" s="16" t="s">
        <v>1455</v>
      </c>
      <c r="I90" s="58">
        <v>44560</v>
      </c>
      <c r="J90" s="59">
        <v>0.90625</v>
      </c>
      <c r="K90" s="32"/>
      <c r="L90" s="65">
        <v>2500</v>
      </c>
      <c r="M90" s="21">
        <v>3</v>
      </c>
      <c r="N90" s="58">
        <v>44556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56.25" hidden="1" customHeight="1" x14ac:dyDescent="0.15">
      <c r="A91" s="21">
        <v>87</v>
      </c>
      <c r="B91" s="16">
        <v>507</v>
      </c>
      <c r="C91" s="16" t="s">
        <v>2052</v>
      </c>
      <c r="D91" s="17" t="s">
        <v>2053</v>
      </c>
      <c r="E91" s="16" t="s">
        <v>352</v>
      </c>
      <c r="F91" s="16" t="s">
        <v>2346</v>
      </c>
      <c r="G91" s="16" t="s">
        <v>2347</v>
      </c>
      <c r="H91" s="21" t="s">
        <v>1455</v>
      </c>
      <c r="I91" s="58">
        <v>44559</v>
      </c>
      <c r="J91" s="59">
        <v>0.8125</v>
      </c>
      <c r="K91" s="36"/>
      <c r="L91" s="81">
        <v>2300</v>
      </c>
      <c r="M91" s="21">
        <v>3</v>
      </c>
      <c r="N91" s="58">
        <v>44556</v>
      </c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56.25" hidden="1" customHeight="1" x14ac:dyDescent="0.15">
      <c r="A92" s="21">
        <v>88</v>
      </c>
      <c r="B92" s="16">
        <v>566</v>
      </c>
      <c r="C92" s="16" t="s">
        <v>2279</v>
      </c>
      <c r="D92" s="17" t="s">
        <v>2280</v>
      </c>
      <c r="E92" s="16" t="s">
        <v>89</v>
      </c>
      <c r="F92" s="16" t="s">
        <v>2281</v>
      </c>
      <c r="G92" s="16" t="s">
        <v>2282</v>
      </c>
      <c r="H92" s="16" t="s">
        <v>1455</v>
      </c>
      <c r="I92" s="58">
        <v>44556</v>
      </c>
      <c r="J92" s="59">
        <v>0.75</v>
      </c>
      <c r="K92" s="32"/>
      <c r="L92" s="65">
        <v>1600</v>
      </c>
      <c r="M92" s="21">
        <v>1</v>
      </c>
      <c r="N92" s="58">
        <v>44556</v>
      </c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99" hidden="1" customHeight="1" x14ac:dyDescent="0.15">
      <c r="A93" s="21">
        <v>89</v>
      </c>
      <c r="B93" s="16">
        <v>567</v>
      </c>
      <c r="C93" s="16" t="s">
        <v>2283</v>
      </c>
      <c r="D93" s="17" t="s">
        <v>2284</v>
      </c>
      <c r="E93" s="16" t="s">
        <v>155</v>
      </c>
      <c r="F93" s="16" t="s">
        <v>2285</v>
      </c>
      <c r="G93" s="16" t="s">
        <v>3716</v>
      </c>
      <c r="H93" s="16" t="s">
        <v>1455</v>
      </c>
      <c r="I93" s="58">
        <v>44561</v>
      </c>
      <c r="J93" s="59">
        <v>0.66666666666666663</v>
      </c>
      <c r="K93" s="32"/>
      <c r="L93" s="65">
        <v>2800</v>
      </c>
      <c r="M93" s="21">
        <v>2</v>
      </c>
      <c r="N93" s="58">
        <v>44556</v>
      </c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90.75" hidden="1" customHeight="1" x14ac:dyDescent="0.15">
      <c r="A94" s="21">
        <v>90</v>
      </c>
      <c r="B94" s="16">
        <v>568</v>
      </c>
      <c r="C94" s="16" t="s">
        <v>2288</v>
      </c>
      <c r="D94" s="17" t="s">
        <v>2289</v>
      </c>
      <c r="E94" s="16" t="s">
        <v>199</v>
      </c>
      <c r="F94" s="16" t="s">
        <v>2290</v>
      </c>
      <c r="G94" s="16" t="s">
        <v>2199</v>
      </c>
      <c r="H94" s="16" t="s">
        <v>1455</v>
      </c>
      <c r="I94" s="58">
        <v>44561</v>
      </c>
      <c r="J94" s="59">
        <v>0.83333333333333337</v>
      </c>
      <c r="K94" s="32" t="s">
        <v>3710</v>
      </c>
      <c r="L94" s="65">
        <v>4100</v>
      </c>
      <c r="M94" s="21">
        <v>1</v>
      </c>
      <c r="N94" s="58">
        <v>44556</v>
      </c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107.25" hidden="1" customHeight="1" x14ac:dyDescent="0.15">
      <c r="A95" s="16">
        <v>91</v>
      </c>
      <c r="B95" s="16">
        <v>298</v>
      </c>
      <c r="C95" s="16" t="s">
        <v>1136</v>
      </c>
      <c r="D95" s="17" t="s">
        <v>1137</v>
      </c>
      <c r="E95" s="16" t="s">
        <v>20</v>
      </c>
      <c r="F95" s="16" t="s">
        <v>1138</v>
      </c>
      <c r="G95" s="16" t="s">
        <v>1139</v>
      </c>
      <c r="H95" s="16" t="s">
        <v>23</v>
      </c>
      <c r="I95" s="58">
        <v>44560</v>
      </c>
      <c r="J95" s="59">
        <v>0.72916666666666663</v>
      </c>
      <c r="K95" s="36" t="s">
        <v>3701</v>
      </c>
      <c r="L95" s="65">
        <v>2000</v>
      </c>
      <c r="M95" s="21">
        <v>1</v>
      </c>
      <c r="N95" s="58">
        <v>44556</v>
      </c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56.25" hidden="1" customHeight="1" x14ac:dyDescent="0.15">
      <c r="A96" s="21">
        <v>92</v>
      </c>
      <c r="B96" s="16">
        <v>62</v>
      </c>
      <c r="C96" s="16" t="s">
        <v>258</v>
      </c>
      <c r="D96" s="17" t="s">
        <v>259</v>
      </c>
      <c r="E96" s="16" t="s">
        <v>51</v>
      </c>
      <c r="F96" s="16" t="s">
        <v>260</v>
      </c>
      <c r="G96" s="16" t="s">
        <v>3711</v>
      </c>
      <c r="H96" s="16" t="s">
        <v>23</v>
      </c>
      <c r="I96" s="35">
        <v>44561</v>
      </c>
      <c r="J96" s="39">
        <v>0.91666666666666663</v>
      </c>
      <c r="K96" s="36"/>
      <c r="L96" s="65">
        <v>4700</v>
      </c>
      <c r="M96" s="21">
        <v>1</v>
      </c>
      <c r="N96" s="58">
        <v>44556</v>
      </c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85.5" hidden="1" customHeight="1" x14ac:dyDescent="0.15">
      <c r="A97" s="21">
        <v>93</v>
      </c>
      <c r="B97" s="16">
        <v>569</v>
      </c>
      <c r="C97" s="16" t="s">
        <v>2291</v>
      </c>
      <c r="D97" s="17" t="s">
        <v>2292</v>
      </c>
      <c r="E97" s="16" t="s">
        <v>20</v>
      </c>
      <c r="F97" s="16" t="s">
        <v>2293</v>
      </c>
      <c r="G97" s="16" t="s">
        <v>2294</v>
      </c>
      <c r="H97" s="16" t="s">
        <v>1455</v>
      </c>
      <c r="I97" s="35">
        <v>44556</v>
      </c>
      <c r="J97" s="59">
        <v>0.77083333333333337</v>
      </c>
      <c r="K97" s="36"/>
      <c r="L97" s="65">
        <v>1500</v>
      </c>
      <c r="M97" s="21">
        <v>3</v>
      </c>
      <c r="N97" s="58">
        <v>44556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134.25" hidden="1" customHeight="1" x14ac:dyDescent="0.15">
      <c r="A98" s="21">
        <v>94</v>
      </c>
      <c r="B98" s="16">
        <v>451</v>
      </c>
      <c r="C98" s="16" t="s">
        <v>1821</v>
      </c>
      <c r="D98" s="17" t="s">
        <v>1822</v>
      </c>
      <c r="E98" s="16" t="s">
        <v>20</v>
      </c>
      <c r="F98" s="16" t="s">
        <v>1823</v>
      </c>
      <c r="G98" s="16" t="s">
        <v>2355</v>
      </c>
      <c r="H98" s="16" t="s">
        <v>23</v>
      </c>
      <c r="I98" s="35">
        <v>44561</v>
      </c>
      <c r="J98" s="59">
        <v>0.66666666666666663</v>
      </c>
      <c r="K98" s="32" t="s">
        <v>2356</v>
      </c>
      <c r="L98" s="65">
        <v>3100</v>
      </c>
      <c r="M98" s="21">
        <v>1</v>
      </c>
      <c r="N98" s="58">
        <v>44557</v>
      </c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56.25" hidden="1" customHeight="1" x14ac:dyDescent="0.15">
      <c r="A99" s="21">
        <v>95</v>
      </c>
      <c r="B99" s="16">
        <v>322</v>
      </c>
      <c r="C99" s="16" t="s">
        <v>1231</v>
      </c>
      <c r="D99" s="17" t="s">
        <v>1232</v>
      </c>
      <c r="E99" s="16" t="s">
        <v>89</v>
      </c>
      <c r="F99" s="16" t="s">
        <v>1233</v>
      </c>
      <c r="G99" s="16" t="s">
        <v>1234</v>
      </c>
      <c r="H99" s="16" t="s">
        <v>23</v>
      </c>
      <c r="I99" s="58">
        <v>44561</v>
      </c>
      <c r="J99" s="59">
        <v>0.52083333333333337</v>
      </c>
      <c r="K99" s="32"/>
      <c r="L99" s="81">
        <v>2600</v>
      </c>
      <c r="M99" s="21">
        <v>1</v>
      </c>
      <c r="N99" s="58">
        <v>44557</v>
      </c>
      <c r="O99" s="74"/>
      <c r="P99" s="74"/>
      <c r="Q99" s="74"/>
      <c r="R99" s="74"/>
      <c r="T99" s="74"/>
      <c r="U99" s="74"/>
      <c r="V99" s="74"/>
      <c r="W99" s="74"/>
      <c r="Y99" s="74"/>
      <c r="Z99" s="74"/>
    </row>
    <row r="100" spans="1:26" ht="78" hidden="1" customHeight="1" x14ac:dyDescent="0.15">
      <c r="A100" s="21">
        <v>96</v>
      </c>
      <c r="B100" s="16">
        <v>317</v>
      </c>
      <c r="C100" s="16" t="s">
        <v>1211</v>
      </c>
      <c r="D100" s="17" t="s">
        <v>1212</v>
      </c>
      <c r="E100" s="16" t="s">
        <v>62</v>
      </c>
      <c r="F100" s="16" t="s">
        <v>1213</v>
      </c>
      <c r="G100" s="16" t="s">
        <v>1214</v>
      </c>
      <c r="H100" s="16" t="s">
        <v>23</v>
      </c>
      <c r="I100" s="58">
        <v>44561</v>
      </c>
      <c r="J100" s="59">
        <v>0.59375</v>
      </c>
      <c r="K100" s="36"/>
      <c r="L100" s="81">
        <v>3800</v>
      </c>
      <c r="M100" s="21">
        <v>3</v>
      </c>
      <c r="N100" s="58">
        <v>44558</v>
      </c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56.25" hidden="1" customHeight="1" x14ac:dyDescent="0.15">
      <c r="A101" s="21">
        <v>97</v>
      </c>
      <c r="B101" s="16">
        <v>464</v>
      </c>
      <c r="C101" s="16" t="s">
        <v>1878</v>
      </c>
      <c r="D101" s="17" t="s">
        <v>1879</v>
      </c>
      <c r="E101" s="16" t="s">
        <v>20</v>
      </c>
      <c r="F101" s="16" t="s">
        <v>1880</v>
      </c>
      <c r="G101" s="16" t="s">
        <v>1881</v>
      </c>
      <c r="H101" s="16" t="s">
        <v>23</v>
      </c>
      <c r="I101" s="58">
        <v>44559</v>
      </c>
      <c r="J101" s="59">
        <v>0.79166666666666663</v>
      </c>
      <c r="K101" s="32"/>
      <c r="L101" s="65">
        <v>1800</v>
      </c>
      <c r="M101" s="21">
        <v>2</v>
      </c>
      <c r="N101" s="58">
        <v>41270</v>
      </c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186.75" hidden="1" customHeight="1" x14ac:dyDescent="0.15">
      <c r="A102" s="21">
        <v>98</v>
      </c>
      <c r="B102" s="16">
        <v>529</v>
      </c>
      <c r="C102" s="16" t="s">
        <v>2139</v>
      </c>
      <c r="D102" s="17" t="s">
        <v>3703</v>
      </c>
      <c r="E102" s="16" t="s">
        <v>569</v>
      </c>
      <c r="F102" s="16" t="s">
        <v>2141</v>
      </c>
      <c r="G102" s="16" t="s">
        <v>3704</v>
      </c>
      <c r="H102" s="21" t="s">
        <v>1455</v>
      </c>
      <c r="I102" s="58">
        <v>44561</v>
      </c>
      <c r="J102" s="59">
        <v>0.5625</v>
      </c>
      <c r="K102" s="36" t="s">
        <v>3705</v>
      </c>
      <c r="L102" s="65">
        <v>2800</v>
      </c>
      <c r="M102" s="21">
        <v>1</v>
      </c>
      <c r="N102" s="58">
        <v>44559</v>
      </c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56.25" hidden="1" customHeight="1" x14ac:dyDescent="0.15">
      <c r="A103" s="21">
        <v>99</v>
      </c>
      <c r="B103" s="16">
        <v>571</v>
      </c>
      <c r="C103" s="16" t="s">
        <v>3722</v>
      </c>
      <c r="D103" s="17" t="s">
        <v>3723</v>
      </c>
      <c r="E103" s="16" t="s">
        <v>352</v>
      </c>
      <c r="F103" s="16" t="s">
        <v>3724</v>
      </c>
      <c r="G103" s="16" t="s">
        <v>3725</v>
      </c>
      <c r="H103" s="16" t="s">
        <v>1455</v>
      </c>
      <c r="I103" s="58">
        <v>44561</v>
      </c>
      <c r="J103" s="59">
        <v>0.64583333333333337</v>
      </c>
      <c r="K103" s="32" t="s">
        <v>3726</v>
      </c>
      <c r="L103" s="65">
        <v>5500</v>
      </c>
      <c r="M103" s="21">
        <v>3</v>
      </c>
      <c r="N103" s="58">
        <v>44559</v>
      </c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56.25" hidden="1" customHeight="1" x14ac:dyDescent="0.15">
      <c r="A104" s="21">
        <v>100</v>
      </c>
      <c r="B104" s="16">
        <v>572</v>
      </c>
      <c r="C104" s="16" t="s">
        <v>3727</v>
      </c>
      <c r="D104" s="17" t="s">
        <v>3728</v>
      </c>
      <c r="E104" s="16" t="s">
        <v>20</v>
      </c>
      <c r="F104" s="16" t="s">
        <v>3729</v>
      </c>
      <c r="G104" s="16" t="s">
        <v>3730</v>
      </c>
      <c r="H104" s="16" t="s">
        <v>1455</v>
      </c>
      <c r="I104" s="58">
        <v>44561</v>
      </c>
      <c r="J104" s="59">
        <v>0.9375</v>
      </c>
      <c r="K104" s="32" t="s">
        <v>3731</v>
      </c>
      <c r="L104" s="65">
        <v>2000</v>
      </c>
      <c r="M104" s="21">
        <v>1</v>
      </c>
      <c r="N104" s="58">
        <v>44560</v>
      </c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132.75" hidden="1" customHeight="1" x14ac:dyDescent="0.15">
      <c r="A105" s="21">
        <v>101</v>
      </c>
      <c r="B105" s="16">
        <v>399</v>
      </c>
      <c r="C105" s="16" t="s">
        <v>1604</v>
      </c>
      <c r="D105" s="17" t="s">
        <v>1605</v>
      </c>
      <c r="E105" s="17" t="s">
        <v>199</v>
      </c>
      <c r="F105" s="16" t="s">
        <v>1606</v>
      </c>
      <c r="G105" s="16" t="s">
        <v>3740</v>
      </c>
      <c r="H105" s="16" t="s">
        <v>23</v>
      </c>
      <c r="I105" s="58">
        <v>44561</v>
      </c>
      <c r="J105" s="59">
        <v>0.89583333333333337</v>
      </c>
      <c r="K105" s="32"/>
      <c r="L105" s="65">
        <v>4600</v>
      </c>
      <c r="M105" s="21">
        <v>1</v>
      </c>
      <c r="N105" s="58">
        <v>44560</v>
      </c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56.25" hidden="1" customHeight="1" x14ac:dyDescent="0.15">
      <c r="A106" s="21">
        <v>102</v>
      </c>
      <c r="B106" s="16">
        <v>573</v>
      </c>
      <c r="C106" s="16" t="s">
        <v>3741</v>
      </c>
      <c r="D106" s="17" t="s">
        <v>3742</v>
      </c>
      <c r="E106" s="16" t="s">
        <v>62</v>
      </c>
      <c r="F106" s="16" t="s">
        <v>3743</v>
      </c>
      <c r="G106" s="16" t="s">
        <v>3744</v>
      </c>
      <c r="H106" s="16" t="s">
        <v>1455</v>
      </c>
      <c r="I106" s="58">
        <v>44561</v>
      </c>
      <c r="J106" s="59">
        <v>0.75</v>
      </c>
      <c r="K106" s="32"/>
      <c r="L106" s="81">
        <v>5000</v>
      </c>
      <c r="M106" s="21">
        <v>3</v>
      </c>
      <c r="N106" s="58">
        <v>44560</v>
      </c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56.25" hidden="1" customHeight="1" x14ac:dyDescent="0.15">
      <c r="A107" s="21">
        <v>103</v>
      </c>
      <c r="B107" s="16">
        <v>354</v>
      </c>
      <c r="C107" s="16" t="s">
        <v>1421</v>
      </c>
      <c r="D107" s="17" t="s">
        <v>1422</v>
      </c>
      <c r="E107" s="17" t="s">
        <v>471</v>
      </c>
      <c r="F107" s="17" t="s">
        <v>1423</v>
      </c>
      <c r="G107" s="16" t="s">
        <v>3749</v>
      </c>
      <c r="H107" s="16" t="s">
        <v>23</v>
      </c>
      <c r="I107" s="58">
        <v>44561</v>
      </c>
      <c r="J107" s="59">
        <v>0.77083333333333337</v>
      </c>
      <c r="K107" s="36"/>
      <c r="L107" s="65">
        <v>4000</v>
      </c>
      <c r="M107" s="21">
        <v>1</v>
      </c>
      <c r="N107" s="58">
        <v>44561</v>
      </c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56.25" hidden="1" customHeight="1" x14ac:dyDescent="0.15">
      <c r="A108" s="21"/>
      <c r="B108" s="16"/>
      <c r="C108" s="16"/>
      <c r="D108" s="17"/>
      <c r="E108" s="16"/>
      <c r="F108" s="16"/>
      <c r="G108" s="39"/>
      <c r="H108" s="16"/>
      <c r="I108" s="35"/>
      <c r="J108" s="39"/>
      <c r="K108" s="16"/>
      <c r="L108" s="70"/>
      <c r="M108" s="16"/>
      <c r="N108" s="35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56.25" hidden="1" customHeight="1" x14ac:dyDescent="0.15">
      <c r="A109" s="16"/>
      <c r="B109" s="16"/>
      <c r="C109" s="16"/>
      <c r="D109" s="17"/>
      <c r="E109" s="16"/>
      <c r="F109" s="16"/>
      <c r="G109" s="16"/>
      <c r="H109" s="16"/>
      <c r="I109" s="58"/>
      <c r="J109" s="59"/>
      <c r="K109" s="32"/>
      <c r="L109" s="65"/>
      <c r="M109" s="21"/>
      <c r="N109" s="58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56.25" hidden="1" customHeight="1" x14ac:dyDescent="0.15">
      <c r="A110" s="21"/>
      <c r="B110" s="16"/>
      <c r="C110" s="16"/>
      <c r="D110" s="17"/>
      <c r="E110" s="16"/>
      <c r="F110" s="16"/>
      <c r="G110" s="16"/>
      <c r="H110" s="16"/>
      <c r="I110" s="58"/>
      <c r="J110" s="59"/>
      <c r="K110" s="32"/>
      <c r="L110" s="65"/>
      <c r="M110" s="21"/>
      <c r="N110" s="58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75" hidden="1" customHeight="1" x14ac:dyDescent="0.15">
      <c r="A111" s="21"/>
      <c r="B111" s="16"/>
      <c r="C111" s="16"/>
      <c r="D111" s="17"/>
      <c r="E111" s="16"/>
      <c r="F111" s="16"/>
      <c r="G111" s="16"/>
      <c r="H111" s="16"/>
      <c r="I111" s="58"/>
      <c r="J111" s="59"/>
      <c r="K111" s="32"/>
      <c r="L111" s="65"/>
      <c r="M111" s="21"/>
      <c r="N111" s="58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56.25" hidden="1" customHeight="1" x14ac:dyDescent="0.15">
      <c r="A112" s="21"/>
      <c r="B112" s="16"/>
      <c r="C112" s="16"/>
      <c r="D112" s="17"/>
      <c r="E112" s="17"/>
      <c r="F112" s="16"/>
      <c r="G112" s="16"/>
      <c r="H112" s="16"/>
      <c r="I112" s="58"/>
      <c r="J112" s="59"/>
      <c r="K112" s="32"/>
      <c r="L112" s="65"/>
      <c r="M112" s="21"/>
      <c r="N112" s="58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56.25" hidden="1" customHeight="1" x14ac:dyDescent="0.15">
      <c r="A113" s="21"/>
      <c r="B113" s="16"/>
      <c r="C113" s="16"/>
      <c r="D113" s="17"/>
      <c r="E113" s="16"/>
      <c r="F113" s="16"/>
      <c r="G113" s="16"/>
      <c r="H113" s="16"/>
      <c r="I113" s="58"/>
      <c r="J113" s="59"/>
      <c r="K113" s="32"/>
      <c r="L113" s="65"/>
      <c r="M113" s="21"/>
      <c r="N113" s="58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91.5" hidden="1" customHeight="1" x14ac:dyDescent="0.15">
      <c r="A114" s="16"/>
      <c r="B114" s="16"/>
      <c r="C114" s="16"/>
      <c r="D114" s="17"/>
      <c r="E114" s="16"/>
      <c r="F114" s="16"/>
      <c r="G114" s="16"/>
      <c r="H114" s="16"/>
      <c r="I114" s="58"/>
      <c r="J114" s="59"/>
      <c r="K114" s="32"/>
      <c r="L114" s="65"/>
      <c r="M114" s="21"/>
      <c r="N114" s="58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78" hidden="1" customHeight="1" x14ac:dyDescent="0.15">
      <c r="A115" s="21"/>
      <c r="B115" s="16"/>
      <c r="C115" s="16"/>
      <c r="D115" s="17"/>
      <c r="E115" s="16"/>
      <c r="F115" s="16"/>
      <c r="G115" s="16"/>
      <c r="H115" s="16"/>
      <c r="I115" s="58"/>
      <c r="J115" s="59"/>
      <c r="K115" s="32"/>
      <c r="L115" s="81"/>
      <c r="M115" s="21"/>
      <c r="N115" s="58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72.75" hidden="1" customHeight="1" x14ac:dyDescent="0.15">
      <c r="A116" s="21"/>
      <c r="B116" s="16"/>
      <c r="C116" s="16"/>
      <c r="D116" s="17"/>
      <c r="E116" s="16"/>
      <c r="F116" s="16"/>
      <c r="G116" s="16"/>
      <c r="H116" s="16"/>
      <c r="I116" s="58"/>
      <c r="J116" s="59"/>
      <c r="K116" s="36"/>
      <c r="L116" s="65"/>
      <c r="M116" s="21"/>
      <c r="N116" s="58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72" hidden="1" customHeight="1" x14ac:dyDescent="0.15">
      <c r="A117" s="21"/>
      <c r="B117" s="16"/>
      <c r="C117" s="16"/>
      <c r="D117" s="17"/>
      <c r="E117" s="16"/>
      <c r="F117" s="16"/>
      <c r="G117" s="16"/>
      <c r="H117" s="16"/>
      <c r="I117" s="58"/>
      <c r="J117" s="59"/>
      <c r="K117" s="82"/>
      <c r="L117" s="65"/>
      <c r="M117" s="21"/>
      <c r="N117" s="58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91.5" hidden="1" customHeight="1" x14ac:dyDescent="0.15">
      <c r="A118" s="21"/>
      <c r="B118" s="16"/>
      <c r="C118" s="16"/>
      <c r="D118" s="17"/>
      <c r="E118" s="16"/>
      <c r="F118" s="16"/>
      <c r="G118" s="16"/>
      <c r="H118" s="16"/>
      <c r="I118" s="58"/>
      <c r="J118" s="59"/>
      <c r="K118" s="21"/>
      <c r="L118" s="65"/>
      <c r="M118" s="21"/>
      <c r="N118" s="58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56.25" hidden="1" customHeight="1" x14ac:dyDescent="0.15">
      <c r="A119" s="16"/>
      <c r="B119" s="16"/>
      <c r="C119" s="16"/>
      <c r="D119" s="17"/>
      <c r="E119" s="16"/>
      <c r="F119" s="16"/>
      <c r="G119" s="16"/>
      <c r="H119" s="16"/>
      <c r="I119" s="58"/>
      <c r="J119" s="59"/>
      <c r="K119" s="32"/>
      <c r="L119" s="65"/>
      <c r="M119" s="21"/>
      <c r="N119" s="58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56.25" hidden="1" customHeight="1" x14ac:dyDescent="0.15">
      <c r="A120" s="21"/>
      <c r="B120" s="16"/>
      <c r="C120" s="16"/>
      <c r="D120" s="17"/>
      <c r="E120" s="16"/>
      <c r="F120" s="16"/>
      <c r="G120" s="16"/>
      <c r="H120" s="16"/>
      <c r="I120" s="58"/>
      <c r="J120" s="59"/>
      <c r="K120" s="32"/>
      <c r="L120" s="65"/>
      <c r="M120" s="21"/>
      <c r="N120" s="58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100.5" hidden="1" customHeight="1" x14ac:dyDescent="0.15">
      <c r="A121" s="21"/>
      <c r="B121" s="16"/>
      <c r="C121" s="16"/>
      <c r="D121" s="17"/>
      <c r="E121" s="16"/>
      <c r="F121" s="16"/>
      <c r="G121" s="16"/>
      <c r="H121" s="16"/>
      <c r="I121" s="58"/>
      <c r="J121" s="59"/>
      <c r="K121" s="32"/>
      <c r="L121" s="65"/>
      <c r="M121" s="21"/>
      <c r="N121" s="58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90" hidden="1" customHeight="1" x14ac:dyDescent="0.15">
      <c r="A122" s="21"/>
      <c r="B122" s="16"/>
      <c r="C122" s="16"/>
      <c r="D122" s="17"/>
      <c r="E122" s="16"/>
      <c r="F122" s="2"/>
      <c r="G122" s="2"/>
      <c r="H122" s="16"/>
      <c r="I122" s="58"/>
      <c r="J122" s="59"/>
      <c r="K122" s="32"/>
      <c r="L122" s="65"/>
      <c r="M122" s="21"/>
      <c r="N122" s="58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56.25" hidden="1" customHeight="1" x14ac:dyDescent="0.15">
      <c r="A123" s="21"/>
      <c r="B123" s="16"/>
      <c r="C123" s="16"/>
      <c r="D123" s="17"/>
      <c r="E123" s="16"/>
      <c r="F123" s="16"/>
      <c r="G123" s="16"/>
      <c r="H123" s="16"/>
      <c r="I123" s="35"/>
      <c r="J123" s="39"/>
      <c r="K123" s="36"/>
      <c r="L123" s="65"/>
      <c r="M123" s="21"/>
      <c r="N123" s="58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56.25" hidden="1" customHeight="1" x14ac:dyDescent="0.15">
      <c r="A124" s="83"/>
      <c r="B124" s="83"/>
      <c r="C124" s="83"/>
      <c r="D124" s="84"/>
      <c r="E124" s="83"/>
      <c r="F124" s="83"/>
      <c r="G124" s="83"/>
      <c r="H124" s="83"/>
      <c r="I124" s="85"/>
      <c r="J124" s="86"/>
      <c r="K124" s="87"/>
      <c r="L124" s="88"/>
      <c r="M124" s="83"/>
      <c r="N124" s="85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56.25" hidden="1" customHeight="1" x14ac:dyDescent="0.15">
      <c r="J125" s="68"/>
      <c r="K125" s="49"/>
      <c r="L125" s="90"/>
      <c r="M125" s="2"/>
      <c r="N125" s="2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104.25" customHeight="1" x14ac:dyDescent="0.15">
      <c r="A126" s="2"/>
      <c r="B126" s="2"/>
      <c r="C126" s="2"/>
      <c r="D126" s="49"/>
      <c r="E126" s="2"/>
      <c r="F126" s="2"/>
      <c r="G126" s="2"/>
      <c r="H126" s="2"/>
      <c r="I126" s="91"/>
      <c r="J126" s="68"/>
      <c r="K126" s="49"/>
      <c r="L126" s="90"/>
      <c r="M126" s="2"/>
      <c r="N126" s="2"/>
      <c r="O126" s="74"/>
      <c r="P126" s="74"/>
      <c r="Q126" s="74"/>
      <c r="R126" s="74">
        <v>11</v>
      </c>
      <c r="S126" s="74"/>
      <c r="T126" s="74"/>
      <c r="U126" s="74"/>
      <c r="V126" s="74"/>
      <c r="W126" s="74"/>
      <c r="X126" s="74"/>
      <c r="Y126" s="74"/>
      <c r="Z126" s="74"/>
    </row>
    <row r="127" spans="1:26" ht="56.25" customHeight="1" x14ac:dyDescent="0.15">
      <c r="A127" s="2"/>
      <c r="B127" s="2"/>
      <c r="C127" s="2"/>
      <c r="D127" s="49"/>
      <c r="E127" s="2"/>
      <c r="F127" s="2"/>
      <c r="G127" s="2"/>
      <c r="H127" s="2"/>
      <c r="I127" s="91"/>
      <c r="J127" s="68"/>
      <c r="K127" s="49"/>
      <c r="L127" s="90"/>
      <c r="M127" s="2"/>
      <c r="N127" s="2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56.25" customHeight="1" x14ac:dyDescent="0.15">
      <c r="A128" s="2"/>
      <c r="B128" s="2"/>
      <c r="C128" s="2"/>
      <c r="D128" s="49"/>
      <c r="E128" s="2"/>
      <c r="F128" s="2"/>
      <c r="G128" s="2"/>
      <c r="H128" s="2"/>
      <c r="I128" s="91"/>
      <c r="J128" s="68"/>
      <c r="K128" s="49"/>
      <c r="L128" s="90"/>
      <c r="M128" s="2"/>
      <c r="N128" s="2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12.75" customHeight="1" x14ac:dyDescent="0.15">
      <c r="A129" s="2"/>
      <c r="B129" s="2"/>
      <c r="C129" s="2"/>
      <c r="D129" s="49"/>
      <c r="E129" s="2"/>
      <c r="F129" s="2"/>
      <c r="G129" s="2"/>
      <c r="H129" s="2"/>
      <c r="I129" s="91"/>
      <c r="J129" s="68"/>
      <c r="K129" s="49"/>
      <c r="L129" s="9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15">
      <c r="A130" s="2"/>
      <c r="B130" s="2"/>
      <c r="C130" s="2"/>
      <c r="D130" s="49"/>
      <c r="E130" s="2"/>
      <c r="F130" s="2"/>
      <c r="G130" s="2"/>
      <c r="H130" s="2"/>
      <c r="I130" s="91"/>
      <c r="J130" s="68"/>
      <c r="K130" s="49"/>
      <c r="L130" s="9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15">
      <c r="A131" s="2"/>
      <c r="B131" s="2"/>
      <c r="C131" s="2"/>
      <c r="D131" s="49"/>
      <c r="E131" s="2"/>
      <c r="F131" s="2"/>
      <c r="G131" s="2"/>
      <c r="H131" s="2"/>
      <c r="I131" s="91"/>
      <c r="J131" s="68"/>
      <c r="K131" s="49"/>
      <c r="L131" s="9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15">
      <c r="A132" s="2"/>
      <c r="B132" s="2"/>
      <c r="C132" s="2"/>
      <c r="D132" s="49"/>
      <c r="E132" s="2"/>
      <c r="F132" s="2"/>
      <c r="G132" s="2"/>
      <c r="H132" s="2"/>
      <c r="I132" s="91"/>
      <c r="J132" s="68"/>
      <c r="K132" s="49"/>
      <c r="L132" s="9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15">
      <c r="A133" s="2"/>
      <c r="B133" s="2"/>
      <c r="C133" s="2"/>
      <c r="D133" s="49"/>
      <c r="E133" s="2"/>
      <c r="F133" s="2"/>
      <c r="G133" s="2"/>
      <c r="H133" s="2"/>
      <c r="I133" s="91"/>
      <c r="J133" s="68"/>
      <c r="K133" s="49"/>
      <c r="L133" s="9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15">
      <c r="A134" s="2"/>
      <c r="B134" s="2"/>
      <c r="C134" s="2"/>
      <c r="D134" s="49"/>
      <c r="E134" s="2"/>
      <c r="F134" s="2"/>
      <c r="G134" s="2"/>
      <c r="H134" s="2"/>
      <c r="I134" s="91"/>
      <c r="J134" s="68"/>
      <c r="K134" s="49"/>
      <c r="L134" s="9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15">
      <c r="A135" s="2"/>
      <c r="B135" s="2"/>
      <c r="C135" s="2"/>
      <c r="D135" s="49"/>
      <c r="E135" s="2"/>
      <c r="F135" s="2"/>
      <c r="G135" s="2"/>
      <c r="H135" s="2"/>
      <c r="I135" s="91"/>
      <c r="J135" s="68"/>
      <c r="K135" s="49"/>
      <c r="L135" s="9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15">
      <c r="A136" s="2"/>
      <c r="B136" s="2"/>
      <c r="C136" s="2"/>
      <c r="D136" s="49"/>
      <c r="E136" s="2"/>
      <c r="F136" s="2"/>
      <c r="G136" s="2"/>
      <c r="H136" s="2"/>
      <c r="I136" s="91"/>
      <c r="J136" s="68"/>
      <c r="K136" s="49"/>
      <c r="L136" s="9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15">
      <c r="A137" s="2"/>
      <c r="B137" s="2"/>
      <c r="C137" s="2"/>
      <c r="D137" s="49"/>
      <c r="E137" s="2"/>
      <c r="F137" s="2"/>
      <c r="G137" s="2"/>
      <c r="H137" s="2"/>
      <c r="I137" s="91"/>
      <c r="J137" s="68"/>
      <c r="K137" s="49"/>
      <c r="L137" s="9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15">
      <c r="A138" s="2"/>
      <c r="B138" s="2"/>
      <c r="C138" s="2"/>
      <c r="D138" s="49"/>
      <c r="E138" s="2"/>
      <c r="F138" s="2"/>
      <c r="G138" s="2"/>
      <c r="H138" s="2"/>
      <c r="I138" s="91"/>
      <c r="J138" s="68"/>
      <c r="K138" s="49"/>
      <c r="L138" s="9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15">
      <c r="A139" s="2"/>
      <c r="B139" s="2"/>
      <c r="C139" s="2"/>
      <c r="D139" s="49"/>
      <c r="E139" s="2"/>
      <c r="F139" s="2"/>
      <c r="G139" s="2"/>
      <c r="H139" s="2"/>
      <c r="I139" s="91"/>
      <c r="J139" s="68"/>
      <c r="K139" s="49"/>
      <c r="L139" s="9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15">
      <c r="A140" s="2"/>
      <c r="B140" s="2"/>
      <c r="C140" s="2"/>
      <c r="D140" s="49"/>
      <c r="E140" s="2"/>
      <c r="F140" s="2"/>
      <c r="G140" s="2"/>
      <c r="H140" s="2"/>
      <c r="I140" s="91"/>
      <c r="J140" s="68"/>
      <c r="K140" s="49"/>
      <c r="L140" s="9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15">
      <c r="A141" s="2"/>
      <c r="B141" s="2"/>
      <c r="C141" s="2"/>
      <c r="D141" s="49"/>
      <c r="E141" s="2"/>
      <c r="F141" s="2"/>
      <c r="G141" s="2"/>
      <c r="H141" s="2"/>
      <c r="I141" s="91"/>
      <c r="J141" s="68"/>
      <c r="K141" s="49"/>
      <c r="L141" s="9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15">
      <c r="A142" s="2"/>
      <c r="B142" s="2"/>
      <c r="C142" s="2"/>
      <c r="D142" s="49"/>
      <c r="E142" s="2"/>
      <c r="F142" s="2"/>
      <c r="G142" s="2"/>
      <c r="H142" s="2"/>
      <c r="I142" s="91"/>
      <c r="J142" s="68"/>
      <c r="K142" s="49"/>
      <c r="L142" s="9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15">
      <c r="A143" s="2"/>
      <c r="B143" s="2"/>
      <c r="C143" s="2"/>
      <c r="D143" s="49"/>
      <c r="E143" s="2"/>
      <c r="F143" s="2"/>
      <c r="G143" s="2"/>
      <c r="H143" s="2"/>
      <c r="I143" s="91"/>
      <c r="J143" s="68"/>
      <c r="K143" s="49"/>
      <c r="L143" s="9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15">
      <c r="A144" s="2"/>
      <c r="B144" s="2"/>
      <c r="C144" s="2"/>
      <c r="D144" s="49"/>
      <c r="E144" s="2"/>
      <c r="F144" s="2"/>
      <c r="G144" s="2"/>
      <c r="H144" s="2"/>
      <c r="I144" s="91"/>
      <c r="J144" s="68"/>
      <c r="K144" s="49"/>
      <c r="L144" s="9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15">
      <c r="A145" s="2"/>
      <c r="B145" s="2"/>
      <c r="C145" s="2"/>
      <c r="D145" s="49"/>
      <c r="E145" s="2"/>
      <c r="F145" s="2"/>
      <c r="G145" s="2"/>
      <c r="H145" s="2"/>
      <c r="I145" s="91"/>
      <c r="J145" s="68"/>
      <c r="K145" s="49"/>
      <c r="L145" s="9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15">
      <c r="A146" s="2"/>
      <c r="B146" s="2"/>
      <c r="C146" s="2"/>
      <c r="D146" s="49"/>
      <c r="E146" s="2"/>
      <c r="F146" s="2"/>
      <c r="G146" s="2"/>
      <c r="H146" s="2"/>
      <c r="I146" s="91"/>
      <c r="J146" s="68"/>
      <c r="K146" s="49"/>
      <c r="L146" s="9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15">
      <c r="A147" s="2"/>
      <c r="B147" s="2"/>
      <c r="C147" s="2"/>
      <c r="D147" s="49"/>
      <c r="E147" s="2"/>
      <c r="F147" s="2"/>
      <c r="G147" s="2"/>
      <c r="H147" s="2"/>
      <c r="I147" s="91"/>
      <c r="J147" s="68"/>
      <c r="K147" s="49"/>
      <c r="L147" s="9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15">
      <c r="A148" s="2"/>
      <c r="B148" s="2"/>
      <c r="C148" s="2"/>
      <c r="D148" s="49"/>
      <c r="E148" s="2"/>
      <c r="F148" s="2"/>
      <c r="G148" s="2"/>
      <c r="H148" s="2"/>
      <c r="I148" s="91"/>
      <c r="J148" s="68"/>
      <c r="K148" s="49"/>
      <c r="L148" s="9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15">
      <c r="A149" s="2"/>
      <c r="B149" s="2"/>
      <c r="C149" s="2"/>
      <c r="D149" s="49"/>
      <c r="E149" s="2"/>
      <c r="F149" s="2"/>
      <c r="G149" s="2"/>
      <c r="H149" s="2"/>
      <c r="I149" s="91"/>
      <c r="J149" s="68"/>
      <c r="K149" s="49"/>
      <c r="L149" s="9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15">
      <c r="A150" s="2"/>
      <c r="B150" s="2"/>
      <c r="C150" s="2"/>
      <c r="D150" s="49"/>
      <c r="E150" s="2"/>
      <c r="F150" s="2"/>
      <c r="G150" s="2"/>
      <c r="H150" s="2"/>
      <c r="I150" s="91"/>
      <c r="J150" s="68"/>
      <c r="K150" s="49"/>
      <c r="L150" s="9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15">
      <c r="A151" s="2"/>
      <c r="B151" s="2"/>
      <c r="C151" s="2"/>
      <c r="D151" s="49"/>
      <c r="E151" s="2"/>
      <c r="F151" s="2"/>
      <c r="G151" s="2"/>
      <c r="H151" s="2"/>
      <c r="I151" s="91"/>
      <c r="J151" s="68"/>
      <c r="K151" s="49"/>
      <c r="L151" s="9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15">
      <c r="A152" s="2"/>
      <c r="B152" s="2"/>
      <c r="C152" s="2"/>
      <c r="D152" s="49"/>
      <c r="E152" s="2"/>
      <c r="F152" s="2"/>
      <c r="G152" s="2"/>
      <c r="H152" s="2"/>
      <c r="I152" s="91"/>
      <c r="J152" s="68"/>
      <c r="K152" s="49"/>
      <c r="L152" s="9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15">
      <c r="A153" s="2"/>
      <c r="B153" s="2"/>
      <c r="C153" s="2"/>
      <c r="D153" s="49"/>
      <c r="E153" s="2"/>
      <c r="F153" s="2"/>
      <c r="G153" s="2"/>
      <c r="H153" s="2"/>
      <c r="I153" s="91"/>
      <c r="J153" s="68"/>
      <c r="K153" s="49"/>
      <c r="L153" s="9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15">
      <c r="A154" s="2"/>
      <c r="B154" s="2"/>
      <c r="C154" s="2"/>
      <c r="D154" s="49"/>
      <c r="E154" s="2"/>
      <c r="F154" s="2"/>
      <c r="G154" s="2"/>
      <c r="H154" s="2"/>
      <c r="I154" s="91"/>
      <c r="J154" s="68"/>
      <c r="K154" s="49"/>
      <c r="L154" s="9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15">
      <c r="A155" s="2"/>
      <c r="B155" s="2"/>
      <c r="C155" s="2"/>
      <c r="D155" s="49"/>
      <c r="E155" s="2"/>
      <c r="F155" s="2"/>
      <c r="G155" s="2"/>
      <c r="H155" s="2"/>
      <c r="I155" s="91"/>
      <c r="J155" s="68"/>
      <c r="K155" s="49"/>
      <c r="L155" s="9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15">
      <c r="A156" s="2"/>
      <c r="B156" s="2"/>
      <c r="C156" s="2"/>
      <c r="D156" s="49"/>
      <c r="E156" s="2"/>
      <c r="F156" s="2"/>
      <c r="G156" s="2"/>
      <c r="H156" s="2"/>
      <c r="I156" s="91"/>
      <c r="J156" s="68"/>
      <c r="K156" s="49"/>
      <c r="L156" s="9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15">
      <c r="A157" s="2"/>
      <c r="B157" s="2"/>
      <c r="C157" s="2"/>
      <c r="D157" s="49"/>
      <c r="E157" s="2"/>
      <c r="F157" s="2"/>
      <c r="G157" s="2"/>
      <c r="H157" s="2"/>
      <c r="I157" s="91"/>
      <c r="J157" s="68"/>
      <c r="K157" s="49"/>
      <c r="L157" s="9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15">
      <c r="A158" s="2"/>
      <c r="B158" s="2"/>
      <c r="C158" s="2"/>
      <c r="D158" s="49"/>
      <c r="E158" s="2"/>
      <c r="F158" s="2"/>
      <c r="G158" s="2"/>
      <c r="H158" s="2"/>
      <c r="I158" s="91"/>
      <c r="J158" s="68"/>
      <c r="K158" s="49"/>
      <c r="L158" s="9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15">
      <c r="A159" s="2"/>
      <c r="B159" s="2"/>
      <c r="C159" s="2"/>
      <c r="D159" s="49"/>
      <c r="E159" s="2"/>
      <c r="F159" s="2"/>
      <c r="G159" s="2"/>
      <c r="H159" s="2"/>
      <c r="I159" s="91"/>
      <c r="J159" s="68"/>
      <c r="K159" s="49"/>
      <c r="L159" s="9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15">
      <c r="A160" s="2"/>
      <c r="B160" s="2"/>
      <c r="C160" s="2"/>
      <c r="D160" s="49"/>
      <c r="E160" s="2"/>
      <c r="F160" s="2"/>
      <c r="G160" s="2"/>
      <c r="H160" s="2"/>
      <c r="I160" s="91"/>
      <c r="J160" s="68"/>
      <c r="K160" s="49"/>
      <c r="L160" s="9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15">
      <c r="A161" s="2"/>
      <c r="B161" s="2"/>
      <c r="C161" s="2"/>
      <c r="D161" s="49"/>
      <c r="E161" s="2"/>
      <c r="F161" s="2"/>
      <c r="G161" s="2"/>
      <c r="H161" s="2"/>
      <c r="I161" s="91"/>
      <c r="J161" s="68"/>
      <c r="K161" s="49"/>
      <c r="L161" s="9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15">
      <c r="A162" s="2"/>
      <c r="B162" s="2"/>
      <c r="C162" s="2"/>
      <c r="D162" s="49"/>
      <c r="E162" s="2"/>
      <c r="F162" s="2"/>
      <c r="G162" s="2"/>
      <c r="H162" s="2"/>
      <c r="I162" s="91"/>
      <c r="J162" s="68"/>
      <c r="K162" s="49"/>
      <c r="L162" s="9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15">
      <c r="A163" s="2"/>
      <c r="B163" s="2"/>
      <c r="C163" s="2"/>
      <c r="D163" s="49"/>
      <c r="E163" s="2"/>
      <c r="F163" s="2"/>
      <c r="G163" s="2"/>
      <c r="H163" s="2"/>
      <c r="I163" s="91"/>
      <c r="J163" s="68"/>
      <c r="K163" s="49"/>
      <c r="L163" s="9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15">
      <c r="A164" s="2"/>
      <c r="B164" s="2"/>
      <c r="C164" s="2"/>
      <c r="D164" s="49"/>
      <c r="E164" s="2"/>
      <c r="F164" s="2"/>
      <c r="G164" s="2"/>
      <c r="H164" s="2"/>
      <c r="I164" s="91"/>
      <c r="J164" s="68"/>
      <c r="K164" s="49"/>
      <c r="L164" s="9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15">
      <c r="A165" s="2"/>
      <c r="B165" s="2"/>
      <c r="C165" s="2"/>
      <c r="D165" s="49"/>
      <c r="E165" s="2"/>
      <c r="F165" s="2"/>
      <c r="G165" s="2"/>
      <c r="H165" s="2"/>
      <c r="I165" s="91"/>
      <c r="J165" s="68"/>
      <c r="K165" s="49"/>
      <c r="L165" s="9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15">
      <c r="A166" s="2"/>
      <c r="B166" s="2"/>
      <c r="C166" s="2"/>
      <c r="D166" s="49"/>
      <c r="E166" s="2"/>
      <c r="F166" s="2"/>
      <c r="G166" s="2"/>
      <c r="H166" s="2"/>
      <c r="I166" s="91"/>
      <c r="J166" s="68"/>
      <c r="K166" s="49"/>
      <c r="L166" s="9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15">
      <c r="A167" s="2"/>
      <c r="B167" s="2"/>
      <c r="C167" s="2"/>
      <c r="D167" s="49"/>
      <c r="E167" s="2"/>
      <c r="F167" s="2"/>
      <c r="G167" s="2"/>
      <c r="H167" s="2"/>
      <c r="I167" s="91"/>
      <c r="J167" s="68"/>
      <c r="K167" s="49"/>
      <c r="L167" s="9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15">
      <c r="A168" s="2"/>
      <c r="B168" s="2"/>
      <c r="C168" s="2"/>
      <c r="D168" s="49"/>
      <c r="E168" s="2"/>
      <c r="F168" s="2"/>
      <c r="G168" s="2"/>
      <c r="H168" s="2"/>
      <c r="I168" s="91"/>
      <c r="J168" s="68"/>
      <c r="K168" s="49"/>
      <c r="L168" s="9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15">
      <c r="A169" s="2"/>
      <c r="B169" s="2"/>
      <c r="C169" s="2"/>
      <c r="D169" s="49"/>
      <c r="E169" s="2"/>
      <c r="F169" s="2"/>
      <c r="G169" s="2"/>
      <c r="H169" s="2"/>
      <c r="I169" s="91"/>
      <c r="J169" s="68"/>
      <c r="K169" s="49"/>
      <c r="L169" s="9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15">
      <c r="A170" s="2"/>
      <c r="B170" s="2"/>
      <c r="C170" s="2"/>
      <c r="D170" s="49"/>
      <c r="E170" s="2"/>
      <c r="F170" s="2"/>
      <c r="G170" s="2"/>
      <c r="H170" s="2"/>
      <c r="I170" s="91"/>
      <c r="J170" s="68"/>
      <c r="K170" s="49"/>
      <c r="L170" s="9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15">
      <c r="A171" s="2"/>
      <c r="B171" s="2"/>
      <c r="C171" s="2"/>
      <c r="D171" s="49"/>
      <c r="E171" s="2"/>
      <c r="F171" s="2"/>
      <c r="G171" s="2"/>
      <c r="H171" s="2"/>
      <c r="I171" s="91"/>
      <c r="J171" s="68"/>
      <c r="K171" s="49"/>
      <c r="L171" s="9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15">
      <c r="A172" s="2"/>
      <c r="B172" s="2"/>
      <c r="C172" s="2"/>
      <c r="D172" s="49"/>
      <c r="E172" s="2"/>
      <c r="F172" s="2"/>
      <c r="G172" s="2"/>
      <c r="H172" s="2"/>
      <c r="I172" s="91"/>
      <c r="J172" s="68"/>
      <c r="K172" s="49"/>
      <c r="L172" s="9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15">
      <c r="A173" s="2"/>
      <c r="B173" s="2"/>
      <c r="C173" s="2"/>
      <c r="D173" s="49"/>
      <c r="E173" s="2"/>
      <c r="F173" s="2"/>
      <c r="G173" s="2"/>
      <c r="H173" s="2"/>
      <c r="I173" s="91"/>
      <c r="J173" s="68"/>
      <c r="K173" s="49"/>
      <c r="L173" s="9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2"/>
      <c r="B174" s="2"/>
      <c r="C174" s="2"/>
      <c r="D174" s="49"/>
      <c r="E174" s="2"/>
      <c r="F174" s="2"/>
      <c r="G174" s="2"/>
      <c r="H174" s="2"/>
      <c r="I174" s="91"/>
      <c r="J174" s="68"/>
      <c r="K174" s="49"/>
      <c r="L174" s="9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15">
      <c r="A175" s="2"/>
      <c r="B175" s="2"/>
      <c r="C175" s="2"/>
      <c r="D175" s="49"/>
      <c r="E175" s="2"/>
      <c r="F175" s="2"/>
      <c r="G175" s="2"/>
      <c r="H175" s="2"/>
      <c r="I175" s="91"/>
      <c r="J175" s="68"/>
      <c r="K175" s="49"/>
      <c r="L175" s="9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2"/>
      <c r="B176" s="2"/>
      <c r="C176" s="2"/>
      <c r="D176" s="49"/>
      <c r="E176" s="2"/>
      <c r="F176" s="2"/>
      <c r="G176" s="2"/>
      <c r="H176" s="2"/>
      <c r="I176" s="91"/>
      <c r="J176" s="68"/>
      <c r="K176" s="49"/>
      <c r="L176" s="90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15">
      <c r="A177" s="2"/>
      <c r="B177" s="2"/>
      <c r="C177" s="2"/>
      <c r="D177" s="49"/>
      <c r="E177" s="2"/>
      <c r="F177" s="2"/>
      <c r="G177" s="2"/>
      <c r="H177" s="2"/>
      <c r="I177" s="91"/>
      <c r="J177" s="68"/>
      <c r="K177" s="49"/>
      <c r="L177" s="9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15">
      <c r="A178" s="2"/>
      <c r="B178" s="2"/>
      <c r="C178" s="2"/>
      <c r="D178" s="49"/>
      <c r="E178" s="2"/>
      <c r="F178" s="2"/>
      <c r="G178" s="2"/>
      <c r="H178" s="2"/>
      <c r="I178" s="91"/>
      <c r="J178" s="68"/>
      <c r="K178" s="49"/>
      <c r="L178" s="9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15">
      <c r="A179" s="2"/>
      <c r="B179" s="2"/>
      <c r="C179" s="2"/>
      <c r="D179" s="49"/>
      <c r="E179" s="2"/>
      <c r="F179" s="2"/>
      <c r="G179" s="2"/>
      <c r="H179" s="2"/>
      <c r="I179" s="91"/>
      <c r="J179" s="68"/>
      <c r="K179" s="49"/>
      <c r="L179" s="9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"/>
      <c r="B180" s="2"/>
      <c r="C180" s="2"/>
      <c r="D180" s="49"/>
      <c r="E180" s="2"/>
      <c r="F180" s="2"/>
      <c r="G180" s="2"/>
      <c r="H180" s="2"/>
      <c r="I180" s="91"/>
      <c r="J180" s="68"/>
      <c r="K180" s="49"/>
      <c r="L180" s="9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2"/>
      <c r="B181" s="2"/>
      <c r="C181" s="2"/>
      <c r="D181" s="49"/>
      <c r="E181" s="2"/>
      <c r="F181" s="2"/>
      <c r="G181" s="2"/>
      <c r="H181" s="2"/>
      <c r="I181" s="91"/>
      <c r="J181" s="68"/>
      <c r="K181" s="49"/>
      <c r="L181" s="9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15">
      <c r="A182" s="2"/>
      <c r="B182" s="2"/>
      <c r="C182" s="2"/>
      <c r="D182" s="49"/>
      <c r="E182" s="2"/>
      <c r="F182" s="2"/>
      <c r="G182" s="2"/>
      <c r="H182" s="2"/>
      <c r="I182" s="91"/>
      <c r="J182" s="68"/>
      <c r="K182" s="49"/>
      <c r="L182" s="9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15">
      <c r="A183" s="2"/>
      <c r="B183" s="2"/>
      <c r="C183" s="2"/>
      <c r="D183" s="49"/>
      <c r="E183" s="2"/>
      <c r="F183" s="2"/>
      <c r="G183" s="2"/>
      <c r="H183" s="2"/>
      <c r="I183" s="91"/>
      <c r="J183" s="68"/>
      <c r="K183" s="49"/>
      <c r="L183" s="9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15">
      <c r="A184" s="2"/>
      <c r="B184" s="2"/>
      <c r="C184" s="2"/>
      <c r="D184" s="49"/>
      <c r="E184" s="2"/>
      <c r="F184" s="2"/>
      <c r="G184" s="2"/>
      <c r="H184" s="2"/>
      <c r="I184" s="91"/>
      <c r="J184" s="68"/>
      <c r="K184" s="49"/>
      <c r="L184" s="9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15">
      <c r="A185" s="2"/>
      <c r="B185" s="2"/>
      <c r="C185" s="2"/>
      <c r="D185" s="49"/>
      <c r="E185" s="2"/>
      <c r="F185" s="2"/>
      <c r="G185" s="2"/>
      <c r="H185" s="2"/>
      <c r="I185" s="91"/>
      <c r="J185" s="68"/>
      <c r="K185" s="49"/>
      <c r="L185" s="9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15">
      <c r="A186" s="2"/>
      <c r="B186" s="2"/>
      <c r="C186" s="2"/>
      <c r="D186" s="49"/>
      <c r="E186" s="2"/>
      <c r="F186" s="2"/>
      <c r="G186" s="2"/>
      <c r="H186" s="2"/>
      <c r="I186" s="91"/>
      <c r="J186" s="68"/>
      <c r="K186" s="49"/>
      <c r="L186" s="9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15">
      <c r="A187" s="2"/>
      <c r="B187" s="2"/>
      <c r="C187" s="2"/>
      <c r="D187" s="49"/>
      <c r="E187" s="2"/>
      <c r="F187" s="2"/>
      <c r="G187" s="2"/>
      <c r="H187" s="2"/>
      <c r="I187" s="91"/>
      <c r="J187" s="68"/>
      <c r="K187" s="49"/>
      <c r="L187" s="9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15">
      <c r="A188" s="2"/>
      <c r="B188" s="2"/>
      <c r="C188" s="2"/>
      <c r="D188" s="49"/>
      <c r="E188" s="2"/>
      <c r="F188" s="2"/>
      <c r="G188" s="2"/>
      <c r="H188" s="2"/>
      <c r="I188" s="91"/>
      <c r="J188" s="68"/>
      <c r="K188" s="49"/>
      <c r="L188" s="9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15">
      <c r="A189" s="2"/>
      <c r="B189" s="2"/>
      <c r="C189" s="2"/>
      <c r="D189" s="49"/>
      <c r="E189" s="2"/>
      <c r="F189" s="2"/>
      <c r="G189" s="2"/>
      <c r="H189" s="2"/>
      <c r="I189" s="91"/>
      <c r="J189" s="68"/>
      <c r="K189" s="49"/>
      <c r="L189" s="9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15">
      <c r="A190" s="2"/>
      <c r="B190" s="2"/>
      <c r="C190" s="2"/>
      <c r="D190" s="49"/>
      <c r="E190" s="2"/>
      <c r="F190" s="2"/>
      <c r="G190" s="2"/>
      <c r="H190" s="2"/>
      <c r="I190" s="91"/>
      <c r="J190" s="68"/>
      <c r="K190" s="49"/>
      <c r="L190" s="9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15">
      <c r="A191" s="2"/>
      <c r="B191" s="2"/>
      <c r="C191" s="2"/>
      <c r="D191" s="49"/>
      <c r="E191" s="2"/>
      <c r="F191" s="2"/>
      <c r="G191" s="2"/>
      <c r="H191" s="2"/>
      <c r="I191" s="91"/>
      <c r="J191" s="68"/>
      <c r="K191" s="49"/>
      <c r="L191" s="9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15">
      <c r="A192" s="2"/>
      <c r="B192" s="2"/>
      <c r="C192" s="2"/>
      <c r="D192" s="49"/>
      <c r="E192" s="2"/>
      <c r="F192" s="2"/>
      <c r="G192" s="2"/>
      <c r="H192" s="2"/>
      <c r="I192" s="91"/>
      <c r="J192" s="68"/>
      <c r="K192" s="49"/>
      <c r="L192" s="9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15">
      <c r="A193" s="2"/>
      <c r="B193" s="2"/>
      <c r="C193" s="2"/>
      <c r="D193" s="49"/>
      <c r="E193" s="2"/>
      <c r="F193" s="2"/>
      <c r="G193" s="2"/>
      <c r="H193" s="2"/>
      <c r="I193" s="91"/>
      <c r="J193" s="68"/>
      <c r="K193" s="49"/>
      <c r="L193" s="9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15">
      <c r="A194" s="2"/>
      <c r="B194" s="2"/>
      <c r="C194" s="2"/>
      <c r="D194" s="49"/>
      <c r="E194" s="2"/>
      <c r="F194" s="2"/>
      <c r="G194" s="2"/>
      <c r="H194" s="2"/>
      <c r="I194" s="91"/>
      <c r="J194" s="68"/>
      <c r="K194" s="49"/>
      <c r="L194" s="9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15">
      <c r="A195" s="2"/>
      <c r="B195" s="2"/>
      <c r="C195" s="2"/>
      <c r="D195" s="49"/>
      <c r="E195" s="2"/>
      <c r="F195" s="2"/>
      <c r="G195" s="2"/>
      <c r="H195" s="2"/>
      <c r="I195" s="91"/>
      <c r="J195" s="68"/>
      <c r="K195" s="49"/>
      <c r="L195" s="9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15">
      <c r="A196" s="2"/>
      <c r="B196" s="2"/>
      <c r="C196" s="2"/>
      <c r="D196" s="49"/>
      <c r="E196" s="2"/>
      <c r="F196" s="2"/>
      <c r="G196" s="2"/>
      <c r="H196" s="2"/>
      <c r="I196" s="91"/>
      <c r="J196" s="68"/>
      <c r="K196" s="49"/>
      <c r="L196" s="9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15">
      <c r="A197" s="2"/>
      <c r="B197" s="2"/>
      <c r="C197" s="2"/>
      <c r="D197" s="49"/>
      <c r="E197" s="2"/>
      <c r="F197" s="2"/>
      <c r="G197" s="2"/>
      <c r="H197" s="2"/>
      <c r="I197" s="91"/>
      <c r="J197" s="68"/>
      <c r="K197" s="49"/>
      <c r="L197" s="9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15">
      <c r="A198" s="2"/>
      <c r="B198" s="2"/>
      <c r="C198" s="2"/>
      <c r="D198" s="49"/>
      <c r="E198" s="2"/>
      <c r="F198" s="2"/>
      <c r="G198" s="2"/>
      <c r="H198" s="2"/>
      <c r="I198" s="91"/>
      <c r="J198" s="68"/>
      <c r="K198" s="49"/>
      <c r="L198" s="9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15">
      <c r="A199" s="2"/>
      <c r="B199" s="2"/>
      <c r="C199" s="2"/>
      <c r="D199" s="49"/>
      <c r="E199" s="2"/>
      <c r="F199" s="2"/>
      <c r="G199" s="2"/>
      <c r="H199" s="2"/>
      <c r="I199" s="91"/>
      <c r="J199" s="68"/>
      <c r="K199" s="49"/>
      <c r="L199" s="9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15">
      <c r="A200" s="2"/>
      <c r="B200" s="2"/>
      <c r="C200" s="2"/>
      <c r="D200" s="49"/>
      <c r="E200" s="2"/>
      <c r="F200" s="2"/>
      <c r="G200" s="2"/>
      <c r="H200" s="2"/>
      <c r="I200" s="91"/>
      <c r="J200" s="68"/>
      <c r="K200" s="49"/>
      <c r="L200" s="9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15">
      <c r="A201" s="2"/>
      <c r="B201" s="2"/>
      <c r="C201" s="2"/>
      <c r="D201" s="49"/>
      <c r="E201" s="2"/>
      <c r="F201" s="2"/>
      <c r="G201" s="2"/>
      <c r="H201" s="2"/>
      <c r="I201" s="91"/>
      <c r="J201" s="68"/>
      <c r="K201" s="49"/>
      <c r="L201" s="9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15">
      <c r="A202" s="2"/>
      <c r="B202" s="2"/>
      <c r="C202" s="2"/>
      <c r="D202" s="49"/>
      <c r="E202" s="2"/>
      <c r="F202" s="2"/>
      <c r="G202" s="2"/>
      <c r="H202" s="2"/>
      <c r="I202" s="91"/>
      <c r="J202" s="68"/>
      <c r="K202" s="49"/>
      <c r="L202" s="9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15">
      <c r="A203" s="2"/>
      <c r="B203" s="2"/>
      <c r="C203" s="2"/>
      <c r="D203" s="49"/>
      <c r="E203" s="2"/>
      <c r="F203" s="2"/>
      <c r="G203" s="2"/>
      <c r="H203" s="2"/>
      <c r="I203" s="91"/>
      <c r="J203" s="68"/>
      <c r="K203" s="49"/>
      <c r="L203" s="9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15">
      <c r="A204" s="2"/>
      <c r="B204" s="2"/>
      <c r="C204" s="2"/>
      <c r="D204" s="49"/>
      <c r="E204" s="2"/>
      <c r="F204" s="2"/>
      <c r="G204" s="2"/>
      <c r="H204" s="2"/>
      <c r="I204" s="91"/>
      <c r="J204" s="68"/>
      <c r="K204" s="49"/>
      <c r="L204" s="9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15">
      <c r="A205" s="2"/>
      <c r="B205" s="2"/>
      <c r="C205" s="2"/>
      <c r="D205" s="49"/>
      <c r="E205" s="2"/>
      <c r="F205" s="2"/>
      <c r="G205" s="2"/>
      <c r="H205" s="2"/>
      <c r="I205" s="91"/>
      <c r="J205" s="68"/>
      <c r="K205" s="49"/>
      <c r="L205" s="9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15">
      <c r="A206" s="2"/>
      <c r="B206" s="2"/>
      <c r="C206" s="2"/>
      <c r="D206" s="49"/>
      <c r="E206" s="2"/>
      <c r="F206" s="2"/>
      <c r="G206" s="2"/>
      <c r="H206" s="2"/>
      <c r="I206" s="91"/>
      <c r="J206" s="68"/>
      <c r="K206" s="49"/>
      <c r="L206" s="9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15">
      <c r="A207" s="2"/>
      <c r="B207" s="2"/>
      <c r="C207" s="2"/>
      <c r="D207" s="49"/>
      <c r="E207" s="2"/>
      <c r="F207" s="2"/>
      <c r="G207" s="2"/>
      <c r="H207" s="2"/>
      <c r="I207" s="91"/>
      <c r="J207" s="68"/>
      <c r="K207" s="49"/>
      <c r="L207" s="9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15">
      <c r="A208" s="2"/>
      <c r="B208" s="2"/>
      <c r="C208" s="2"/>
      <c r="D208" s="49"/>
      <c r="E208" s="2"/>
      <c r="F208" s="2"/>
      <c r="G208" s="2"/>
      <c r="H208" s="2"/>
      <c r="I208" s="91"/>
      <c r="J208" s="68"/>
      <c r="K208" s="49"/>
      <c r="L208" s="9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15">
      <c r="A209" s="2"/>
      <c r="B209" s="2"/>
      <c r="C209" s="2"/>
      <c r="D209" s="49"/>
      <c r="E209" s="2"/>
      <c r="F209" s="2"/>
      <c r="G209" s="2"/>
      <c r="H209" s="2"/>
      <c r="I209" s="91"/>
      <c r="J209" s="68"/>
      <c r="K209" s="49"/>
      <c r="L209" s="9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15">
      <c r="A210" s="2"/>
      <c r="B210" s="2"/>
      <c r="C210" s="2"/>
      <c r="D210" s="49"/>
      <c r="E210" s="2"/>
      <c r="F210" s="2"/>
      <c r="G210" s="2"/>
      <c r="H210" s="2"/>
      <c r="I210" s="91"/>
      <c r="J210" s="68"/>
      <c r="K210" s="49"/>
      <c r="L210" s="9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15">
      <c r="A211" s="2"/>
      <c r="B211" s="2"/>
      <c r="C211" s="2"/>
      <c r="D211" s="49"/>
      <c r="E211" s="2"/>
      <c r="F211" s="2"/>
      <c r="G211" s="2"/>
      <c r="H211" s="2"/>
      <c r="I211" s="91"/>
      <c r="J211" s="68"/>
      <c r="K211" s="49"/>
      <c r="L211" s="9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15">
      <c r="A212" s="2"/>
      <c r="B212" s="2"/>
      <c r="C212" s="2"/>
      <c r="D212" s="49"/>
      <c r="E212" s="2"/>
      <c r="F212" s="2"/>
      <c r="G212" s="2"/>
      <c r="H212" s="2"/>
      <c r="I212" s="91"/>
      <c r="J212" s="68"/>
      <c r="K212" s="49"/>
      <c r="L212" s="9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15">
      <c r="A213" s="2"/>
      <c r="B213" s="2"/>
      <c r="C213" s="2"/>
      <c r="D213" s="49"/>
      <c r="E213" s="2"/>
      <c r="F213" s="2"/>
      <c r="G213" s="2"/>
      <c r="H213" s="2"/>
      <c r="I213" s="91"/>
      <c r="J213" s="68"/>
      <c r="K213" s="49"/>
      <c r="L213" s="9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15">
      <c r="A214" s="2"/>
      <c r="B214" s="2"/>
      <c r="C214" s="2"/>
      <c r="D214" s="49"/>
      <c r="E214" s="2"/>
      <c r="F214" s="2"/>
      <c r="G214" s="2"/>
      <c r="H214" s="2"/>
      <c r="I214" s="91"/>
      <c r="J214" s="68"/>
      <c r="K214" s="49"/>
      <c r="L214" s="9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15">
      <c r="A215" s="2"/>
      <c r="B215" s="2"/>
      <c r="C215" s="2"/>
      <c r="D215" s="49"/>
      <c r="E215" s="2"/>
      <c r="F215" s="2"/>
      <c r="G215" s="2"/>
      <c r="H215" s="2"/>
      <c r="I215" s="91"/>
      <c r="J215" s="68"/>
      <c r="K215" s="49"/>
      <c r="L215" s="9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15">
      <c r="A216" s="2"/>
      <c r="B216" s="2"/>
      <c r="C216" s="2"/>
      <c r="D216" s="49"/>
      <c r="E216" s="2"/>
      <c r="F216" s="2"/>
      <c r="G216" s="2"/>
      <c r="H216" s="2"/>
      <c r="I216" s="91"/>
      <c r="J216" s="68"/>
      <c r="K216" s="49"/>
      <c r="L216" s="9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15">
      <c r="A217" s="2"/>
      <c r="B217" s="2"/>
      <c r="C217" s="2"/>
      <c r="D217" s="49"/>
      <c r="E217" s="2"/>
      <c r="F217" s="2"/>
      <c r="G217" s="2"/>
      <c r="H217" s="2"/>
      <c r="I217" s="91"/>
      <c r="J217" s="68"/>
      <c r="K217" s="49"/>
      <c r="L217" s="9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15">
      <c r="A218" s="2"/>
      <c r="B218" s="2"/>
      <c r="C218" s="2"/>
      <c r="D218" s="49"/>
      <c r="E218" s="2"/>
      <c r="F218" s="2"/>
      <c r="G218" s="2"/>
      <c r="H218" s="2"/>
      <c r="I218" s="91"/>
      <c r="J218" s="68"/>
      <c r="K218" s="49"/>
      <c r="L218" s="9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15">
      <c r="A219" s="2"/>
      <c r="B219" s="2"/>
      <c r="C219" s="2"/>
      <c r="D219" s="49"/>
      <c r="E219" s="2"/>
      <c r="F219" s="2"/>
      <c r="G219" s="2"/>
      <c r="H219" s="2"/>
      <c r="I219" s="91"/>
      <c r="J219" s="68"/>
      <c r="K219" s="49"/>
      <c r="L219" s="9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15">
      <c r="A220" s="2"/>
      <c r="B220" s="2"/>
      <c r="C220" s="2"/>
      <c r="D220" s="49"/>
      <c r="E220" s="2"/>
      <c r="F220" s="2"/>
      <c r="G220" s="2"/>
      <c r="H220" s="2"/>
      <c r="I220" s="91"/>
      <c r="J220" s="68"/>
      <c r="K220" s="49"/>
      <c r="L220" s="9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15">
      <c r="A221" s="2"/>
      <c r="B221" s="2"/>
      <c r="C221" s="2"/>
      <c r="D221" s="49"/>
      <c r="E221" s="2"/>
      <c r="F221" s="2"/>
      <c r="G221" s="2"/>
      <c r="H221" s="2"/>
      <c r="I221" s="91"/>
      <c r="J221" s="68"/>
      <c r="K221" s="49"/>
      <c r="L221" s="9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15">
      <c r="A222" s="2"/>
      <c r="B222" s="2"/>
      <c r="C222" s="2"/>
      <c r="D222" s="49"/>
      <c r="E222" s="2"/>
      <c r="F222" s="2"/>
      <c r="G222" s="2"/>
      <c r="H222" s="2"/>
      <c r="I222" s="91"/>
      <c r="J222" s="68"/>
      <c r="K222" s="49"/>
      <c r="L222" s="9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15">
      <c r="A223" s="2"/>
      <c r="B223" s="2"/>
      <c r="C223" s="2"/>
      <c r="D223" s="49"/>
      <c r="E223" s="2"/>
      <c r="F223" s="2"/>
      <c r="G223" s="2"/>
      <c r="H223" s="2"/>
      <c r="I223" s="91"/>
      <c r="J223" s="68"/>
      <c r="K223" s="49"/>
      <c r="L223" s="9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15">
      <c r="A224" s="2"/>
      <c r="B224" s="2"/>
      <c r="C224" s="2"/>
      <c r="D224" s="49"/>
      <c r="E224" s="2"/>
      <c r="F224" s="2"/>
      <c r="G224" s="2"/>
      <c r="H224" s="2"/>
      <c r="I224" s="91"/>
      <c r="J224" s="68"/>
      <c r="K224" s="49"/>
      <c r="L224" s="9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15">
      <c r="A225" s="2"/>
      <c r="B225" s="2"/>
      <c r="C225" s="2"/>
      <c r="D225" s="49"/>
      <c r="E225" s="2"/>
      <c r="F225" s="2"/>
      <c r="G225" s="2"/>
      <c r="H225" s="2"/>
      <c r="I225" s="91"/>
      <c r="J225" s="68"/>
      <c r="K225" s="49"/>
      <c r="L225" s="9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15">
      <c r="A226" s="2"/>
      <c r="B226" s="2"/>
      <c r="C226" s="2"/>
      <c r="D226" s="49"/>
      <c r="E226" s="2"/>
      <c r="F226" s="2"/>
      <c r="G226" s="2"/>
      <c r="H226" s="2"/>
      <c r="I226" s="91"/>
      <c r="J226" s="68"/>
      <c r="K226" s="49"/>
      <c r="L226" s="9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15">
      <c r="A227" s="2"/>
      <c r="B227" s="2"/>
      <c r="C227" s="2"/>
      <c r="D227" s="49"/>
      <c r="E227" s="2"/>
      <c r="F227" s="2"/>
      <c r="G227" s="2"/>
      <c r="H227" s="2"/>
      <c r="I227" s="91"/>
      <c r="J227" s="68"/>
      <c r="K227" s="49"/>
      <c r="L227" s="9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15">
      <c r="A228" s="2"/>
      <c r="B228" s="2"/>
      <c r="C228" s="2"/>
      <c r="D228" s="49"/>
      <c r="E228" s="2"/>
      <c r="F228" s="2"/>
      <c r="G228" s="2"/>
      <c r="H228" s="2"/>
      <c r="I228" s="91"/>
      <c r="J228" s="68"/>
      <c r="K228" s="49"/>
      <c r="L228" s="9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15">
      <c r="A229" s="2"/>
      <c r="B229" s="2"/>
      <c r="C229" s="2"/>
      <c r="D229" s="49"/>
      <c r="E229" s="2"/>
      <c r="F229" s="2"/>
      <c r="G229" s="2"/>
      <c r="H229" s="2"/>
      <c r="I229" s="91"/>
      <c r="J229" s="68"/>
      <c r="K229" s="49"/>
      <c r="L229" s="9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15">
      <c r="A230" s="2"/>
      <c r="B230" s="2"/>
      <c r="C230" s="2"/>
      <c r="D230" s="49"/>
      <c r="E230" s="2"/>
      <c r="F230" s="2"/>
      <c r="G230" s="2"/>
      <c r="H230" s="2"/>
      <c r="I230" s="91"/>
      <c r="J230" s="68"/>
      <c r="K230" s="49"/>
      <c r="L230" s="9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15">
      <c r="A231" s="2"/>
      <c r="B231" s="2"/>
      <c r="C231" s="2"/>
      <c r="D231" s="49"/>
      <c r="E231" s="2"/>
      <c r="F231" s="2"/>
      <c r="G231" s="2"/>
      <c r="H231" s="2"/>
      <c r="I231" s="91"/>
      <c r="J231" s="68"/>
      <c r="K231" s="49"/>
      <c r="L231" s="9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15">
      <c r="A232" s="2"/>
      <c r="B232" s="2"/>
      <c r="C232" s="2"/>
      <c r="D232" s="49"/>
      <c r="E232" s="2"/>
      <c r="F232" s="2"/>
      <c r="G232" s="2"/>
      <c r="H232" s="2"/>
      <c r="I232" s="91"/>
      <c r="J232" s="68"/>
      <c r="K232" s="49"/>
      <c r="L232" s="9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15">
      <c r="A233" s="2"/>
      <c r="B233" s="2"/>
      <c r="C233" s="2"/>
      <c r="D233" s="49"/>
      <c r="E233" s="2"/>
      <c r="F233" s="2"/>
      <c r="G233" s="2"/>
      <c r="H233" s="2"/>
      <c r="I233" s="91"/>
      <c r="J233" s="68"/>
      <c r="K233" s="49"/>
      <c r="L233" s="90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15">
      <c r="A234" s="2"/>
      <c r="B234" s="2"/>
      <c r="C234" s="2"/>
      <c r="D234" s="49"/>
      <c r="E234" s="2"/>
      <c r="F234" s="2"/>
      <c r="G234" s="2"/>
      <c r="H234" s="2"/>
      <c r="I234" s="91"/>
      <c r="J234" s="68"/>
      <c r="K234" s="49"/>
      <c r="L234" s="9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15">
      <c r="A235" s="2"/>
      <c r="B235" s="2"/>
      <c r="C235" s="2"/>
      <c r="D235" s="49"/>
      <c r="E235" s="2"/>
      <c r="F235" s="2"/>
      <c r="G235" s="2"/>
      <c r="H235" s="2"/>
      <c r="I235" s="91"/>
      <c r="J235" s="68"/>
      <c r="K235" s="49"/>
      <c r="L235" s="9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15">
      <c r="A236" s="2"/>
      <c r="B236" s="2"/>
      <c r="C236" s="2"/>
      <c r="D236" s="49"/>
      <c r="E236" s="2"/>
      <c r="F236" s="2"/>
      <c r="G236" s="2"/>
      <c r="H236" s="2"/>
      <c r="I236" s="91"/>
      <c r="J236" s="68"/>
      <c r="K236" s="49"/>
      <c r="L236" s="9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2"/>
      <c r="B237" s="2"/>
      <c r="C237" s="2"/>
      <c r="D237" s="49"/>
      <c r="E237" s="2"/>
      <c r="F237" s="2"/>
      <c r="G237" s="2"/>
      <c r="H237" s="2"/>
      <c r="I237" s="91"/>
      <c r="J237" s="68"/>
      <c r="K237" s="49"/>
      <c r="L237" s="9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2"/>
      <c r="D238" s="49"/>
      <c r="E238" s="2"/>
      <c r="F238" s="2"/>
      <c r="G238" s="2"/>
      <c r="H238" s="2"/>
      <c r="I238" s="91"/>
      <c r="J238" s="68"/>
      <c r="K238" s="49"/>
      <c r="L238" s="9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2"/>
      <c r="D239" s="49"/>
      <c r="E239" s="2"/>
      <c r="F239" s="2"/>
      <c r="G239" s="2"/>
      <c r="H239" s="2"/>
      <c r="I239" s="91"/>
      <c r="J239" s="68"/>
      <c r="K239" s="49"/>
      <c r="L239" s="9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2"/>
      <c r="D240" s="49"/>
      <c r="E240" s="2"/>
      <c r="F240" s="2"/>
      <c r="G240" s="2"/>
      <c r="H240" s="2"/>
      <c r="I240" s="91"/>
      <c r="J240" s="68"/>
      <c r="K240" s="49"/>
      <c r="L240" s="9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2"/>
      <c r="D241" s="49"/>
      <c r="E241" s="2"/>
      <c r="F241" s="2"/>
      <c r="G241" s="2"/>
      <c r="H241" s="2"/>
      <c r="I241" s="91"/>
      <c r="J241" s="68"/>
      <c r="K241" s="49"/>
      <c r="L241" s="9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2"/>
      <c r="D242" s="49"/>
      <c r="E242" s="2"/>
      <c r="F242" s="2"/>
      <c r="G242" s="2"/>
      <c r="H242" s="2"/>
      <c r="I242" s="91"/>
      <c r="J242" s="68"/>
      <c r="K242" s="49"/>
      <c r="L242" s="9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2"/>
      <c r="D243" s="49"/>
      <c r="E243" s="2"/>
      <c r="F243" s="2"/>
      <c r="G243" s="2"/>
      <c r="H243" s="2"/>
      <c r="I243" s="91"/>
      <c r="J243" s="68"/>
      <c r="K243" s="49"/>
      <c r="L243" s="9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2"/>
      <c r="D244" s="49"/>
      <c r="E244" s="2"/>
      <c r="F244" s="2"/>
      <c r="G244" s="2"/>
      <c r="H244" s="2"/>
      <c r="I244" s="91"/>
      <c r="J244" s="68"/>
      <c r="K244" s="49"/>
      <c r="L244" s="9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2"/>
      <c r="D245" s="49"/>
      <c r="E245" s="2"/>
      <c r="F245" s="2"/>
      <c r="G245" s="2"/>
      <c r="H245" s="2"/>
      <c r="I245" s="91"/>
      <c r="J245" s="68"/>
      <c r="K245" s="49"/>
      <c r="L245" s="9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2"/>
      <c r="D246" s="49"/>
      <c r="E246" s="2"/>
      <c r="F246" s="2"/>
      <c r="G246" s="2"/>
      <c r="H246" s="2"/>
      <c r="I246" s="91"/>
      <c r="J246" s="68"/>
      <c r="K246" s="49"/>
      <c r="L246" s="9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2"/>
      <c r="D247" s="49"/>
      <c r="E247" s="2"/>
      <c r="F247" s="2"/>
      <c r="G247" s="2"/>
      <c r="H247" s="2"/>
      <c r="I247" s="91"/>
      <c r="J247" s="68"/>
      <c r="K247" s="49"/>
      <c r="L247" s="9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2"/>
      <c r="D248" s="49"/>
      <c r="E248" s="2"/>
      <c r="F248" s="2"/>
      <c r="G248" s="2"/>
      <c r="H248" s="2"/>
      <c r="I248" s="91"/>
      <c r="J248" s="68"/>
      <c r="K248" s="49"/>
      <c r="L248" s="9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2"/>
      <c r="D249" s="49"/>
      <c r="E249" s="2"/>
      <c r="F249" s="2"/>
      <c r="G249" s="2"/>
      <c r="H249" s="2"/>
      <c r="I249" s="91"/>
      <c r="J249" s="68"/>
      <c r="K249" s="49"/>
      <c r="L249" s="9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2"/>
      <c r="D250" s="49"/>
      <c r="E250" s="2"/>
      <c r="F250" s="2"/>
      <c r="G250" s="2"/>
      <c r="H250" s="2"/>
      <c r="I250" s="91"/>
      <c r="J250" s="68"/>
      <c r="K250" s="49"/>
      <c r="L250" s="9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2"/>
      <c r="D251" s="49"/>
      <c r="E251" s="2"/>
      <c r="F251" s="2"/>
      <c r="G251" s="2"/>
      <c r="H251" s="2"/>
      <c r="I251" s="91"/>
      <c r="J251" s="68"/>
      <c r="K251" s="49"/>
      <c r="L251" s="9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49"/>
      <c r="E252" s="2"/>
      <c r="F252" s="2"/>
      <c r="G252" s="2"/>
      <c r="H252" s="2"/>
      <c r="I252" s="91"/>
      <c r="J252" s="68"/>
      <c r="K252" s="49"/>
      <c r="L252" s="9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49"/>
      <c r="E253" s="2"/>
      <c r="F253" s="2"/>
      <c r="G253" s="2"/>
      <c r="H253" s="2"/>
      <c r="I253" s="91"/>
      <c r="J253" s="68"/>
      <c r="K253" s="49"/>
      <c r="L253" s="9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49"/>
      <c r="E254" s="2"/>
      <c r="F254" s="2"/>
      <c r="G254" s="2"/>
      <c r="H254" s="2"/>
      <c r="I254" s="91"/>
      <c r="J254" s="68"/>
      <c r="K254" s="49"/>
      <c r="L254" s="9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49"/>
      <c r="E255" s="2"/>
      <c r="F255" s="2"/>
      <c r="G255" s="2"/>
      <c r="H255" s="2"/>
      <c r="I255" s="91"/>
      <c r="J255" s="68"/>
      <c r="K255" s="49"/>
      <c r="L255" s="9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49"/>
      <c r="E256" s="2"/>
      <c r="F256" s="2"/>
      <c r="G256" s="2"/>
      <c r="H256" s="2"/>
      <c r="I256" s="91"/>
      <c r="J256" s="68"/>
      <c r="K256" s="49"/>
      <c r="L256" s="9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49"/>
      <c r="E257" s="2"/>
      <c r="F257" s="2"/>
      <c r="G257" s="2"/>
      <c r="H257" s="2"/>
      <c r="I257" s="91"/>
      <c r="J257" s="68"/>
      <c r="K257" s="49"/>
      <c r="L257" s="9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49"/>
      <c r="E258" s="2"/>
      <c r="F258" s="2"/>
      <c r="G258" s="2"/>
      <c r="H258" s="2"/>
      <c r="I258" s="91"/>
      <c r="J258" s="68"/>
      <c r="K258" s="49"/>
      <c r="L258" s="9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49"/>
      <c r="E259" s="2"/>
      <c r="F259" s="2"/>
      <c r="G259" s="2"/>
      <c r="H259" s="2"/>
      <c r="I259" s="91"/>
      <c r="J259" s="68"/>
      <c r="K259" s="49"/>
      <c r="L259" s="9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49"/>
      <c r="E260" s="2"/>
      <c r="F260" s="2"/>
      <c r="G260" s="2"/>
      <c r="H260" s="2"/>
      <c r="I260" s="91"/>
      <c r="J260" s="68"/>
      <c r="K260" s="49"/>
      <c r="L260" s="9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49"/>
      <c r="E261" s="2"/>
      <c r="F261" s="2"/>
      <c r="G261" s="2"/>
      <c r="H261" s="2"/>
      <c r="I261" s="91"/>
      <c r="J261" s="68"/>
      <c r="K261" s="49"/>
      <c r="L261" s="9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49"/>
      <c r="E262" s="2"/>
      <c r="F262" s="2"/>
      <c r="G262" s="2"/>
      <c r="H262" s="2"/>
      <c r="I262" s="91"/>
      <c r="J262" s="68"/>
      <c r="K262" s="49"/>
      <c r="L262" s="9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49"/>
      <c r="E263" s="2"/>
      <c r="F263" s="2"/>
      <c r="G263" s="2"/>
      <c r="H263" s="2"/>
      <c r="I263" s="91"/>
      <c r="J263" s="68"/>
      <c r="K263" s="49"/>
      <c r="L263" s="9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49"/>
      <c r="E264" s="2"/>
      <c r="F264" s="2"/>
      <c r="G264" s="2"/>
      <c r="H264" s="2"/>
      <c r="I264" s="91"/>
      <c r="J264" s="68"/>
      <c r="K264" s="49"/>
      <c r="L264" s="9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49"/>
      <c r="E265" s="2"/>
      <c r="F265" s="2"/>
      <c r="G265" s="2"/>
      <c r="H265" s="2"/>
      <c r="I265" s="91"/>
      <c r="J265" s="68"/>
      <c r="K265" s="49"/>
      <c r="L265" s="9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49"/>
      <c r="E266" s="2"/>
      <c r="F266" s="2"/>
      <c r="G266" s="2"/>
      <c r="H266" s="2"/>
      <c r="I266" s="91"/>
      <c r="J266" s="68"/>
      <c r="K266" s="49"/>
      <c r="L266" s="9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49"/>
      <c r="E267" s="2"/>
      <c r="F267" s="2"/>
      <c r="G267" s="2"/>
      <c r="H267" s="2"/>
      <c r="I267" s="91"/>
      <c r="J267" s="68"/>
      <c r="K267" s="49"/>
      <c r="L267" s="9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49"/>
      <c r="E268" s="2"/>
      <c r="F268" s="2"/>
      <c r="G268" s="2"/>
      <c r="H268" s="2"/>
      <c r="I268" s="91"/>
      <c r="J268" s="68"/>
      <c r="K268" s="49"/>
      <c r="L268" s="9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49"/>
      <c r="E269" s="2"/>
      <c r="F269" s="2"/>
      <c r="G269" s="2"/>
      <c r="H269" s="2"/>
      <c r="I269" s="91"/>
      <c r="J269" s="68"/>
      <c r="K269" s="49"/>
      <c r="L269" s="9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49"/>
      <c r="E270" s="2"/>
      <c r="F270" s="2"/>
      <c r="G270" s="2"/>
      <c r="H270" s="2"/>
      <c r="I270" s="91"/>
      <c r="J270" s="68"/>
      <c r="K270" s="49"/>
      <c r="L270" s="9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49"/>
      <c r="E271" s="2"/>
      <c r="F271" s="2"/>
      <c r="G271" s="2"/>
      <c r="H271" s="2"/>
      <c r="I271" s="91"/>
      <c r="J271" s="68"/>
      <c r="K271" s="49"/>
      <c r="L271" s="9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49"/>
      <c r="E272" s="2"/>
      <c r="F272" s="2"/>
      <c r="G272" s="2"/>
      <c r="H272" s="2"/>
      <c r="I272" s="91"/>
      <c r="J272" s="68"/>
      <c r="K272" s="49"/>
      <c r="L272" s="9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49"/>
      <c r="E273" s="2"/>
      <c r="F273" s="2"/>
      <c r="G273" s="2"/>
      <c r="H273" s="2"/>
      <c r="I273" s="91"/>
      <c r="J273" s="68"/>
      <c r="K273" s="49"/>
      <c r="L273" s="9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49"/>
      <c r="E274" s="2"/>
      <c r="F274" s="2"/>
      <c r="G274" s="2"/>
      <c r="H274" s="2"/>
      <c r="I274" s="91"/>
      <c r="J274" s="68"/>
      <c r="K274" s="49"/>
      <c r="L274" s="9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49"/>
      <c r="E275" s="2"/>
      <c r="F275" s="2"/>
      <c r="G275" s="2"/>
      <c r="H275" s="2"/>
      <c r="I275" s="91"/>
      <c r="J275" s="68"/>
      <c r="K275" s="49"/>
      <c r="L275" s="9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49"/>
      <c r="E276" s="2"/>
      <c r="F276" s="2"/>
      <c r="G276" s="2"/>
      <c r="H276" s="2"/>
      <c r="I276" s="91"/>
      <c r="J276" s="68"/>
      <c r="K276" s="49"/>
      <c r="L276" s="9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49"/>
      <c r="E277" s="2"/>
      <c r="F277" s="2"/>
      <c r="G277" s="2"/>
      <c r="H277" s="2"/>
      <c r="I277" s="91"/>
      <c r="J277" s="68"/>
      <c r="K277" s="49"/>
      <c r="L277" s="9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49"/>
      <c r="E278" s="2"/>
      <c r="F278" s="2"/>
      <c r="G278" s="2"/>
      <c r="H278" s="2"/>
      <c r="I278" s="91"/>
      <c r="J278" s="68"/>
      <c r="K278" s="49"/>
      <c r="L278" s="9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49"/>
      <c r="E279" s="2"/>
      <c r="F279" s="2"/>
      <c r="G279" s="2"/>
      <c r="H279" s="2"/>
      <c r="I279" s="91"/>
      <c r="J279" s="68"/>
      <c r="K279" s="49"/>
      <c r="L279" s="9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49"/>
      <c r="E280" s="2"/>
      <c r="F280" s="2"/>
      <c r="G280" s="2"/>
      <c r="H280" s="2"/>
      <c r="I280" s="91"/>
      <c r="J280" s="68"/>
      <c r="K280" s="49"/>
      <c r="L280" s="9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49"/>
      <c r="E281" s="2"/>
      <c r="F281" s="2"/>
      <c r="G281" s="2"/>
      <c r="H281" s="2"/>
      <c r="I281" s="91"/>
      <c r="J281" s="68"/>
      <c r="K281" s="49"/>
      <c r="L281" s="9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49"/>
      <c r="E282" s="2"/>
      <c r="F282" s="2"/>
      <c r="G282" s="2"/>
      <c r="H282" s="2"/>
      <c r="I282" s="91"/>
      <c r="J282" s="68"/>
      <c r="K282" s="49"/>
      <c r="L282" s="9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49"/>
      <c r="E283" s="2"/>
      <c r="F283" s="2"/>
      <c r="G283" s="2"/>
      <c r="H283" s="2"/>
      <c r="I283" s="91"/>
      <c r="J283" s="68"/>
      <c r="K283" s="49"/>
      <c r="L283" s="9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49"/>
      <c r="E284" s="2"/>
      <c r="F284" s="2"/>
      <c r="G284" s="2"/>
      <c r="H284" s="2"/>
      <c r="I284" s="91"/>
      <c r="J284" s="68"/>
      <c r="K284" s="49"/>
      <c r="L284" s="9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49"/>
      <c r="E285" s="2"/>
      <c r="F285" s="2"/>
      <c r="G285" s="2"/>
      <c r="H285" s="2"/>
      <c r="I285" s="91"/>
      <c r="J285" s="68"/>
      <c r="K285" s="49"/>
      <c r="L285" s="9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49"/>
      <c r="E286" s="2"/>
      <c r="F286" s="2"/>
      <c r="G286" s="2"/>
      <c r="H286" s="2"/>
      <c r="I286" s="91"/>
      <c r="J286" s="68"/>
      <c r="K286" s="49"/>
      <c r="L286" s="9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49"/>
      <c r="E287" s="2"/>
      <c r="F287" s="2"/>
      <c r="G287" s="2"/>
      <c r="H287" s="2"/>
      <c r="I287" s="91"/>
      <c r="J287" s="68"/>
      <c r="K287" s="49"/>
      <c r="L287" s="9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49"/>
      <c r="E288" s="2"/>
      <c r="F288" s="2"/>
      <c r="G288" s="2"/>
      <c r="H288" s="2"/>
      <c r="I288" s="91"/>
      <c r="J288" s="68"/>
      <c r="K288" s="49"/>
      <c r="L288" s="9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49"/>
      <c r="E289" s="2"/>
      <c r="F289" s="2"/>
      <c r="G289" s="2"/>
      <c r="H289" s="2"/>
      <c r="I289" s="91"/>
      <c r="J289" s="68"/>
      <c r="K289" s="49"/>
      <c r="L289" s="9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49"/>
      <c r="E290" s="2"/>
      <c r="F290" s="2"/>
      <c r="G290" s="2"/>
      <c r="H290" s="2"/>
      <c r="I290" s="91"/>
      <c r="J290" s="68"/>
      <c r="K290" s="49"/>
      <c r="L290" s="9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49"/>
      <c r="E291" s="2"/>
      <c r="F291" s="2"/>
      <c r="G291" s="2"/>
      <c r="H291" s="2"/>
      <c r="I291" s="91"/>
      <c r="J291" s="68"/>
      <c r="K291" s="49"/>
      <c r="L291" s="9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49"/>
      <c r="E292" s="2"/>
      <c r="F292" s="2"/>
      <c r="G292" s="2"/>
      <c r="H292" s="2"/>
      <c r="I292" s="91"/>
      <c r="J292" s="68"/>
      <c r="K292" s="49"/>
      <c r="L292" s="9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49"/>
      <c r="E293" s="2"/>
      <c r="F293" s="2"/>
      <c r="G293" s="2"/>
      <c r="H293" s="2"/>
      <c r="I293" s="91"/>
      <c r="J293" s="68"/>
      <c r="K293" s="49"/>
      <c r="L293" s="9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49"/>
      <c r="E294" s="2"/>
      <c r="F294" s="2"/>
      <c r="G294" s="2"/>
      <c r="H294" s="2"/>
      <c r="I294" s="91"/>
      <c r="J294" s="68"/>
      <c r="K294" s="49"/>
      <c r="L294" s="9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49"/>
      <c r="E295" s="2"/>
      <c r="F295" s="2"/>
      <c r="G295" s="2"/>
      <c r="H295" s="2"/>
      <c r="I295" s="91"/>
      <c r="J295" s="68"/>
      <c r="K295" s="49"/>
      <c r="L295" s="9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49"/>
      <c r="E296" s="2"/>
      <c r="F296" s="2"/>
      <c r="G296" s="2"/>
      <c r="H296" s="2"/>
      <c r="I296" s="91"/>
      <c r="J296" s="68"/>
      <c r="K296" s="49"/>
      <c r="L296" s="9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49"/>
      <c r="E297" s="2"/>
      <c r="F297" s="2"/>
      <c r="G297" s="2"/>
      <c r="H297" s="2"/>
      <c r="I297" s="91"/>
      <c r="J297" s="68"/>
      <c r="K297" s="49"/>
      <c r="L297" s="9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49"/>
      <c r="E298" s="2"/>
      <c r="F298" s="2"/>
      <c r="G298" s="2"/>
      <c r="H298" s="2"/>
      <c r="I298" s="91"/>
      <c r="J298" s="68"/>
      <c r="K298" s="49"/>
      <c r="L298" s="9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49"/>
      <c r="E299" s="2"/>
      <c r="F299" s="2"/>
      <c r="G299" s="2"/>
      <c r="H299" s="2"/>
      <c r="I299" s="91"/>
      <c r="J299" s="68"/>
      <c r="K299" s="49"/>
      <c r="L299" s="9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49"/>
      <c r="E300" s="2"/>
      <c r="F300" s="2"/>
      <c r="G300" s="2"/>
      <c r="H300" s="2"/>
      <c r="I300" s="91"/>
      <c r="J300" s="68"/>
      <c r="K300" s="49"/>
      <c r="L300" s="9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49"/>
      <c r="E301" s="2"/>
      <c r="F301" s="2"/>
      <c r="G301" s="2"/>
      <c r="H301" s="2"/>
      <c r="I301" s="91"/>
      <c r="J301" s="68"/>
      <c r="K301" s="49"/>
      <c r="L301" s="9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49"/>
      <c r="E302" s="2"/>
      <c r="F302" s="2"/>
      <c r="G302" s="2"/>
      <c r="H302" s="2"/>
      <c r="I302" s="91"/>
      <c r="J302" s="68"/>
      <c r="K302" s="49"/>
      <c r="L302" s="9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49"/>
      <c r="E303" s="2"/>
      <c r="F303" s="2"/>
      <c r="G303" s="2"/>
      <c r="H303" s="2"/>
      <c r="I303" s="91"/>
      <c r="J303" s="68"/>
      <c r="K303" s="49"/>
      <c r="L303" s="9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49"/>
      <c r="E304" s="2"/>
      <c r="F304" s="2"/>
      <c r="G304" s="2"/>
      <c r="H304" s="2"/>
      <c r="I304" s="91"/>
      <c r="J304" s="68"/>
      <c r="K304" s="49"/>
      <c r="L304" s="9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49"/>
      <c r="E305" s="2"/>
      <c r="F305" s="2"/>
      <c r="G305" s="2"/>
      <c r="H305" s="2"/>
      <c r="I305" s="91"/>
      <c r="J305" s="68"/>
      <c r="K305" s="49"/>
      <c r="L305" s="9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49"/>
      <c r="E306" s="2"/>
      <c r="F306" s="2"/>
      <c r="G306" s="2"/>
      <c r="H306" s="2"/>
      <c r="I306" s="91"/>
      <c r="J306" s="68"/>
      <c r="K306" s="49"/>
      <c r="L306" s="9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49"/>
      <c r="E307" s="2"/>
      <c r="F307" s="2"/>
      <c r="G307" s="2"/>
      <c r="H307" s="2"/>
      <c r="I307" s="91"/>
      <c r="J307" s="68"/>
      <c r="K307" s="49"/>
      <c r="L307" s="9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49"/>
      <c r="E308" s="2"/>
      <c r="F308" s="2"/>
      <c r="G308" s="2"/>
      <c r="H308" s="2"/>
      <c r="I308" s="91"/>
      <c r="J308" s="68"/>
      <c r="K308" s="49"/>
      <c r="L308" s="9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49"/>
      <c r="E309" s="2"/>
      <c r="F309" s="2"/>
      <c r="G309" s="2"/>
      <c r="H309" s="2"/>
      <c r="I309" s="91"/>
      <c r="J309" s="68"/>
      <c r="K309" s="49"/>
      <c r="L309" s="9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49"/>
      <c r="E310" s="2"/>
      <c r="F310" s="2"/>
      <c r="G310" s="2"/>
      <c r="H310" s="2"/>
      <c r="I310" s="91"/>
      <c r="J310" s="68"/>
      <c r="K310" s="49"/>
      <c r="L310" s="9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49"/>
      <c r="E311" s="2"/>
      <c r="F311" s="2"/>
      <c r="G311" s="2"/>
      <c r="H311" s="2"/>
      <c r="I311" s="91"/>
      <c r="J311" s="68"/>
      <c r="K311" s="49"/>
      <c r="L311" s="9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49"/>
      <c r="E312" s="2"/>
      <c r="F312" s="2"/>
      <c r="G312" s="2"/>
      <c r="H312" s="2"/>
      <c r="I312" s="91"/>
      <c r="J312" s="68"/>
      <c r="K312" s="49"/>
      <c r="L312" s="9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49"/>
      <c r="E313" s="2"/>
      <c r="F313" s="2"/>
      <c r="G313" s="2"/>
      <c r="H313" s="2"/>
      <c r="I313" s="91"/>
      <c r="J313" s="68"/>
      <c r="K313" s="49"/>
      <c r="L313" s="9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49"/>
      <c r="E314" s="2"/>
      <c r="F314" s="2"/>
      <c r="G314" s="2"/>
      <c r="H314" s="2"/>
      <c r="I314" s="91"/>
      <c r="J314" s="68"/>
      <c r="K314" s="49"/>
      <c r="L314" s="9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49"/>
      <c r="E315" s="2"/>
      <c r="F315" s="2"/>
      <c r="G315" s="2"/>
      <c r="H315" s="2"/>
      <c r="I315" s="91"/>
      <c r="J315" s="68"/>
      <c r="K315" s="49"/>
      <c r="L315" s="9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49"/>
      <c r="E316" s="2"/>
      <c r="F316" s="2"/>
      <c r="G316" s="2"/>
      <c r="H316" s="2"/>
      <c r="I316" s="91"/>
      <c r="J316" s="68"/>
      <c r="K316" s="49"/>
      <c r="L316" s="9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49"/>
      <c r="E317" s="2"/>
      <c r="F317" s="2"/>
      <c r="G317" s="2"/>
      <c r="H317" s="2"/>
      <c r="I317" s="91"/>
      <c r="J317" s="68"/>
      <c r="K317" s="49"/>
      <c r="L317" s="9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49"/>
      <c r="E318" s="2"/>
      <c r="F318" s="2"/>
      <c r="G318" s="2"/>
      <c r="H318" s="2"/>
      <c r="I318" s="91"/>
      <c r="J318" s="68"/>
      <c r="K318" s="49"/>
      <c r="L318" s="9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49"/>
      <c r="E319" s="2"/>
      <c r="F319" s="2"/>
      <c r="G319" s="2"/>
      <c r="H319" s="2"/>
      <c r="I319" s="91"/>
      <c r="J319" s="68"/>
      <c r="K319" s="49"/>
      <c r="L319" s="9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49"/>
      <c r="E320" s="2"/>
      <c r="F320" s="2"/>
      <c r="G320" s="2"/>
      <c r="H320" s="2"/>
      <c r="I320" s="91"/>
      <c r="J320" s="68"/>
      <c r="K320" s="49"/>
      <c r="L320" s="9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49"/>
      <c r="E321" s="2"/>
      <c r="F321" s="2"/>
      <c r="G321" s="2"/>
      <c r="H321" s="2"/>
      <c r="I321" s="91"/>
      <c r="J321" s="68"/>
      <c r="K321" s="49"/>
      <c r="L321" s="9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49"/>
      <c r="E322" s="2"/>
      <c r="F322" s="2"/>
      <c r="G322" s="2"/>
      <c r="H322" s="2"/>
      <c r="I322" s="91"/>
      <c r="J322" s="68"/>
      <c r="K322" s="49"/>
      <c r="L322" s="9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49"/>
      <c r="E323" s="2"/>
      <c r="F323" s="2"/>
      <c r="G323" s="2"/>
      <c r="H323" s="2"/>
      <c r="I323" s="91"/>
      <c r="J323" s="68"/>
      <c r="K323" s="49"/>
      <c r="L323" s="9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49"/>
      <c r="E324" s="2"/>
      <c r="F324" s="2"/>
      <c r="G324" s="2"/>
      <c r="H324" s="2"/>
      <c r="I324" s="91"/>
      <c r="J324" s="68"/>
      <c r="K324" s="49"/>
      <c r="L324" s="9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49"/>
      <c r="E325" s="2"/>
      <c r="F325" s="2"/>
      <c r="G325" s="2"/>
      <c r="H325" s="2"/>
      <c r="I325" s="91"/>
      <c r="J325" s="68"/>
      <c r="K325" s="49"/>
      <c r="L325" s="9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49"/>
      <c r="E326" s="2"/>
      <c r="F326" s="2"/>
      <c r="G326" s="2"/>
      <c r="H326" s="2"/>
      <c r="I326" s="91"/>
      <c r="J326" s="68"/>
      <c r="K326" s="49"/>
      <c r="L326" s="9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49"/>
      <c r="E327" s="2"/>
      <c r="F327" s="2"/>
      <c r="G327" s="2"/>
      <c r="H327" s="2"/>
      <c r="I327" s="91"/>
      <c r="J327" s="68"/>
      <c r="K327" s="49"/>
      <c r="L327" s="9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49"/>
      <c r="E328" s="2"/>
      <c r="F328" s="2"/>
      <c r="G328" s="2"/>
      <c r="H328" s="2"/>
      <c r="I328" s="91"/>
      <c r="J328" s="68"/>
      <c r="K328" s="49"/>
      <c r="L328" s="9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49"/>
      <c r="E329" s="2"/>
      <c r="F329" s="2"/>
      <c r="G329" s="2"/>
      <c r="H329" s="2"/>
      <c r="I329" s="91"/>
      <c r="J329" s="68"/>
      <c r="K329" s="49"/>
      <c r="L329" s="9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49"/>
      <c r="E330" s="2"/>
      <c r="F330" s="2"/>
      <c r="G330" s="2"/>
      <c r="H330" s="2"/>
      <c r="I330" s="91"/>
      <c r="J330" s="68"/>
      <c r="K330" s="49"/>
      <c r="L330" s="9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49"/>
      <c r="E331" s="2"/>
      <c r="F331" s="2"/>
      <c r="G331" s="2"/>
      <c r="H331" s="2"/>
      <c r="I331" s="91"/>
      <c r="J331" s="68"/>
      <c r="K331" s="49"/>
      <c r="L331" s="9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49"/>
      <c r="E332" s="2"/>
      <c r="F332" s="2"/>
      <c r="G332" s="2"/>
      <c r="H332" s="2"/>
      <c r="I332" s="91"/>
      <c r="J332" s="68"/>
      <c r="K332" s="49"/>
      <c r="L332" s="9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49"/>
      <c r="E333" s="2"/>
      <c r="F333" s="2"/>
      <c r="G333" s="2"/>
      <c r="H333" s="2"/>
      <c r="I333" s="91"/>
      <c r="J333" s="68"/>
      <c r="K333" s="49"/>
      <c r="L333" s="9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49"/>
      <c r="E334" s="2"/>
      <c r="F334" s="2"/>
      <c r="G334" s="2"/>
      <c r="H334" s="2"/>
      <c r="I334" s="91"/>
      <c r="J334" s="68"/>
      <c r="K334" s="49"/>
      <c r="L334" s="9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49"/>
      <c r="E335" s="2"/>
      <c r="F335" s="2"/>
      <c r="G335" s="2"/>
      <c r="H335" s="2"/>
      <c r="I335" s="91"/>
      <c r="J335" s="68"/>
      <c r="K335" s="49"/>
      <c r="L335" s="9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49"/>
      <c r="E336" s="2"/>
      <c r="F336" s="2"/>
      <c r="G336" s="2"/>
      <c r="H336" s="2"/>
      <c r="I336" s="91"/>
      <c r="J336" s="68"/>
      <c r="K336" s="49"/>
      <c r="L336" s="9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49"/>
      <c r="E337" s="2"/>
      <c r="F337" s="2"/>
      <c r="G337" s="2"/>
      <c r="H337" s="2"/>
      <c r="I337" s="91"/>
      <c r="J337" s="68"/>
      <c r="K337" s="49"/>
      <c r="L337" s="9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49"/>
      <c r="E338" s="2"/>
      <c r="F338" s="2"/>
      <c r="G338" s="2"/>
      <c r="H338" s="2"/>
      <c r="I338" s="91"/>
      <c r="J338" s="68"/>
      <c r="K338" s="49"/>
      <c r="L338" s="9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49"/>
      <c r="E339" s="2"/>
      <c r="F339" s="2"/>
      <c r="G339" s="2"/>
      <c r="H339" s="2"/>
      <c r="I339" s="91"/>
      <c r="J339" s="68"/>
      <c r="K339" s="49"/>
      <c r="L339" s="9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49"/>
      <c r="E340" s="2"/>
      <c r="F340" s="2"/>
      <c r="G340" s="2"/>
      <c r="H340" s="2"/>
      <c r="I340" s="91"/>
      <c r="J340" s="68"/>
      <c r="K340" s="49"/>
      <c r="L340" s="9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49"/>
      <c r="E341" s="2"/>
      <c r="F341" s="2"/>
      <c r="G341" s="2"/>
      <c r="H341" s="2"/>
      <c r="I341" s="91"/>
      <c r="J341" s="68"/>
      <c r="K341" s="49"/>
      <c r="L341" s="9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49"/>
      <c r="E342" s="2"/>
      <c r="F342" s="2"/>
      <c r="G342" s="2"/>
      <c r="H342" s="2"/>
      <c r="I342" s="91"/>
      <c r="J342" s="68"/>
      <c r="K342" s="49"/>
      <c r="L342" s="9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49"/>
      <c r="E343" s="2"/>
      <c r="F343" s="2"/>
      <c r="G343" s="2"/>
      <c r="H343" s="2"/>
      <c r="I343" s="91"/>
      <c r="J343" s="68"/>
      <c r="K343" s="49"/>
      <c r="L343" s="9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49"/>
      <c r="E344" s="2"/>
      <c r="F344" s="2"/>
      <c r="G344" s="2"/>
      <c r="H344" s="2"/>
      <c r="I344" s="91"/>
      <c r="J344" s="68"/>
      <c r="K344" s="49"/>
      <c r="L344" s="9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49"/>
      <c r="E345" s="2"/>
      <c r="F345" s="2"/>
      <c r="G345" s="2"/>
      <c r="H345" s="2"/>
      <c r="I345" s="91"/>
      <c r="J345" s="68"/>
      <c r="K345" s="49"/>
      <c r="L345" s="9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49"/>
      <c r="E346" s="2"/>
      <c r="F346" s="2"/>
      <c r="G346" s="2"/>
      <c r="H346" s="2"/>
      <c r="I346" s="91"/>
      <c r="J346" s="68"/>
      <c r="K346" s="49"/>
      <c r="L346" s="9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49"/>
      <c r="E347" s="2"/>
      <c r="F347" s="2"/>
      <c r="G347" s="2"/>
      <c r="H347" s="2"/>
      <c r="I347" s="91"/>
      <c r="J347" s="68"/>
      <c r="K347" s="49"/>
      <c r="L347" s="9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49"/>
      <c r="E348" s="2"/>
      <c r="F348" s="2"/>
      <c r="G348" s="2"/>
      <c r="H348" s="2"/>
      <c r="I348" s="91"/>
      <c r="J348" s="68"/>
      <c r="K348" s="49"/>
      <c r="L348" s="9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49"/>
      <c r="E349" s="2"/>
      <c r="F349" s="2"/>
      <c r="G349" s="2"/>
      <c r="H349" s="2"/>
      <c r="I349" s="91"/>
      <c r="J349" s="68"/>
      <c r="K349" s="49"/>
      <c r="L349" s="9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49"/>
      <c r="E350" s="2"/>
      <c r="F350" s="2"/>
      <c r="G350" s="2"/>
      <c r="H350" s="2"/>
      <c r="I350" s="91"/>
      <c r="J350" s="68"/>
      <c r="K350" s="49"/>
      <c r="L350" s="9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49"/>
      <c r="E351" s="2"/>
      <c r="F351" s="2"/>
      <c r="G351" s="2"/>
      <c r="H351" s="2"/>
      <c r="I351" s="91"/>
      <c r="J351" s="68"/>
      <c r="K351" s="49"/>
      <c r="L351" s="9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49"/>
      <c r="E352" s="2"/>
      <c r="F352" s="2"/>
      <c r="G352" s="2"/>
      <c r="H352" s="2"/>
      <c r="I352" s="91"/>
      <c r="J352" s="68"/>
      <c r="K352" s="49"/>
      <c r="L352" s="9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49"/>
      <c r="E353" s="2"/>
      <c r="F353" s="2"/>
      <c r="G353" s="2"/>
      <c r="H353" s="2"/>
      <c r="I353" s="91"/>
      <c r="J353" s="68"/>
      <c r="K353" s="49"/>
      <c r="L353" s="9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49"/>
      <c r="E354" s="2"/>
      <c r="F354" s="2"/>
      <c r="G354" s="2"/>
      <c r="H354" s="2"/>
      <c r="I354" s="91"/>
      <c r="J354" s="68"/>
      <c r="K354" s="49"/>
      <c r="L354" s="9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49"/>
      <c r="E355" s="2"/>
      <c r="F355" s="2"/>
      <c r="G355" s="2"/>
      <c r="H355" s="2"/>
      <c r="I355" s="91"/>
      <c r="J355" s="68"/>
      <c r="K355" s="49"/>
      <c r="L355" s="9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49"/>
      <c r="E356" s="2"/>
      <c r="F356" s="2"/>
      <c r="G356" s="2"/>
      <c r="H356" s="2"/>
      <c r="I356" s="91"/>
      <c r="J356" s="68"/>
      <c r="K356" s="49"/>
      <c r="L356" s="9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49"/>
      <c r="E357" s="2"/>
      <c r="F357" s="2"/>
      <c r="G357" s="2"/>
      <c r="H357" s="2"/>
      <c r="I357" s="91"/>
      <c r="J357" s="68"/>
      <c r="K357" s="49"/>
      <c r="L357" s="9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49"/>
      <c r="E358" s="2"/>
      <c r="F358" s="2"/>
      <c r="G358" s="2"/>
      <c r="H358" s="2"/>
      <c r="I358" s="91"/>
      <c r="J358" s="68"/>
      <c r="K358" s="49"/>
      <c r="L358" s="9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49"/>
      <c r="E359" s="2"/>
      <c r="F359" s="2"/>
      <c r="G359" s="2"/>
      <c r="H359" s="2"/>
      <c r="I359" s="91"/>
      <c r="J359" s="68"/>
      <c r="K359" s="49"/>
      <c r="L359" s="9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49"/>
      <c r="E360" s="2"/>
      <c r="F360" s="2"/>
      <c r="G360" s="2"/>
      <c r="H360" s="2"/>
      <c r="I360" s="91"/>
      <c r="J360" s="68"/>
      <c r="K360" s="49"/>
      <c r="L360" s="9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49"/>
      <c r="E361" s="2"/>
      <c r="F361" s="2"/>
      <c r="G361" s="2"/>
      <c r="H361" s="2"/>
      <c r="I361" s="91"/>
      <c r="J361" s="68"/>
      <c r="K361" s="49"/>
      <c r="L361" s="9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49"/>
      <c r="E362" s="2"/>
      <c r="F362" s="2"/>
      <c r="G362" s="2"/>
      <c r="H362" s="2"/>
      <c r="I362" s="91"/>
      <c r="J362" s="68"/>
      <c r="K362" s="49"/>
      <c r="L362" s="9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49"/>
      <c r="E363" s="2"/>
      <c r="F363" s="2"/>
      <c r="G363" s="2"/>
      <c r="H363" s="2"/>
      <c r="I363" s="91"/>
      <c r="J363" s="68"/>
      <c r="K363" s="49"/>
      <c r="L363" s="9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49"/>
      <c r="E364" s="2"/>
      <c r="F364" s="2"/>
      <c r="G364" s="2"/>
      <c r="H364" s="2"/>
      <c r="I364" s="91"/>
      <c r="J364" s="68"/>
      <c r="K364" s="49"/>
      <c r="L364" s="9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49"/>
      <c r="E365" s="2"/>
      <c r="F365" s="2"/>
      <c r="G365" s="2"/>
      <c r="H365" s="2"/>
      <c r="I365" s="91"/>
      <c r="J365" s="68"/>
      <c r="K365" s="49"/>
      <c r="L365" s="9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49"/>
      <c r="E366" s="2"/>
      <c r="F366" s="2"/>
      <c r="G366" s="2"/>
      <c r="H366" s="2"/>
      <c r="I366" s="91"/>
      <c r="J366" s="68"/>
      <c r="K366" s="49"/>
      <c r="L366" s="9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49"/>
      <c r="E367" s="2"/>
      <c r="F367" s="2"/>
      <c r="G367" s="2"/>
      <c r="H367" s="2"/>
      <c r="I367" s="91"/>
      <c r="J367" s="68"/>
      <c r="K367" s="49"/>
      <c r="L367" s="9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49"/>
      <c r="E368" s="2"/>
      <c r="F368" s="2"/>
      <c r="G368" s="2"/>
      <c r="H368" s="2"/>
      <c r="I368" s="91"/>
      <c r="J368" s="68"/>
      <c r="K368" s="49"/>
      <c r="L368" s="9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49"/>
      <c r="E369" s="2"/>
      <c r="F369" s="2"/>
      <c r="G369" s="2"/>
      <c r="H369" s="2"/>
      <c r="I369" s="91"/>
      <c r="J369" s="68"/>
      <c r="K369" s="49"/>
      <c r="L369" s="9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49"/>
      <c r="E370" s="2"/>
      <c r="F370" s="2"/>
      <c r="G370" s="2"/>
      <c r="H370" s="2"/>
      <c r="I370" s="91"/>
      <c r="J370" s="68"/>
      <c r="K370" s="49"/>
      <c r="L370" s="9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49"/>
      <c r="E371" s="2"/>
      <c r="F371" s="2"/>
      <c r="G371" s="2"/>
      <c r="H371" s="2"/>
      <c r="I371" s="91"/>
      <c r="J371" s="68"/>
      <c r="K371" s="49"/>
      <c r="L371" s="9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49"/>
      <c r="E372" s="2"/>
      <c r="F372" s="2"/>
      <c r="G372" s="2"/>
      <c r="H372" s="2"/>
      <c r="I372" s="91"/>
      <c r="J372" s="68"/>
      <c r="K372" s="49"/>
      <c r="L372" s="9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49"/>
      <c r="E373" s="2"/>
      <c r="F373" s="2"/>
      <c r="G373" s="2"/>
      <c r="H373" s="2"/>
      <c r="I373" s="91"/>
      <c r="J373" s="68"/>
      <c r="K373" s="49"/>
      <c r="L373" s="9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49"/>
      <c r="E374" s="2"/>
      <c r="F374" s="2"/>
      <c r="G374" s="2"/>
      <c r="H374" s="2"/>
      <c r="I374" s="91"/>
      <c r="J374" s="68"/>
      <c r="K374" s="49"/>
      <c r="L374" s="9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49"/>
      <c r="E375" s="2"/>
      <c r="F375" s="2"/>
      <c r="G375" s="2"/>
      <c r="H375" s="2"/>
      <c r="I375" s="91"/>
      <c r="J375" s="68"/>
      <c r="K375" s="49"/>
      <c r="L375" s="9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49"/>
      <c r="E376" s="2"/>
      <c r="F376" s="2"/>
      <c r="G376" s="2"/>
      <c r="H376" s="2"/>
      <c r="I376" s="91"/>
      <c r="J376" s="68"/>
      <c r="K376" s="49"/>
      <c r="L376" s="9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49"/>
      <c r="E377" s="2"/>
      <c r="F377" s="2"/>
      <c r="G377" s="2"/>
      <c r="H377" s="2"/>
      <c r="I377" s="91"/>
      <c r="J377" s="68"/>
      <c r="K377" s="49"/>
      <c r="L377" s="9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49"/>
      <c r="E378" s="2"/>
      <c r="F378" s="2"/>
      <c r="G378" s="2"/>
      <c r="H378" s="2"/>
      <c r="I378" s="91"/>
      <c r="J378" s="68"/>
      <c r="K378" s="49"/>
      <c r="L378" s="9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49"/>
      <c r="E379" s="2"/>
      <c r="F379" s="2"/>
      <c r="G379" s="2"/>
      <c r="H379" s="2"/>
      <c r="I379" s="91"/>
      <c r="J379" s="68"/>
      <c r="K379" s="49"/>
      <c r="L379" s="9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49"/>
      <c r="E380" s="2"/>
      <c r="F380" s="2"/>
      <c r="G380" s="2"/>
      <c r="H380" s="2"/>
      <c r="I380" s="91"/>
      <c r="J380" s="68"/>
      <c r="K380" s="49"/>
      <c r="L380" s="9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49"/>
      <c r="E381" s="2"/>
      <c r="F381" s="2"/>
      <c r="G381" s="2"/>
      <c r="H381" s="2"/>
      <c r="I381" s="91"/>
      <c r="J381" s="68"/>
      <c r="K381" s="49"/>
      <c r="L381" s="9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49"/>
      <c r="E382" s="2"/>
      <c r="F382" s="2"/>
      <c r="G382" s="2"/>
      <c r="H382" s="2"/>
      <c r="I382" s="91"/>
      <c r="J382" s="68"/>
      <c r="K382" s="49"/>
      <c r="L382" s="9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49"/>
      <c r="E383" s="2"/>
      <c r="F383" s="2"/>
      <c r="G383" s="2"/>
      <c r="H383" s="2"/>
      <c r="I383" s="91"/>
      <c r="J383" s="68"/>
      <c r="K383" s="49"/>
      <c r="L383" s="9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49"/>
      <c r="E384" s="2"/>
      <c r="F384" s="2"/>
      <c r="G384" s="2"/>
      <c r="H384" s="2"/>
      <c r="I384" s="91"/>
      <c r="J384" s="68"/>
      <c r="K384" s="49"/>
      <c r="L384" s="9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49"/>
      <c r="E385" s="2"/>
      <c r="F385" s="2"/>
      <c r="G385" s="2"/>
      <c r="H385" s="2"/>
      <c r="I385" s="91"/>
      <c r="J385" s="68"/>
      <c r="K385" s="49"/>
      <c r="L385" s="9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49"/>
      <c r="E386" s="2"/>
      <c r="F386" s="2"/>
      <c r="G386" s="2"/>
      <c r="H386" s="2"/>
      <c r="I386" s="91"/>
      <c r="J386" s="68"/>
      <c r="K386" s="49"/>
      <c r="L386" s="9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49"/>
      <c r="E387" s="2"/>
      <c r="F387" s="2"/>
      <c r="G387" s="2"/>
      <c r="H387" s="2"/>
      <c r="I387" s="91"/>
      <c r="J387" s="68"/>
      <c r="K387" s="49"/>
      <c r="L387" s="9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49"/>
      <c r="E388" s="2"/>
      <c r="F388" s="2"/>
      <c r="G388" s="2"/>
      <c r="H388" s="2"/>
      <c r="I388" s="91"/>
      <c r="J388" s="68"/>
      <c r="K388" s="49"/>
      <c r="L388" s="9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49"/>
      <c r="E389" s="2"/>
      <c r="F389" s="2"/>
      <c r="G389" s="2"/>
      <c r="H389" s="2"/>
      <c r="I389" s="91"/>
      <c r="J389" s="68"/>
      <c r="K389" s="49"/>
      <c r="L389" s="9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49"/>
      <c r="E390" s="2"/>
      <c r="F390" s="2"/>
      <c r="G390" s="2"/>
      <c r="H390" s="2"/>
      <c r="I390" s="91"/>
      <c r="J390" s="68"/>
      <c r="K390" s="49"/>
      <c r="L390" s="9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49"/>
      <c r="E391" s="2"/>
      <c r="F391" s="2"/>
      <c r="G391" s="2"/>
      <c r="H391" s="2"/>
      <c r="I391" s="91"/>
      <c r="J391" s="68"/>
      <c r="K391" s="49"/>
      <c r="L391" s="9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49"/>
      <c r="E392" s="2"/>
      <c r="F392" s="2"/>
      <c r="G392" s="2"/>
      <c r="H392" s="2"/>
      <c r="I392" s="91"/>
      <c r="J392" s="68"/>
      <c r="K392" s="49"/>
      <c r="L392" s="9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49"/>
      <c r="E393" s="2"/>
      <c r="F393" s="2"/>
      <c r="G393" s="2"/>
      <c r="H393" s="2"/>
      <c r="I393" s="91"/>
      <c r="J393" s="68"/>
      <c r="K393" s="49"/>
      <c r="L393" s="9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49"/>
      <c r="E394" s="2"/>
      <c r="F394" s="2"/>
      <c r="G394" s="2"/>
      <c r="H394" s="2"/>
      <c r="I394" s="91"/>
      <c r="J394" s="68"/>
      <c r="K394" s="49"/>
      <c r="L394" s="9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49"/>
      <c r="E395" s="2"/>
      <c r="F395" s="2"/>
      <c r="G395" s="2"/>
      <c r="H395" s="2"/>
      <c r="I395" s="91"/>
      <c r="J395" s="68"/>
      <c r="K395" s="49"/>
      <c r="L395" s="9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49"/>
      <c r="E396" s="2"/>
      <c r="F396" s="2"/>
      <c r="G396" s="2"/>
      <c r="H396" s="2"/>
      <c r="I396" s="91"/>
      <c r="J396" s="68"/>
      <c r="K396" s="49"/>
      <c r="L396" s="9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49"/>
      <c r="E397" s="2"/>
      <c r="F397" s="2"/>
      <c r="G397" s="2"/>
      <c r="H397" s="2"/>
      <c r="I397" s="91"/>
      <c r="J397" s="68"/>
      <c r="K397" s="49"/>
      <c r="L397" s="9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49"/>
      <c r="E398" s="2"/>
      <c r="F398" s="2"/>
      <c r="G398" s="2"/>
      <c r="H398" s="2"/>
      <c r="I398" s="91"/>
      <c r="J398" s="68"/>
      <c r="K398" s="49"/>
      <c r="L398" s="9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49"/>
      <c r="E399" s="2"/>
      <c r="F399" s="2"/>
      <c r="G399" s="2"/>
      <c r="H399" s="2"/>
      <c r="I399" s="91"/>
      <c r="J399" s="68"/>
      <c r="K399" s="49"/>
      <c r="L399" s="9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49"/>
      <c r="E400" s="2"/>
      <c r="F400" s="2"/>
      <c r="G400" s="2"/>
      <c r="H400" s="2"/>
      <c r="I400" s="91"/>
      <c r="J400" s="68"/>
      <c r="K400" s="49"/>
      <c r="L400" s="9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49"/>
      <c r="E401" s="2"/>
      <c r="F401" s="2"/>
      <c r="G401" s="2"/>
      <c r="H401" s="2"/>
      <c r="I401" s="91"/>
      <c r="J401" s="68"/>
      <c r="K401" s="49"/>
      <c r="L401" s="9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49"/>
      <c r="E402" s="2"/>
      <c r="F402" s="2"/>
      <c r="G402" s="2"/>
      <c r="H402" s="2"/>
      <c r="I402" s="91"/>
      <c r="J402" s="68"/>
      <c r="K402" s="49"/>
      <c r="L402" s="9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49"/>
      <c r="E403" s="2"/>
      <c r="F403" s="2"/>
      <c r="G403" s="2"/>
      <c r="H403" s="2"/>
      <c r="I403" s="91"/>
      <c r="J403" s="68"/>
      <c r="K403" s="49"/>
      <c r="L403" s="9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49"/>
      <c r="E404" s="2"/>
      <c r="F404" s="2"/>
      <c r="G404" s="2"/>
      <c r="H404" s="2"/>
      <c r="I404" s="91"/>
      <c r="J404" s="68"/>
      <c r="K404" s="49"/>
      <c r="L404" s="9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49"/>
      <c r="E405" s="2"/>
      <c r="F405" s="2"/>
      <c r="G405" s="2"/>
      <c r="H405" s="2"/>
      <c r="I405" s="91"/>
      <c r="J405" s="68"/>
      <c r="K405" s="49"/>
      <c r="L405" s="9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49"/>
      <c r="E406" s="2"/>
      <c r="F406" s="2"/>
      <c r="G406" s="2"/>
      <c r="H406" s="2"/>
      <c r="I406" s="91"/>
      <c r="J406" s="68"/>
      <c r="K406" s="49"/>
      <c r="L406" s="9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49"/>
      <c r="E407" s="2"/>
      <c r="F407" s="2"/>
      <c r="G407" s="2"/>
      <c r="H407" s="2"/>
      <c r="I407" s="91"/>
      <c r="J407" s="68"/>
      <c r="K407" s="49"/>
      <c r="L407" s="9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49"/>
      <c r="E408" s="2"/>
      <c r="F408" s="2"/>
      <c r="G408" s="2"/>
      <c r="H408" s="2"/>
      <c r="I408" s="91"/>
      <c r="J408" s="68"/>
      <c r="K408" s="49"/>
      <c r="L408" s="9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49"/>
      <c r="E409" s="2"/>
      <c r="F409" s="2"/>
      <c r="G409" s="2"/>
      <c r="H409" s="2"/>
      <c r="I409" s="91"/>
      <c r="J409" s="68"/>
      <c r="K409" s="49"/>
      <c r="L409" s="9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49"/>
      <c r="E410" s="2"/>
      <c r="F410" s="2"/>
      <c r="G410" s="2"/>
      <c r="H410" s="2"/>
      <c r="I410" s="91"/>
      <c r="J410" s="68"/>
      <c r="K410" s="49"/>
      <c r="L410" s="9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49"/>
      <c r="E411" s="2"/>
      <c r="F411" s="2"/>
      <c r="G411" s="2"/>
      <c r="H411" s="2"/>
      <c r="I411" s="91"/>
      <c r="J411" s="68"/>
      <c r="K411" s="49"/>
      <c r="L411" s="9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49"/>
      <c r="E412" s="2"/>
      <c r="F412" s="2"/>
      <c r="G412" s="2"/>
      <c r="H412" s="2"/>
      <c r="I412" s="91"/>
      <c r="J412" s="68"/>
      <c r="K412" s="49"/>
      <c r="L412" s="9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49"/>
      <c r="E413" s="2"/>
      <c r="F413" s="2"/>
      <c r="G413" s="2"/>
      <c r="H413" s="2"/>
      <c r="I413" s="91"/>
      <c r="J413" s="68"/>
      <c r="K413" s="49"/>
      <c r="L413" s="9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49"/>
      <c r="E414" s="2"/>
      <c r="F414" s="2"/>
      <c r="G414" s="2"/>
      <c r="H414" s="2"/>
      <c r="I414" s="91"/>
      <c r="J414" s="68"/>
      <c r="K414" s="49"/>
      <c r="L414" s="9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49"/>
      <c r="E415" s="2"/>
      <c r="F415" s="2"/>
      <c r="G415" s="2"/>
      <c r="H415" s="2"/>
      <c r="I415" s="91"/>
      <c r="J415" s="68"/>
      <c r="K415" s="49"/>
      <c r="L415" s="9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49"/>
      <c r="E416" s="2"/>
      <c r="F416" s="2"/>
      <c r="G416" s="2"/>
      <c r="H416" s="2"/>
      <c r="I416" s="91"/>
      <c r="J416" s="68"/>
      <c r="K416" s="49"/>
      <c r="L416" s="9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49"/>
      <c r="E417" s="2"/>
      <c r="F417" s="2"/>
      <c r="G417" s="2"/>
      <c r="H417" s="2"/>
      <c r="I417" s="91"/>
      <c r="J417" s="68"/>
      <c r="K417" s="49"/>
      <c r="L417" s="9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49"/>
      <c r="E418" s="2"/>
      <c r="F418" s="2"/>
      <c r="G418" s="2"/>
      <c r="H418" s="2"/>
      <c r="I418" s="91"/>
      <c r="J418" s="68"/>
      <c r="K418" s="49"/>
      <c r="L418" s="9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49"/>
      <c r="E419" s="2"/>
      <c r="F419" s="2"/>
      <c r="G419" s="2"/>
      <c r="H419" s="2"/>
      <c r="I419" s="91"/>
      <c r="J419" s="68"/>
      <c r="K419" s="49"/>
      <c r="L419" s="9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49"/>
      <c r="E420" s="2"/>
      <c r="F420" s="2"/>
      <c r="G420" s="2"/>
      <c r="H420" s="2"/>
      <c r="I420" s="91"/>
      <c r="J420" s="68"/>
      <c r="K420" s="49"/>
      <c r="L420" s="9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49"/>
      <c r="E421" s="2"/>
      <c r="F421" s="2"/>
      <c r="G421" s="2"/>
      <c r="H421" s="2"/>
      <c r="I421" s="91"/>
      <c r="J421" s="68"/>
      <c r="K421" s="49"/>
      <c r="L421" s="9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49"/>
      <c r="E422" s="2"/>
      <c r="F422" s="2"/>
      <c r="G422" s="2"/>
      <c r="H422" s="2"/>
      <c r="I422" s="91"/>
      <c r="J422" s="68"/>
      <c r="K422" s="49"/>
      <c r="L422" s="9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49"/>
      <c r="E423" s="2"/>
      <c r="F423" s="2"/>
      <c r="G423" s="2"/>
      <c r="H423" s="2"/>
      <c r="I423" s="91"/>
      <c r="J423" s="68"/>
      <c r="K423" s="49"/>
      <c r="L423" s="9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49"/>
      <c r="E424" s="2"/>
      <c r="F424" s="2"/>
      <c r="G424" s="2"/>
      <c r="H424" s="2"/>
      <c r="I424" s="91"/>
      <c r="J424" s="68"/>
      <c r="K424" s="49"/>
      <c r="L424" s="9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49"/>
      <c r="E425" s="2"/>
      <c r="F425" s="2"/>
      <c r="G425" s="2"/>
      <c r="H425" s="2"/>
      <c r="I425" s="91"/>
      <c r="J425" s="68"/>
      <c r="K425" s="49"/>
      <c r="L425" s="9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49"/>
      <c r="E426" s="2"/>
      <c r="F426" s="2"/>
      <c r="G426" s="2"/>
      <c r="H426" s="2"/>
      <c r="I426" s="91"/>
      <c r="J426" s="68"/>
      <c r="K426" s="49"/>
      <c r="L426" s="9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49"/>
      <c r="E427" s="2"/>
      <c r="F427" s="2"/>
      <c r="G427" s="2"/>
      <c r="H427" s="2"/>
      <c r="I427" s="91"/>
      <c r="J427" s="68"/>
      <c r="K427" s="49"/>
      <c r="L427" s="9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49"/>
      <c r="E428" s="2"/>
      <c r="F428" s="2"/>
      <c r="G428" s="2"/>
      <c r="H428" s="2"/>
      <c r="I428" s="91"/>
      <c r="J428" s="68"/>
      <c r="K428" s="49"/>
      <c r="L428" s="9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49"/>
      <c r="E429" s="2"/>
      <c r="F429" s="2"/>
      <c r="G429" s="2"/>
      <c r="H429" s="2"/>
      <c r="I429" s="91"/>
      <c r="J429" s="68"/>
      <c r="K429" s="49"/>
      <c r="L429" s="9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49"/>
      <c r="E430" s="2"/>
      <c r="F430" s="2"/>
      <c r="G430" s="2"/>
      <c r="H430" s="2"/>
      <c r="I430" s="91"/>
      <c r="J430" s="68"/>
      <c r="K430" s="49"/>
      <c r="L430" s="9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49"/>
      <c r="E431" s="2"/>
      <c r="F431" s="2"/>
      <c r="G431" s="2"/>
      <c r="H431" s="2"/>
      <c r="I431" s="91"/>
      <c r="J431" s="68"/>
      <c r="K431" s="49"/>
      <c r="L431" s="9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49"/>
      <c r="E432" s="2"/>
      <c r="F432" s="2"/>
      <c r="G432" s="2"/>
      <c r="H432" s="2"/>
      <c r="I432" s="91"/>
      <c r="J432" s="68"/>
      <c r="K432" s="49"/>
      <c r="L432" s="9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49"/>
      <c r="E433" s="2"/>
      <c r="F433" s="2"/>
      <c r="G433" s="2"/>
      <c r="H433" s="2"/>
      <c r="I433" s="91"/>
      <c r="J433" s="68"/>
      <c r="K433" s="49"/>
      <c r="L433" s="9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49"/>
      <c r="E434" s="2"/>
      <c r="F434" s="2"/>
      <c r="G434" s="2"/>
      <c r="H434" s="2"/>
      <c r="I434" s="91"/>
      <c r="J434" s="68"/>
      <c r="K434" s="49"/>
      <c r="L434" s="9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49"/>
      <c r="E435" s="2"/>
      <c r="F435" s="2"/>
      <c r="G435" s="2"/>
      <c r="H435" s="2"/>
      <c r="I435" s="91"/>
      <c r="J435" s="68"/>
      <c r="K435" s="49"/>
      <c r="L435" s="9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49"/>
      <c r="E436" s="2"/>
      <c r="F436" s="2"/>
      <c r="G436" s="2"/>
      <c r="H436" s="2"/>
      <c r="I436" s="91"/>
      <c r="J436" s="68"/>
      <c r="K436" s="49"/>
      <c r="L436" s="9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49"/>
      <c r="E437" s="2"/>
      <c r="F437" s="2"/>
      <c r="G437" s="2"/>
      <c r="H437" s="2"/>
      <c r="I437" s="91"/>
      <c r="J437" s="68"/>
      <c r="K437" s="49"/>
      <c r="L437" s="9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49"/>
      <c r="E438" s="2"/>
      <c r="F438" s="2"/>
      <c r="G438" s="2"/>
      <c r="H438" s="2"/>
      <c r="I438" s="91"/>
      <c r="J438" s="68"/>
      <c r="K438" s="49"/>
      <c r="L438" s="9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49"/>
      <c r="E439" s="2"/>
      <c r="F439" s="2"/>
      <c r="G439" s="2"/>
      <c r="H439" s="2"/>
      <c r="I439" s="91"/>
      <c r="J439" s="68"/>
      <c r="K439" s="49"/>
      <c r="L439" s="9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49"/>
      <c r="E440" s="2"/>
      <c r="F440" s="2"/>
      <c r="G440" s="2"/>
      <c r="H440" s="2"/>
      <c r="I440" s="91"/>
      <c r="J440" s="68"/>
      <c r="K440" s="49"/>
      <c r="L440" s="9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49"/>
      <c r="E441" s="2"/>
      <c r="F441" s="2"/>
      <c r="G441" s="2"/>
      <c r="H441" s="2"/>
      <c r="I441" s="91"/>
      <c r="J441" s="68"/>
      <c r="K441" s="49"/>
      <c r="L441" s="9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49"/>
      <c r="E442" s="2"/>
      <c r="F442" s="2"/>
      <c r="G442" s="2"/>
      <c r="H442" s="2"/>
      <c r="I442" s="91"/>
      <c r="J442" s="68"/>
      <c r="K442" s="49"/>
      <c r="L442" s="9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49"/>
      <c r="E443" s="2"/>
      <c r="F443" s="2"/>
      <c r="G443" s="2"/>
      <c r="H443" s="2"/>
      <c r="I443" s="91"/>
      <c r="J443" s="68"/>
      <c r="K443" s="49"/>
      <c r="L443" s="9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49"/>
      <c r="E444" s="2"/>
      <c r="F444" s="2"/>
      <c r="G444" s="2"/>
      <c r="H444" s="2"/>
      <c r="I444" s="91"/>
      <c r="J444" s="68"/>
      <c r="K444" s="49"/>
      <c r="L444" s="9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49"/>
      <c r="E445" s="2"/>
      <c r="F445" s="2"/>
      <c r="G445" s="2"/>
      <c r="H445" s="2"/>
      <c r="I445" s="91"/>
      <c r="J445" s="68"/>
      <c r="K445" s="49"/>
      <c r="L445" s="9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49"/>
      <c r="E446" s="2"/>
      <c r="F446" s="2"/>
      <c r="G446" s="2"/>
      <c r="H446" s="2"/>
      <c r="I446" s="91"/>
      <c r="J446" s="68"/>
      <c r="K446" s="49"/>
      <c r="L446" s="9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49"/>
      <c r="E447" s="2"/>
      <c r="F447" s="2"/>
      <c r="G447" s="2"/>
      <c r="H447" s="2"/>
      <c r="I447" s="91"/>
      <c r="J447" s="68"/>
      <c r="K447" s="49"/>
      <c r="L447" s="9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49"/>
      <c r="E448" s="2"/>
      <c r="F448" s="2"/>
      <c r="G448" s="2"/>
      <c r="H448" s="2"/>
      <c r="I448" s="91"/>
      <c r="J448" s="68"/>
      <c r="K448" s="49"/>
      <c r="L448" s="9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49"/>
      <c r="E449" s="2"/>
      <c r="F449" s="2"/>
      <c r="G449" s="2"/>
      <c r="H449" s="2"/>
      <c r="I449" s="91"/>
      <c r="J449" s="68"/>
      <c r="K449" s="49"/>
      <c r="L449" s="9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49"/>
      <c r="E450" s="2"/>
      <c r="F450" s="2"/>
      <c r="G450" s="2"/>
      <c r="H450" s="2"/>
      <c r="I450" s="91"/>
      <c r="J450" s="68"/>
      <c r="K450" s="49"/>
      <c r="L450" s="9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49"/>
      <c r="E451" s="2"/>
      <c r="F451" s="2"/>
      <c r="G451" s="2"/>
      <c r="H451" s="2"/>
      <c r="I451" s="91"/>
      <c r="J451" s="68"/>
      <c r="K451" s="49"/>
      <c r="L451" s="9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49"/>
      <c r="E452" s="2"/>
      <c r="F452" s="2"/>
      <c r="G452" s="2"/>
      <c r="H452" s="2"/>
      <c r="I452" s="91"/>
      <c r="J452" s="68"/>
      <c r="K452" s="49"/>
      <c r="L452" s="9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49"/>
      <c r="E453" s="2"/>
      <c r="F453" s="2"/>
      <c r="G453" s="2"/>
      <c r="H453" s="2"/>
      <c r="I453" s="91"/>
      <c r="J453" s="68"/>
      <c r="K453" s="49"/>
      <c r="L453" s="9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49"/>
      <c r="E454" s="2"/>
      <c r="F454" s="2"/>
      <c r="G454" s="2"/>
      <c r="H454" s="2"/>
      <c r="I454" s="91"/>
      <c r="J454" s="68"/>
      <c r="K454" s="49"/>
      <c r="L454" s="9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49"/>
      <c r="E455" s="2"/>
      <c r="F455" s="2"/>
      <c r="G455" s="2"/>
      <c r="H455" s="2"/>
      <c r="I455" s="91"/>
      <c r="J455" s="68"/>
      <c r="K455" s="49"/>
      <c r="L455" s="9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49"/>
      <c r="E456" s="2"/>
      <c r="F456" s="2"/>
      <c r="G456" s="2"/>
      <c r="H456" s="2"/>
      <c r="I456" s="91"/>
      <c r="J456" s="68"/>
      <c r="K456" s="49"/>
      <c r="L456" s="9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49"/>
      <c r="E457" s="2"/>
      <c r="F457" s="2"/>
      <c r="G457" s="2"/>
      <c r="H457" s="2"/>
      <c r="I457" s="91"/>
      <c r="J457" s="68"/>
      <c r="K457" s="49"/>
      <c r="L457" s="9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49"/>
      <c r="E458" s="2"/>
      <c r="F458" s="2"/>
      <c r="G458" s="2"/>
      <c r="H458" s="2"/>
      <c r="I458" s="91"/>
      <c r="J458" s="68"/>
      <c r="K458" s="49"/>
      <c r="L458" s="9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49"/>
      <c r="E459" s="2"/>
      <c r="F459" s="2"/>
      <c r="G459" s="2"/>
      <c r="H459" s="2"/>
      <c r="I459" s="91"/>
      <c r="J459" s="68"/>
      <c r="K459" s="49"/>
      <c r="L459" s="9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49"/>
      <c r="E460" s="2"/>
      <c r="F460" s="2"/>
      <c r="G460" s="2"/>
      <c r="H460" s="2"/>
      <c r="I460" s="91"/>
      <c r="J460" s="68"/>
      <c r="K460" s="49"/>
      <c r="L460" s="9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49"/>
      <c r="E461" s="2"/>
      <c r="F461" s="2"/>
      <c r="G461" s="2"/>
      <c r="H461" s="2"/>
      <c r="I461" s="91"/>
      <c r="J461" s="68"/>
      <c r="K461" s="49"/>
      <c r="L461" s="9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49"/>
      <c r="E462" s="2"/>
      <c r="F462" s="2"/>
      <c r="G462" s="2"/>
      <c r="H462" s="2"/>
      <c r="I462" s="91"/>
      <c r="J462" s="68"/>
      <c r="K462" s="49"/>
      <c r="L462" s="9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49"/>
      <c r="E463" s="2"/>
      <c r="F463" s="2"/>
      <c r="G463" s="2"/>
      <c r="H463" s="2"/>
      <c r="I463" s="91"/>
      <c r="J463" s="68"/>
      <c r="K463" s="49"/>
      <c r="L463" s="9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49"/>
      <c r="E464" s="2"/>
      <c r="F464" s="2"/>
      <c r="G464" s="2"/>
      <c r="H464" s="2"/>
      <c r="I464" s="91"/>
      <c r="J464" s="68"/>
      <c r="K464" s="49"/>
      <c r="L464" s="9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49"/>
      <c r="E465" s="2"/>
      <c r="F465" s="2"/>
      <c r="G465" s="2"/>
      <c r="H465" s="2"/>
      <c r="I465" s="91"/>
      <c r="J465" s="68"/>
      <c r="K465" s="49"/>
      <c r="L465" s="9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49"/>
      <c r="E466" s="2"/>
      <c r="F466" s="2"/>
      <c r="G466" s="2"/>
      <c r="H466" s="2"/>
      <c r="I466" s="91"/>
      <c r="J466" s="68"/>
      <c r="K466" s="49"/>
      <c r="L466" s="9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49"/>
      <c r="E467" s="2"/>
      <c r="F467" s="2"/>
      <c r="G467" s="2"/>
      <c r="H467" s="2"/>
      <c r="I467" s="91"/>
      <c r="J467" s="68"/>
      <c r="K467" s="49"/>
      <c r="L467" s="9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49"/>
      <c r="E468" s="2"/>
      <c r="F468" s="2"/>
      <c r="G468" s="2"/>
      <c r="H468" s="2"/>
      <c r="I468" s="91"/>
      <c r="J468" s="68"/>
      <c r="K468" s="49"/>
      <c r="L468" s="9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49"/>
      <c r="E469" s="2"/>
      <c r="F469" s="2"/>
      <c r="G469" s="2"/>
      <c r="H469" s="2"/>
      <c r="I469" s="91"/>
      <c r="J469" s="68"/>
      <c r="K469" s="49"/>
      <c r="L469" s="9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49"/>
      <c r="E470" s="2"/>
      <c r="F470" s="2"/>
      <c r="G470" s="2"/>
      <c r="H470" s="2"/>
      <c r="I470" s="91"/>
      <c r="J470" s="68"/>
      <c r="K470" s="49"/>
      <c r="L470" s="9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49"/>
      <c r="E471" s="2"/>
      <c r="F471" s="2"/>
      <c r="G471" s="2"/>
      <c r="H471" s="2"/>
      <c r="I471" s="91"/>
      <c r="J471" s="68"/>
      <c r="K471" s="49"/>
      <c r="L471" s="9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49"/>
      <c r="E472" s="2"/>
      <c r="F472" s="2"/>
      <c r="G472" s="2"/>
      <c r="H472" s="2"/>
      <c r="I472" s="91"/>
      <c r="J472" s="68"/>
      <c r="K472" s="49"/>
      <c r="L472" s="9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49"/>
      <c r="E473" s="2"/>
      <c r="F473" s="2"/>
      <c r="G473" s="2"/>
      <c r="H473" s="2"/>
      <c r="I473" s="91"/>
      <c r="J473" s="68"/>
      <c r="K473" s="49"/>
      <c r="L473" s="9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49"/>
      <c r="E474" s="2"/>
      <c r="F474" s="2"/>
      <c r="G474" s="2"/>
      <c r="H474" s="2"/>
      <c r="I474" s="91"/>
      <c r="J474" s="68"/>
      <c r="K474" s="49"/>
      <c r="L474" s="9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49"/>
      <c r="E475" s="2"/>
      <c r="F475" s="2"/>
      <c r="G475" s="2"/>
      <c r="H475" s="2"/>
      <c r="I475" s="91"/>
      <c r="J475" s="68"/>
      <c r="K475" s="49"/>
      <c r="L475" s="9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49"/>
      <c r="E476" s="2"/>
      <c r="F476" s="2"/>
      <c r="G476" s="2"/>
      <c r="H476" s="2"/>
      <c r="I476" s="91"/>
      <c r="J476" s="68"/>
      <c r="K476" s="49"/>
      <c r="L476" s="9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49"/>
      <c r="E477" s="2"/>
      <c r="F477" s="2"/>
      <c r="G477" s="2"/>
      <c r="H477" s="2"/>
      <c r="I477" s="91"/>
      <c r="J477" s="68"/>
      <c r="K477" s="49"/>
      <c r="L477" s="9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49"/>
      <c r="E478" s="2"/>
      <c r="F478" s="2"/>
      <c r="G478" s="2"/>
      <c r="H478" s="2"/>
      <c r="I478" s="91"/>
      <c r="J478" s="68"/>
      <c r="K478" s="49"/>
      <c r="L478" s="9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49"/>
      <c r="E479" s="2"/>
      <c r="F479" s="2"/>
      <c r="G479" s="2"/>
      <c r="H479" s="2"/>
      <c r="I479" s="91"/>
      <c r="J479" s="68"/>
      <c r="K479" s="49"/>
      <c r="L479" s="9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49"/>
      <c r="E480" s="2"/>
      <c r="F480" s="2"/>
      <c r="G480" s="2"/>
      <c r="H480" s="2"/>
      <c r="I480" s="91"/>
      <c r="J480" s="68"/>
      <c r="K480" s="49"/>
      <c r="L480" s="9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49"/>
      <c r="E481" s="2"/>
      <c r="F481" s="2"/>
      <c r="G481" s="2"/>
      <c r="H481" s="2"/>
      <c r="I481" s="91"/>
      <c r="J481" s="68"/>
      <c r="K481" s="49"/>
      <c r="L481" s="9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49"/>
      <c r="E482" s="2"/>
      <c r="F482" s="2"/>
      <c r="G482" s="2"/>
      <c r="H482" s="2"/>
      <c r="I482" s="91"/>
      <c r="J482" s="68"/>
      <c r="K482" s="49"/>
      <c r="L482" s="9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49"/>
      <c r="E483" s="2"/>
      <c r="F483" s="2"/>
      <c r="G483" s="2"/>
      <c r="H483" s="2"/>
      <c r="I483" s="91"/>
      <c r="J483" s="68"/>
      <c r="K483" s="49"/>
      <c r="L483" s="9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49"/>
      <c r="E484" s="2"/>
      <c r="F484" s="2"/>
      <c r="G484" s="2"/>
      <c r="H484" s="2"/>
      <c r="I484" s="91"/>
      <c r="J484" s="68"/>
      <c r="K484" s="49"/>
      <c r="L484" s="9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49"/>
      <c r="E485" s="2"/>
      <c r="F485" s="2"/>
      <c r="G485" s="2"/>
      <c r="H485" s="2"/>
      <c r="I485" s="91"/>
      <c r="J485" s="68"/>
      <c r="K485" s="49"/>
      <c r="L485" s="9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49"/>
      <c r="E486" s="2"/>
      <c r="F486" s="2"/>
      <c r="G486" s="2"/>
      <c r="H486" s="2"/>
      <c r="I486" s="91"/>
      <c r="J486" s="68"/>
      <c r="K486" s="49"/>
      <c r="L486" s="9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49"/>
      <c r="E487" s="2"/>
      <c r="F487" s="2"/>
      <c r="G487" s="2"/>
      <c r="H487" s="2"/>
      <c r="I487" s="91"/>
      <c r="J487" s="68"/>
      <c r="K487" s="49"/>
      <c r="L487" s="9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49"/>
      <c r="E488" s="2"/>
      <c r="F488" s="2"/>
      <c r="G488" s="2"/>
      <c r="H488" s="2"/>
      <c r="I488" s="91"/>
      <c r="J488" s="68"/>
      <c r="K488" s="49"/>
      <c r="L488" s="9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49"/>
      <c r="E489" s="2"/>
      <c r="F489" s="2"/>
      <c r="G489" s="2"/>
      <c r="H489" s="2"/>
      <c r="I489" s="91"/>
      <c r="J489" s="68"/>
      <c r="K489" s="49"/>
      <c r="L489" s="9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49"/>
      <c r="E490" s="2"/>
      <c r="F490" s="2"/>
      <c r="G490" s="2"/>
      <c r="H490" s="2"/>
      <c r="I490" s="91"/>
      <c r="J490" s="68"/>
      <c r="K490" s="49"/>
      <c r="L490" s="9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49"/>
      <c r="E491" s="2"/>
      <c r="F491" s="2"/>
      <c r="G491" s="2"/>
      <c r="H491" s="2"/>
      <c r="I491" s="91"/>
      <c r="J491" s="68"/>
      <c r="K491" s="49"/>
      <c r="L491" s="9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49"/>
      <c r="E492" s="2"/>
      <c r="F492" s="2"/>
      <c r="G492" s="2"/>
      <c r="H492" s="2"/>
      <c r="I492" s="91"/>
      <c r="J492" s="68"/>
      <c r="K492" s="49"/>
      <c r="L492" s="9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49"/>
      <c r="E493" s="2"/>
      <c r="F493" s="2"/>
      <c r="G493" s="2"/>
      <c r="H493" s="2"/>
      <c r="I493" s="91"/>
      <c r="J493" s="68"/>
      <c r="K493" s="49"/>
      <c r="L493" s="9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49"/>
      <c r="E494" s="2"/>
      <c r="F494" s="2"/>
      <c r="G494" s="2"/>
      <c r="H494" s="2"/>
      <c r="I494" s="91"/>
      <c r="J494" s="68"/>
      <c r="K494" s="49"/>
      <c r="L494" s="9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49"/>
      <c r="E495" s="2"/>
      <c r="F495" s="2"/>
      <c r="G495" s="2"/>
      <c r="H495" s="2"/>
      <c r="I495" s="91"/>
      <c r="J495" s="68"/>
      <c r="K495" s="49"/>
      <c r="L495" s="9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49"/>
      <c r="E496" s="2"/>
      <c r="F496" s="2"/>
      <c r="G496" s="2"/>
      <c r="H496" s="2"/>
      <c r="I496" s="91"/>
      <c r="J496" s="68"/>
      <c r="K496" s="49"/>
      <c r="L496" s="9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49"/>
      <c r="E497" s="2"/>
      <c r="F497" s="2"/>
      <c r="G497" s="2"/>
      <c r="H497" s="2"/>
      <c r="I497" s="91"/>
      <c r="J497" s="68"/>
      <c r="K497" s="49"/>
      <c r="L497" s="9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49"/>
      <c r="E498" s="2"/>
      <c r="F498" s="2"/>
      <c r="G498" s="2"/>
      <c r="H498" s="2"/>
      <c r="I498" s="91"/>
      <c r="J498" s="68"/>
      <c r="K498" s="49"/>
      <c r="L498" s="9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49"/>
      <c r="E499" s="2"/>
      <c r="F499" s="2"/>
      <c r="G499" s="2"/>
      <c r="H499" s="2"/>
      <c r="I499" s="91"/>
      <c r="J499" s="68"/>
      <c r="K499" s="49"/>
      <c r="L499" s="9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49"/>
      <c r="E500" s="2"/>
      <c r="F500" s="2"/>
      <c r="G500" s="2"/>
      <c r="H500" s="2"/>
      <c r="I500" s="91"/>
      <c r="J500" s="68"/>
      <c r="K500" s="49"/>
      <c r="L500" s="9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49"/>
      <c r="E501" s="2"/>
      <c r="F501" s="2"/>
      <c r="G501" s="2"/>
      <c r="H501" s="2"/>
      <c r="I501" s="91"/>
      <c r="J501" s="68"/>
      <c r="K501" s="49"/>
      <c r="L501" s="9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49"/>
      <c r="E502" s="2"/>
      <c r="F502" s="2"/>
      <c r="G502" s="2"/>
      <c r="H502" s="2"/>
      <c r="I502" s="91"/>
      <c r="J502" s="68"/>
      <c r="K502" s="49"/>
      <c r="L502" s="9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49"/>
      <c r="E503" s="2"/>
      <c r="F503" s="2"/>
      <c r="G503" s="2"/>
      <c r="H503" s="2"/>
      <c r="I503" s="91"/>
      <c r="J503" s="68"/>
      <c r="K503" s="49"/>
      <c r="L503" s="9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49"/>
      <c r="E504" s="2"/>
      <c r="F504" s="2"/>
      <c r="G504" s="2"/>
      <c r="H504" s="2"/>
      <c r="I504" s="91"/>
      <c r="J504" s="68"/>
      <c r="K504" s="49"/>
      <c r="L504" s="9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49"/>
      <c r="E505" s="2"/>
      <c r="F505" s="2"/>
      <c r="G505" s="2"/>
      <c r="H505" s="2"/>
      <c r="I505" s="91"/>
      <c r="J505" s="68"/>
      <c r="K505" s="49"/>
      <c r="L505" s="9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49"/>
      <c r="E506" s="2"/>
      <c r="F506" s="2"/>
      <c r="G506" s="2"/>
      <c r="H506" s="2"/>
      <c r="I506" s="91"/>
      <c r="J506" s="68"/>
      <c r="K506" s="49"/>
      <c r="L506" s="9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49"/>
      <c r="E507" s="2"/>
      <c r="F507" s="2"/>
      <c r="G507" s="2"/>
      <c r="H507" s="2"/>
      <c r="I507" s="91"/>
      <c r="J507" s="68"/>
      <c r="K507" s="49"/>
      <c r="L507" s="9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49"/>
      <c r="E508" s="2"/>
      <c r="F508" s="2"/>
      <c r="G508" s="2"/>
      <c r="H508" s="2"/>
      <c r="I508" s="91"/>
      <c r="J508" s="68"/>
      <c r="K508" s="49"/>
      <c r="L508" s="9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49"/>
      <c r="E509" s="2"/>
      <c r="F509" s="2"/>
      <c r="G509" s="2"/>
      <c r="H509" s="2"/>
      <c r="I509" s="91"/>
      <c r="J509" s="68"/>
      <c r="K509" s="49"/>
      <c r="L509" s="9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49"/>
      <c r="E510" s="2"/>
      <c r="F510" s="2"/>
      <c r="G510" s="2"/>
      <c r="H510" s="2"/>
      <c r="I510" s="91"/>
      <c r="J510" s="68"/>
      <c r="K510" s="49"/>
      <c r="L510" s="9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49"/>
      <c r="E511" s="2"/>
      <c r="F511" s="2"/>
      <c r="G511" s="2"/>
      <c r="H511" s="2"/>
      <c r="I511" s="91"/>
      <c r="J511" s="68"/>
      <c r="K511" s="49"/>
      <c r="L511" s="9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49"/>
      <c r="E512" s="2"/>
      <c r="F512" s="2"/>
      <c r="G512" s="2"/>
      <c r="H512" s="2"/>
      <c r="I512" s="91"/>
      <c r="J512" s="68"/>
      <c r="K512" s="49"/>
      <c r="L512" s="9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49"/>
      <c r="E513" s="2"/>
      <c r="F513" s="2"/>
      <c r="G513" s="2"/>
      <c r="H513" s="2"/>
      <c r="I513" s="91"/>
      <c r="J513" s="68"/>
      <c r="K513" s="49"/>
      <c r="L513" s="9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49"/>
      <c r="E514" s="2"/>
      <c r="F514" s="2"/>
      <c r="G514" s="2"/>
      <c r="H514" s="2"/>
      <c r="I514" s="91"/>
      <c r="J514" s="68"/>
      <c r="K514" s="49"/>
      <c r="L514" s="9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49"/>
      <c r="E515" s="2"/>
      <c r="F515" s="2"/>
      <c r="G515" s="2"/>
      <c r="H515" s="2"/>
      <c r="I515" s="91"/>
      <c r="J515" s="68"/>
      <c r="K515" s="49"/>
      <c r="L515" s="9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49"/>
      <c r="E516" s="2"/>
      <c r="F516" s="2"/>
      <c r="G516" s="2"/>
      <c r="H516" s="2"/>
      <c r="I516" s="91"/>
      <c r="J516" s="68"/>
      <c r="K516" s="49"/>
      <c r="L516" s="9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49"/>
      <c r="E517" s="2"/>
      <c r="F517" s="2"/>
      <c r="G517" s="2"/>
      <c r="H517" s="2"/>
      <c r="I517" s="91"/>
      <c r="J517" s="68"/>
      <c r="K517" s="49"/>
      <c r="L517" s="9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49"/>
      <c r="E518" s="2"/>
      <c r="F518" s="2"/>
      <c r="G518" s="2"/>
      <c r="H518" s="2"/>
      <c r="I518" s="91"/>
      <c r="J518" s="68"/>
      <c r="K518" s="49"/>
      <c r="L518" s="9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49"/>
      <c r="E519" s="2"/>
      <c r="F519" s="2"/>
      <c r="G519" s="2"/>
      <c r="H519" s="2"/>
      <c r="I519" s="91"/>
      <c r="J519" s="68"/>
      <c r="K519" s="49"/>
      <c r="L519" s="9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49"/>
      <c r="E520" s="2"/>
      <c r="F520" s="2"/>
      <c r="G520" s="2"/>
      <c r="H520" s="2"/>
      <c r="I520" s="91"/>
      <c r="J520" s="68"/>
      <c r="K520" s="49"/>
      <c r="L520" s="9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49"/>
      <c r="E521" s="2"/>
      <c r="F521" s="2"/>
      <c r="G521" s="2"/>
      <c r="H521" s="2"/>
      <c r="I521" s="91"/>
      <c r="J521" s="68"/>
      <c r="K521" s="49"/>
      <c r="L521" s="9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49"/>
      <c r="E522" s="2"/>
      <c r="F522" s="2"/>
      <c r="G522" s="2"/>
      <c r="H522" s="2"/>
      <c r="I522" s="91"/>
      <c r="J522" s="68"/>
      <c r="K522" s="49"/>
      <c r="L522" s="9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49"/>
      <c r="E523" s="2"/>
      <c r="F523" s="2"/>
      <c r="G523" s="2"/>
      <c r="H523" s="2"/>
      <c r="I523" s="91"/>
      <c r="J523" s="68"/>
      <c r="K523" s="49"/>
      <c r="L523" s="9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49"/>
      <c r="E524" s="2"/>
      <c r="F524" s="2"/>
      <c r="G524" s="2"/>
      <c r="H524" s="2"/>
      <c r="I524" s="91"/>
      <c r="J524" s="68"/>
      <c r="K524" s="49"/>
      <c r="L524" s="9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49"/>
      <c r="E525" s="2"/>
      <c r="F525" s="2"/>
      <c r="G525" s="2"/>
      <c r="H525" s="2"/>
      <c r="I525" s="91"/>
      <c r="J525" s="68"/>
      <c r="K525" s="49"/>
      <c r="L525" s="9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49"/>
      <c r="E526" s="2"/>
      <c r="F526" s="2"/>
      <c r="G526" s="2"/>
      <c r="H526" s="2"/>
      <c r="I526" s="91"/>
      <c r="J526" s="68"/>
      <c r="K526" s="49"/>
      <c r="L526" s="9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49"/>
      <c r="E527" s="2"/>
      <c r="F527" s="2"/>
      <c r="G527" s="2"/>
      <c r="H527" s="2"/>
      <c r="I527" s="91"/>
      <c r="J527" s="68"/>
      <c r="K527" s="49"/>
      <c r="L527" s="9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49"/>
      <c r="E528" s="2"/>
      <c r="F528" s="2"/>
      <c r="G528" s="2"/>
      <c r="H528" s="2"/>
      <c r="I528" s="91"/>
      <c r="J528" s="68"/>
      <c r="K528" s="49"/>
      <c r="L528" s="9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49"/>
      <c r="E529" s="2"/>
      <c r="F529" s="2"/>
      <c r="G529" s="2"/>
      <c r="H529" s="2"/>
      <c r="I529" s="91"/>
      <c r="J529" s="68"/>
      <c r="K529" s="49"/>
      <c r="L529" s="9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49"/>
      <c r="E530" s="2"/>
      <c r="F530" s="2"/>
      <c r="G530" s="2"/>
      <c r="H530" s="2"/>
      <c r="I530" s="91"/>
      <c r="J530" s="68"/>
      <c r="K530" s="49"/>
      <c r="L530" s="9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49"/>
      <c r="E531" s="2"/>
      <c r="F531" s="2"/>
      <c r="G531" s="2"/>
      <c r="H531" s="2"/>
      <c r="I531" s="91"/>
      <c r="J531" s="68"/>
      <c r="K531" s="49"/>
      <c r="L531" s="9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49"/>
      <c r="E532" s="2"/>
      <c r="F532" s="2"/>
      <c r="G532" s="2"/>
      <c r="H532" s="2"/>
      <c r="I532" s="91"/>
      <c r="J532" s="68"/>
      <c r="K532" s="49"/>
      <c r="L532" s="9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49"/>
      <c r="E533" s="2"/>
      <c r="F533" s="2"/>
      <c r="G533" s="2"/>
      <c r="H533" s="2"/>
      <c r="I533" s="91"/>
      <c r="J533" s="68"/>
      <c r="K533" s="49"/>
      <c r="L533" s="9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49"/>
      <c r="E534" s="2"/>
      <c r="F534" s="2"/>
      <c r="G534" s="2"/>
      <c r="H534" s="2"/>
      <c r="I534" s="91"/>
      <c r="J534" s="68"/>
      <c r="K534" s="49"/>
      <c r="L534" s="9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49"/>
      <c r="E535" s="2"/>
      <c r="F535" s="2"/>
      <c r="G535" s="2"/>
      <c r="H535" s="2"/>
      <c r="I535" s="91"/>
      <c r="J535" s="68"/>
      <c r="K535" s="49"/>
      <c r="L535" s="9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49"/>
      <c r="E536" s="2"/>
      <c r="F536" s="2"/>
      <c r="G536" s="2"/>
      <c r="H536" s="2"/>
      <c r="I536" s="91"/>
      <c r="J536" s="68"/>
      <c r="K536" s="49"/>
      <c r="L536" s="9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49"/>
      <c r="E537" s="2"/>
      <c r="F537" s="2"/>
      <c r="G537" s="2"/>
      <c r="H537" s="2"/>
      <c r="I537" s="91"/>
      <c r="J537" s="68"/>
      <c r="K537" s="49"/>
      <c r="L537" s="9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49"/>
      <c r="E538" s="2"/>
      <c r="F538" s="2"/>
      <c r="G538" s="2"/>
      <c r="H538" s="2"/>
      <c r="I538" s="91"/>
      <c r="J538" s="68"/>
      <c r="K538" s="49"/>
      <c r="L538" s="9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49"/>
      <c r="E539" s="2"/>
      <c r="F539" s="2"/>
      <c r="G539" s="2"/>
      <c r="H539" s="2"/>
      <c r="I539" s="91"/>
      <c r="J539" s="68"/>
      <c r="K539" s="49"/>
      <c r="L539" s="9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49"/>
      <c r="E540" s="2"/>
      <c r="F540" s="2"/>
      <c r="G540" s="2"/>
      <c r="H540" s="2"/>
      <c r="I540" s="91"/>
      <c r="J540" s="68"/>
      <c r="K540" s="49"/>
      <c r="L540" s="9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49"/>
      <c r="E541" s="2"/>
      <c r="F541" s="2"/>
      <c r="G541" s="2"/>
      <c r="H541" s="2"/>
      <c r="I541" s="91"/>
      <c r="J541" s="68"/>
      <c r="K541" s="49"/>
      <c r="L541" s="9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49"/>
      <c r="E542" s="2"/>
      <c r="F542" s="2"/>
      <c r="G542" s="2"/>
      <c r="H542" s="2"/>
      <c r="I542" s="91"/>
      <c r="J542" s="68"/>
      <c r="K542" s="49"/>
      <c r="L542" s="9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49"/>
      <c r="E543" s="2"/>
      <c r="F543" s="2"/>
      <c r="G543" s="2"/>
      <c r="H543" s="2"/>
      <c r="I543" s="91"/>
      <c r="J543" s="68"/>
      <c r="K543" s="49"/>
      <c r="L543" s="9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49"/>
      <c r="E544" s="2"/>
      <c r="F544" s="2"/>
      <c r="G544" s="2"/>
      <c r="H544" s="2"/>
      <c r="I544" s="91"/>
      <c r="J544" s="68"/>
      <c r="K544" s="49"/>
      <c r="L544" s="9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49"/>
      <c r="E545" s="2"/>
      <c r="F545" s="2"/>
      <c r="G545" s="2"/>
      <c r="H545" s="2"/>
      <c r="I545" s="91"/>
      <c r="J545" s="68"/>
      <c r="K545" s="49"/>
      <c r="L545" s="9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49"/>
      <c r="E546" s="2"/>
      <c r="F546" s="2"/>
      <c r="G546" s="2"/>
      <c r="H546" s="2"/>
      <c r="I546" s="91"/>
      <c r="J546" s="68"/>
      <c r="K546" s="49"/>
      <c r="L546" s="9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49"/>
      <c r="E547" s="2"/>
      <c r="F547" s="2"/>
      <c r="G547" s="2"/>
      <c r="H547" s="2"/>
      <c r="I547" s="91"/>
      <c r="J547" s="68"/>
      <c r="K547" s="49"/>
      <c r="L547" s="9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49"/>
      <c r="E548" s="2"/>
      <c r="F548" s="2"/>
      <c r="G548" s="2"/>
      <c r="H548" s="2"/>
      <c r="I548" s="91"/>
      <c r="J548" s="68"/>
      <c r="K548" s="49"/>
      <c r="L548" s="9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49"/>
      <c r="E549" s="2"/>
      <c r="F549" s="2"/>
      <c r="G549" s="2"/>
      <c r="H549" s="2"/>
      <c r="I549" s="91"/>
      <c r="J549" s="68"/>
      <c r="K549" s="49"/>
      <c r="L549" s="9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49"/>
      <c r="E550" s="2"/>
      <c r="F550" s="2"/>
      <c r="G550" s="2"/>
      <c r="H550" s="2"/>
      <c r="I550" s="91"/>
      <c r="J550" s="68"/>
      <c r="K550" s="49"/>
      <c r="L550" s="9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49"/>
      <c r="E551" s="2"/>
      <c r="F551" s="2"/>
      <c r="G551" s="2"/>
      <c r="H551" s="2"/>
      <c r="I551" s="91"/>
      <c r="J551" s="68"/>
      <c r="K551" s="49"/>
      <c r="L551" s="9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49"/>
      <c r="E552" s="2"/>
      <c r="F552" s="2"/>
      <c r="G552" s="2"/>
      <c r="H552" s="2"/>
      <c r="I552" s="91"/>
      <c r="J552" s="68"/>
      <c r="K552" s="49"/>
      <c r="L552" s="9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49"/>
      <c r="E553" s="2"/>
      <c r="F553" s="2"/>
      <c r="G553" s="2"/>
      <c r="H553" s="2"/>
      <c r="I553" s="91"/>
      <c r="J553" s="68"/>
      <c r="K553" s="49"/>
      <c r="L553" s="9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49"/>
      <c r="E554" s="2"/>
      <c r="F554" s="2"/>
      <c r="G554" s="2"/>
      <c r="H554" s="2"/>
      <c r="I554" s="91"/>
      <c r="J554" s="68"/>
      <c r="K554" s="49"/>
      <c r="L554" s="9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49"/>
      <c r="E555" s="2"/>
      <c r="F555" s="2"/>
      <c r="G555" s="2"/>
      <c r="H555" s="2"/>
      <c r="I555" s="91"/>
      <c r="J555" s="68"/>
      <c r="K555" s="49"/>
      <c r="L555" s="9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49"/>
      <c r="E556" s="2"/>
      <c r="F556" s="2"/>
      <c r="G556" s="2"/>
      <c r="H556" s="2"/>
      <c r="I556" s="91"/>
      <c r="J556" s="68"/>
      <c r="K556" s="49"/>
      <c r="L556" s="9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49"/>
      <c r="E557" s="2"/>
      <c r="F557" s="2"/>
      <c r="G557" s="2"/>
      <c r="H557" s="2"/>
      <c r="I557" s="91"/>
      <c r="J557" s="68"/>
      <c r="K557" s="49"/>
      <c r="L557" s="9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49"/>
      <c r="E558" s="2"/>
      <c r="F558" s="2"/>
      <c r="G558" s="2"/>
      <c r="H558" s="2"/>
      <c r="I558" s="91"/>
      <c r="J558" s="68"/>
      <c r="K558" s="49"/>
      <c r="L558" s="9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49"/>
      <c r="E559" s="2"/>
      <c r="F559" s="2"/>
      <c r="G559" s="2"/>
      <c r="H559" s="2"/>
      <c r="I559" s="91"/>
      <c r="J559" s="68"/>
      <c r="K559" s="49"/>
      <c r="L559" s="9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49"/>
      <c r="E560" s="2"/>
      <c r="F560" s="2"/>
      <c r="G560" s="2"/>
      <c r="H560" s="2"/>
      <c r="I560" s="91"/>
      <c r="J560" s="68"/>
      <c r="K560" s="49"/>
      <c r="L560" s="9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49"/>
      <c r="E561" s="2"/>
      <c r="F561" s="2"/>
      <c r="G561" s="2"/>
      <c r="H561" s="2"/>
      <c r="I561" s="91"/>
      <c r="J561" s="68"/>
      <c r="K561" s="49"/>
      <c r="L561" s="9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49"/>
      <c r="E562" s="2"/>
      <c r="F562" s="2"/>
      <c r="G562" s="2"/>
      <c r="H562" s="2"/>
      <c r="I562" s="91"/>
      <c r="J562" s="68"/>
      <c r="K562" s="49"/>
      <c r="L562" s="9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49"/>
      <c r="E563" s="2"/>
      <c r="F563" s="2"/>
      <c r="G563" s="2"/>
      <c r="H563" s="2"/>
      <c r="I563" s="91"/>
      <c r="J563" s="68"/>
      <c r="K563" s="49"/>
      <c r="L563" s="9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49"/>
      <c r="E564" s="2"/>
      <c r="F564" s="2"/>
      <c r="G564" s="2"/>
      <c r="H564" s="2"/>
      <c r="I564" s="91"/>
      <c r="J564" s="68"/>
      <c r="K564" s="49"/>
      <c r="L564" s="9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49"/>
      <c r="E565" s="2"/>
      <c r="F565" s="2"/>
      <c r="G565" s="2"/>
      <c r="H565" s="2"/>
      <c r="I565" s="91"/>
      <c r="J565" s="68"/>
      <c r="K565" s="49"/>
      <c r="L565" s="9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49"/>
      <c r="E566" s="2"/>
      <c r="F566" s="2"/>
      <c r="G566" s="2"/>
      <c r="H566" s="2"/>
      <c r="I566" s="91"/>
      <c r="J566" s="68"/>
      <c r="K566" s="49"/>
      <c r="L566" s="9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49"/>
      <c r="E567" s="2"/>
      <c r="F567" s="2"/>
      <c r="G567" s="2"/>
      <c r="H567" s="2"/>
      <c r="I567" s="91"/>
      <c r="J567" s="68"/>
      <c r="K567" s="49"/>
      <c r="L567" s="9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49"/>
      <c r="E568" s="2"/>
      <c r="F568" s="2"/>
      <c r="G568" s="2"/>
      <c r="H568" s="2"/>
      <c r="I568" s="91"/>
      <c r="J568" s="68"/>
      <c r="K568" s="49"/>
      <c r="L568" s="9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49"/>
      <c r="E569" s="2"/>
      <c r="F569" s="2"/>
      <c r="G569" s="2"/>
      <c r="H569" s="2"/>
      <c r="I569" s="91"/>
      <c r="J569" s="68"/>
      <c r="K569" s="49"/>
      <c r="L569" s="9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49"/>
      <c r="E570" s="2"/>
      <c r="F570" s="2"/>
      <c r="G570" s="2"/>
      <c r="H570" s="2"/>
      <c r="I570" s="91"/>
      <c r="J570" s="68"/>
      <c r="K570" s="49"/>
      <c r="L570" s="9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49"/>
      <c r="E571" s="2"/>
      <c r="F571" s="2"/>
      <c r="G571" s="2"/>
      <c r="H571" s="2"/>
      <c r="I571" s="91"/>
      <c r="J571" s="68"/>
      <c r="K571" s="49"/>
      <c r="L571" s="9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49"/>
      <c r="E572" s="2"/>
      <c r="F572" s="2"/>
      <c r="G572" s="2"/>
      <c r="H572" s="2"/>
      <c r="I572" s="91"/>
      <c r="J572" s="68"/>
      <c r="K572" s="49"/>
      <c r="L572" s="9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49"/>
      <c r="E573" s="2"/>
      <c r="F573" s="2"/>
      <c r="G573" s="2"/>
      <c r="H573" s="2"/>
      <c r="I573" s="91"/>
      <c r="J573" s="68"/>
      <c r="K573" s="49"/>
      <c r="L573" s="9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49"/>
      <c r="E574" s="2"/>
      <c r="F574" s="2"/>
      <c r="G574" s="2"/>
      <c r="H574" s="2"/>
      <c r="I574" s="91"/>
      <c r="J574" s="68"/>
      <c r="K574" s="49"/>
      <c r="L574" s="9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49"/>
      <c r="E575" s="2"/>
      <c r="F575" s="2"/>
      <c r="G575" s="2"/>
      <c r="H575" s="2"/>
      <c r="I575" s="91"/>
      <c r="J575" s="68"/>
      <c r="K575" s="49"/>
      <c r="L575" s="9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49"/>
      <c r="E576" s="2"/>
      <c r="F576" s="2"/>
      <c r="G576" s="2"/>
      <c r="H576" s="2"/>
      <c r="I576" s="91"/>
      <c r="J576" s="68"/>
      <c r="K576" s="49"/>
      <c r="L576" s="9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49"/>
      <c r="E577" s="2"/>
      <c r="F577" s="2"/>
      <c r="G577" s="2"/>
      <c r="H577" s="2"/>
      <c r="I577" s="91"/>
      <c r="J577" s="68"/>
      <c r="K577" s="49"/>
      <c r="L577" s="9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49"/>
      <c r="E578" s="2"/>
      <c r="F578" s="2"/>
      <c r="G578" s="2"/>
      <c r="H578" s="2"/>
      <c r="I578" s="91"/>
      <c r="J578" s="68"/>
      <c r="K578" s="49"/>
      <c r="L578" s="9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49"/>
      <c r="E579" s="2"/>
      <c r="F579" s="2"/>
      <c r="G579" s="2"/>
      <c r="H579" s="2"/>
      <c r="I579" s="91"/>
      <c r="J579" s="68"/>
      <c r="K579" s="49"/>
      <c r="L579" s="9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49"/>
      <c r="E580" s="2"/>
      <c r="F580" s="2"/>
      <c r="G580" s="2"/>
      <c r="H580" s="2"/>
      <c r="I580" s="91"/>
      <c r="J580" s="68"/>
      <c r="K580" s="49"/>
      <c r="L580" s="9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49"/>
      <c r="E581" s="2"/>
      <c r="F581" s="2"/>
      <c r="G581" s="2"/>
      <c r="H581" s="2"/>
      <c r="I581" s="91"/>
      <c r="J581" s="68"/>
      <c r="K581" s="49"/>
      <c r="L581" s="9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49"/>
      <c r="E582" s="2"/>
      <c r="F582" s="2"/>
      <c r="G582" s="2"/>
      <c r="H582" s="2"/>
      <c r="I582" s="91"/>
      <c r="J582" s="68"/>
      <c r="K582" s="49"/>
      <c r="L582" s="9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49"/>
      <c r="E583" s="2"/>
      <c r="F583" s="2"/>
      <c r="G583" s="2"/>
      <c r="H583" s="2"/>
      <c r="I583" s="91"/>
      <c r="J583" s="68"/>
      <c r="K583" s="49"/>
      <c r="L583" s="9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49"/>
      <c r="E584" s="2"/>
      <c r="F584" s="2"/>
      <c r="G584" s="2"/>
      <c r="H584" s="2"/>
      <c r="I584" s="91"/>
      <c r="J584" s="68"/>
      <c r="K584" s="49"/>
      <c r="L584" s="9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49"/>
      <c r="E585" s="2"/>
      <c r="F585" s="2"/>
      <c r="G585" s="2"/>
      <c r="H585" s="2"/>
      <c r="I585" s="91"/>
      <c r="J585" s="68"/>
      <c r="K585" s="49"/>
      <c r="L585" s="9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49"/>
      <c r="E586" s="2"/>
      <c r="F586" s="2"/>
      <c r="G586" s="2"/>
      <c r="H586" s="2"/>
      <c r="I586" s="91"/>
      <c r="J586" s="68"/>
      <c r="K586" s="49"/>
      <c r="L586" s="9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49"/>
      <c r="E587" s="2"/>
      <c r="F587" s="2"/>
      <c r="G587" s="2"/>
      <c r="H587" s="2"/>
      <c r="I587" s="91"/>
      <c r="J587" s="68"/>
      <c r="K587" s="49"/>
      <c r="L587" s="9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49"/>
      <c r="E588" s="2"/>
      <c r="F588" s="2"/>
      <c r="G588" s="2"/>
      <c r="H588" s="2"/>
      <c r="I588" s="91"/>
      <c r="J588" s="68"/>
      <c r="K588" s="49"/>
      <c r="L588" s="9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49"/>
      <c r="E589" s="2"/>
      <c r="F589" s="2"/>
      <c r="G589" s="2"/>
      <c r="H589" s="2"/>
      <c r="I589" s="91"/>
      <c r="J589" s="68"/>
      <c r="K589" s="49"/>
      <c r="L589" s="9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49"/>
      <c r="E590" s="2"/>
      <c r="F590" s="2"/>
      <c r="G590" s="2"/>
      <c r="H590" s="2"/>
      <c r="I590" s="91"/>
      <c r="J590" s="68"/>
      <c r="K590" s="49"/>
      <c r="L590" s="9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49"/>
      <c r="E591" s="2"/>
      <c r="F591" s="2"/>
      <c r="G591" s="2"/>
      <c r="H591" s="2"/>
      <c r="I591" s="91"/>
      <c r="J591" s="68"/>
      <c r="K591" s="49"/>
      <c r="L591" s="9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49"/>
      <c r="E592" s="2"/>
      <c r="F592" s="2"/>
      <c r="G592" s="2"/>
      <c r="H592" s="2"/>
      <c r="I592" s="91"/>
      <c r="J592" s="68"/>
      <c r="K592" s="49"/>
      <c r="L592" s="9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49"/>
      <c r="E593" s="2"/>
      <c r="F593" s="2"/>
      <c r="G593" s="2"/>
      <c r="H593" s="2"/>
      <c r="I593" s="91"/>
      <c r="J593" s="68"/>
      <c r="K593" s="49"/>
      <c r="L593" s="9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49"/>
      <c r="E594" s="2"/>
      <c r="F594" s="2"/>
      <c r="G594" s="2"/>
      <c r="H594" s="2"/>
      <c r="I594" s="91"/>
      <c r="J594" s="68"/>
      <c r="K594" s="49"/>
      <c r="L594" s="9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49"/>
      <c r="E595" s="2"/>
      <c r="F595" s="2"/>
      <c r="G595" s="2"/>
      <c r="H595" s="2"/>
      <c r="I595" s="91"/>
      <c r="J595" s="68"/>
      <c r="K595" s="49"/>
      <c r="L595" s="9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49"/>
      <c r="E596" s="2"/>
      <c r="F596" s="2"/>
      <c r="G596" s="2"/>
      <c r="H596" s="2"/>
      <c r="I596" s="91"/>
      <c r="J596" s="68"/>
      <c r="K596" s="49"/>
      <c r="L596" s="9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49"/>
      <c r="E597" s="2"/>
      <c r="F597" s="2"/>
      <c r="G597" s="2"/>
      <c r="H597" s="2"/>
      <c r="I597" s="91"/>
      <c r="J597" s="68"/>
      <c r="K597" s="49"/>
      <c r="L597" s="9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49"/>
      <c r="E598" s="2"/>
      <c r="F598" s="2"/>
      <c r="G598" s="2"/>
      <c r="H598" s="2"/>
      <c r="I598" s="91"/>
      <c r="J598" s="68"/>
      <c r="K598" s="49"/>
      <c r="L598" s="9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49"/>
      <c r="E599" s="2"/>
      <c r="F599" s="2"/>
      <c r="G599" s="2"/>
      <c r="H599" s="2"/>
      <c r="I599" s="91"/>
      <c r="J599" s="68"/>
      <c r="K599" s="49"/>
      <c r="L599" s="9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49"/>
      <c r="E600" s="2"/>
      <c r="F600" s="2"/>
      <c r="G600" s="2"/>
      <c r="H600" s="2"/>
      <c r="I600" s="91"/>
      <c r="J600" s="68"/>
      <c r="K600" s="49"/>
      <c r="L600" s="9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49"/>
      <c r="E601" s="2"/>
      <c r="F601" s="2"/>
      <c r="G601" s="2"/>
      <c r="H601" s="2"/>
      <c r="I601" s="91"/>
      <c r="J601" s="68"/>
      <c r="K601" s="49"/>
      <c r="L601" s="9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49"/>
      <c r="E602" s="2"/>
      <c r="F602" s="2"/>
      <c r="G602" s="2"/>
      <c r="H602" s="2"/>
      <c r="I602" s="91"/>
      <c r="J602" s="68"/>
      <c r="K602" s="49"/>
      <c r="L602" s="9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49"/>
      <c r="E603" s="2"/>
      <c r="F603" s="2"/>
      <c r="G603" s="2"/>
      <c r="H603" s="2"/>
      <c r="I603" s="91"/>
      <c r="J603" s="68"/>
      <c r="K603" s="49"/>
      <c r="L603" s="9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49"/>
      <c r="E604" s="2"/>
      <c r="F604" s="2"/>
      <c r="G604" s="2"/>
      <c r="H604" s="2"/>
      <c r="I604" s="91"/>
      <c r="J604" s="68"/>
      <c r="K604" s="49"/>
      <c r="L604" s="9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49"/>
      <c r="E605" s="2"/>
      <c r="F605" s="2"/>
      <c r="G605" s="2"/>
      <c r="H605" s="2"/>
      <c r="I605" s="91"/>
      <c r="J605" s="68"/>
      <c r="K605" s="49"/>
      <c r="L605" s="9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49"/>
      <c r="E606" s="2"/>
      <c r="F606" s="2"/>
      <c r="G606" s="2"/>
      <c r="H606" s="2"/>
      <c r="I606" s="91"/>
      <c r="J606" s="68"/>
      <c r="K606" s="49"/>
      <c r="L606" s="9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49"/>
      <c r="E607" s="2"/>
      <c r="F607" s="2"/>
      <c r="G607" s="2"/>
      <c r="H607" s="2"/>
      <c r="I607" s="91"/>
      <c r="J607" s="68"/>
      <c r="K607" s="49"/>
      <c r="L607" s="9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49"/>
      <c r="E608" s="2"/>
      <c r="F608" s="2"/>
      <c r="G608" s="2"/>
      <c r="H608" s="2"/>
      <c r="I608" s="91"/>
      <c r="J608" s="68"/>
      <c r="K608" s="49"/>
      <c r="L608" s="9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49"/>
      <c r="E609" s="2"/>
      <c r="F609" s="2"/>
      <c r="G609" s="2"/>
      <c r="H609" s="2"/>
      <c r="I609" s="91"/>
      <c r="J609" s="68"/>
      <c r="K609" s="49"/>
      <c r="L609" s="9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49"/>
      <c r="E610" s="2"/>
      <c r="F610" s="2"/>
      <c r="G610" s="2"/>
      <c r="H610" s="2"/>
      <c r="I610" s="91"/>
      <c r="J610" s="68"/>
      <c r="K610" s="49"/>
      <c r="L610" s="9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49"/>
      <c r="E611" s="2"/>
      <c r="F611" s="2"/>
      <c r="G611" s="2"/>
      <c r="H611" s="2"/>
      <c r="I611" s="91"/>
      <c r="J611" s="68"/>
      <c r="K611" s="49"/>
      <c r="L611" s="9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49"/>
      <c r="E612" s="2"/>
      <c r="F612" s="2"/>
      <c r="G612" s="2"/>
      <c r="H612" s="2"/>
      <c r="I612" s="91"/>
      <c r="J612" s="68"/>
      <c r="K612" s="49"/>
      <c r="L612" s="9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49"/>
      <c r="E613" s="2"/>
      <c r="F613" s="2"/>
      <c r="G613" s="2"/>
      <c r="H613" s="2"/>
      <c r="I613" s="91"/>
      <c r="J613" s="68"/>
      <c r="K613" s="49"/>
      <c r="L613" s="9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49"/>
      <c r="E614" s="2"/>
      <c r="F614" s="2"/>
      <c r="G614" s="2"/>
      <c r="H614" s="2"/>
      <c r="I614" s="91"/>
      <c r="J614" s="68"/>
      <c r="K614" s="49"/>
      <c r="L614" s="9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49"/>
      <c r="E615" s="2"/>
      <c r="F615" s="2"/>
      <c r="G615" s="2"/>
      <c r="H615" s="2"/>
      <c r="I615" s="91"/>
      <c r="J615" s="68"/>
      <c r="K615" s="49"/>
      <c r="L615" s="9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49"/>
      <c r="E616" s="2"/>
      <c r="F616" s="2"/>
      <c r="G616" s="2"/>
      <c r="H616" s="2"/>
      <c r="I616" s="91"/>
      <c r="J616" s="68"/>
      <c r="K616" s="49"/>
      <c r="L616" s="9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49"/>
      <c r="E617" s="2"/>
      <c r="F617" s="2"/>
      <c r="G617" s="2"/>
      <c r="H617" s="2"/>
      <c r="I617" s="91"/>
      <c r="J617" s="68"/>
      <c r="K617" s="49"/>
      <c r="L617" s="9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49"/>
      <c r="E618" s="2"/>
      <c r="F618" s="2"/>
      <c r="G618" s="2"/>
      <c r="H618" s="2"/>
      <c r="I618" s="91"/>
      <c r="J618" s="68"/>
      <c r="K618" s="49"/>
      <c r="L618" s="9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49"/>
      <c r="E619" s="2"/>
      <c r="F619" s="2"/>
      <c r="G619" s="2"/>
      <c r="H619" s="2"/>
      <c r="I619" s="91"/>
      <c r="J619" s="68"/>
      <c r="K619" s="49"/>
      <c r="L619" s="9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49"/>
      <c r="E620" s="2"/>
      <c r="F620" s="2"/>
      <c r="G620" s="2"/>
      <c r="H620" s="2"/>
      <c r="I620" s="91"/>
      <c r="J620" s="68"/>
      <c r="K620" s="49"/>
      <c r="L620" s="9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49"/>
      <c r="E621" s="2"/>
      <c r="F621" s="2"/>
      <c r="G621" s="2"/>
      <c r="H621" s="2"/>
      <c r="I621" s="91"/>
      <c r="J621" s="68"/>
      <c r="K621" s="49"/>
      <c r="L621" s="9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49"/>
      <c r="E622" s="2"/>
      <c r="F622" s="2"/>
      <c r="G622" s="2"/>
      <c r="H622" s="2"/>
      <c r="I622" s="91"/>
      <c r="J622" s="68"/>
      <c r="K622" s="49"/>
      <c r="L622" s="9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49"/>
      <c r="E623" s="2"/>
      <c r="F623" s="2"/>
      <c r="G623" s="2"/>
      <c r="H623" s="2"/>
      <c r="I623" s="91"/>
      <c r="J623" s="68"/>
      <c r="K623" s="49"/>
      <c r="L623" s="9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49"/>
      <c r="E624" s="2"/>
      <c r="F624" s="2"/>
      <c r="G624" s="2"/>
      <c r="H624" s="2"/>
      <c r="I624" s="91"/>
      <c r="J624" s="68"/>
      <c r="K624" s="49"/>
      <c r="L624" s="9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49"/>
      <c r="E625" s="2"/>
      <c r="F625" s="2"/>
      <c r="G625" s="2"/>
      <c r="H625" s="2"/>
      <c r="I625" s="91"/>
      <c r="J625" s="68"/>
      <c r="K625" s="49"/>
      <c r="L625" s="9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49"/>
      <c r="E626" s="2"/>
      <c r="F626" s="2"/>
      <c r="G626" s="2"/>
      <c r="H626" s="2"/>
      <c r="I626" s="91"/>
      <c r="J626" s="68"/>
      <c r="K626" s="49"/>
      <c r="L626" s="9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49"/>
      <c r="E627" s="2"/>
      <c r="F627" s="2"/>
      <c r="G627" s="2"/>
      <c r="H627" s="2"/>
      <c r="I627" s="91"/>
      <c r="J627" s="68"/>
      <c r="K627" s="49"/>
      <c r="L627" s="9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49"/>
      <c r="E628" s="2"/>
      <c r="F628" s="2"/>
      <c r="G628" s="2"/>
      <c r="H628" s="2"/>
      <c r="I628" s="91"/>
      <c r="J628" s="68"/>
      <c r="K628" s="49"/>
      <c r="L628" s="9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49"/>
      <c r="E629" s="2"/>
      <c r="F629" s="2"/>
      <c r="G629" s="2"/>
      <c r="H629" s="2"/>
      <c r="I629" s="91"/>
      <c r="J629" s="68"/>
      <c r="K629" s="49"/>
      <c r="L629" s="9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49"/>
      <c r="E630" s="2"/>
      <c r="F630" s="2"/>
      <c r="G630" s="2"/>
      <c r="H630" s="2"/>
      <c r="I630" s="91"/>
      <c r="J630" s="68"/>
      <c r="K630" s="49"/>
      <c r="L630" s="9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49"/>
      <c r="E631" s="2"/>
      <c r="F631" s="2"/>
      <c r="G631" s="2"/>
      <c r="H631" s="2"/>
      <c r="I631" s="91"/>
      <c r="J631" s="68"/>
      <c r="K631" s="49"/>
      <c r="L631" s="9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49"/>
      <c r="E632" s="2"/>
      <c r="F632" s="2"/>
      <c r="G632" s="2"/>
      <c r="H632" s="2"/>
      <c r="I632" s="91"/>
      <c r="J632" s="68"/>
      <c r="K632" s="49"/>
      <c r="L632" s="9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49"/>
      <c r="E633" s="2"/>
      <c r="F633" s="2"/>
      <c r="G633" s="2"/>
      <c r="H633" s="2"/>
      <c r="I633" s="91"/>
      <c r="J633" s="68"/>
      <c r="K633" s="49"/>
      <c r="L633" s="9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49"/>
      <c r="E634" s="2"/>
      <c r="F634" s="2"/>
      <c r="G634" s="2"/>
      <c r="H634" s="2"/>
      <c r="I634" s="91"/>
      <c r="J634" s="68"/>
      <c r="K634" s="49"/>
      <c r="L634" s="9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49"/>
      <c r="E635" s="2"/>
      <c r="F635" s="2"/>
      <c r="G635" s="2"/>
      <c r="H635" s="2"/>
      <c r="I635" s="91"/>
      <c r="J635" s="68"/>
      <c r="K635" s="49"/>
      <c r="L635" s="9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49"/>
      <c r="E636" s="2"/>
      <c r="F636" s="2"/>
      <c r="G636" s="2"/>
      <c r="H636" s="2"/>
      <c r="I636" s="91"/>
      <c r="J636" s="68"/>
      <c r="K636" s="49"/>
      <c r="L636" s="9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49"/>
      <c r="E637" s="2"/>
      <c r="F637" s="2"/>
      <c r="G637" s="2"/>
      <c r="H637" s="2"/>
      <c r="I637" s="91"/>
      <c r="J637" s="68"/>
      <c r="K637" s="49"/>
      <c r="L637" s="9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49"/>
      <c r="E638" s="2"/>
      <c r="F638" s="2"/>
      <c r="G638" s="2"/>
      <c r="H638" s="2"/>
      <c r="I638" s="91"/>
      <c r="J638" s="68"/>
      <c r="K638" s="49"/>
      <c r="L638" s="9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49"/>
      <c r="E639" s="2"/>
      <c r="F639" s="2"/>
      <c r="G639" s="2"/>
      <c r="H639" s="2"/>
      <c r="I639" s="91"/>
      <c r="J639" s="68"/>
      <c r="K639" s="49"/>
      <c r="L639" s="9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49"/>
      <c r="E640" s="2"/>
      <c r="F640" s="2"/>
      <c r="G640" s="2"/>
      <c r="H640" s="2"/>
      <c r="I640" s="91"/>
      <c r="J640" s="68"/>
      <c r="K640" s="49"/>
      <c r="L640" s="9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49"/>
      <c r="E641" s="2"/>
      <c r="F641" s="2"/>
      <c r="G641" s="2"/>
      <c r="H641" s="2"/>
      <c r="I641" s="91"/>
      <c r="J641" s="68"/>
      <c r="K641" s="49"/>
      <c r="L641" s="9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49"/>
      <c r="E642" s="2"/>
      <c r="F642" s="2"/>
      <c r="G642" s="2"/>
      <c r="H642" s="2"/>
      <c r="I642" s="91"/>
      <c r="J642" s="68"/>
      <c r="K642" s="49"/>
      <c r="L642" s="9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49"/>
      <c r="E643" s="2"/>
      <c r="F643" s="2"/>
      <c r="G643" s="2"/>
      <c r="H643" s="2"/>
      <c r="I643" s="91"/>
      <c r="J643" s="68"/>
      <c r="K643" s="49"/>
      <c r="L643" s="9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49"/>
      <c r="E644" s="2"/>
      <c r="F644" s="2"/>
      <c r="G644" s="2"/>
      <c r="H644" s="2"/>
      <c r="I644" s="91"/>
      <c r="J644" s="68"/>
      <c r="K644" s="49"/>
      <c r="L644" s="9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49"/>
      <c r="E645" s="2"/>
      <c r="F645" s="2"/>
      <c r="G645" s="2"/>
      <c r="H645" s="2"/>
      <c r="I645" s="91"/>
      <c r="J645" s="68"/>
      <c r="K645" s="49"/>
      <c r="L645" s="9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49"/>
      <c r="E646" s="2"/>
      <c r="F646" s="2"/>
      <c r="G646" s="2"/>
      <c r="H646" s="2"/>
      <c r="I646" s="91"/>
      <c r="J646" s="68"/>
      <c r="K646" s="49"/>
      <c r="L646" s="9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49"/>
      <c r="E647" s="2"/>
      <c r="F647" s="2"/>
      <c r="G647" s="2"/>
      <c r="H647" s="2"/>
      <c r="I647" s="91"/>
      <c r="J647" s="68"/>
      <c r="K647" s="49"/>
      <c r="L647" s="9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49"/>
      <c r="E648" s="2"/>
      <c r="F648" s="2"/>
      <c r="G648" s="2"/>
      <c r="H648" s="2"/>
      <c r="I648" s="91"/>
      <c r="J648" s="68"/>
      <c r="K648" s="49"/>
      <c r="L648" s="9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49"/>
      <c r="E649" s="2"/>
      <c r="F649" s="2"/>
      <c r="G649" s="2"/>
      <c r="H649" s="2"/>
      <c r="I649" s="91"/>
      <c r="J649" s="68"/>
      <c r="K649" s="49"/>
      <c r="L649" s="9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49"/>
      <c r="E650" s="2"/>
      <c r="F650" s="2"/>
      <c r="G650" s="2"/>
      <c r="H650" s="2"/>
      <c r="I650" s="91"/>
      <c r="J650" s="68"/>
      <c r="K650" s="49"/>
      <c r="L650" s="9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49"/>
      <c r="E651" s="2"/>
      <c r="F651" s="2"/>
      <c r="G651" s="2"/>
      <c r="H651" s="2"/>
      <c r="I651" s="91"/>
      <c r="J651" s="68"/>
      <c r="K651" s="49"/>
      <c r="L651" s="9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49"/>
      <c r="E652" s="2"/>
      <c r="F652" s="2"/>
      <c r="G652" s="2"/>
      <c r="H652" s="2"/>
      <c r="I652" s="91"/>
      <c r="J652" s="68"/>
      <c r="K652" s="49"/>
      <c r="L652" s="9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49"/>
      <c r="E653" s="2"/>
      <c r="F653" s="2"/>
      <c r="G653" s="2"/>
      <c r="H653" s="2"/>
      <c r="I653" s="91"/>
      <c r="J653" s="68"/>
      <c r="K653" s="49"/>
      <c r="L653" s="9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49"/>
      <c r="E654" s="2"/>
      <c r="F654" s="2"/>
      <c r="G654" s="2"/>
      <c r="H654" s="2"/>
      <c r="I654" s="91"/>
      <c r="J654" s="68"/>
      <c r="K654" s="49"/>
      <c r="L654" s="9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49"/>
      <c r="E655" s="2"/>
      <c r="F655" s="2"/>
      <c r="G655" s="2"/>
      <c r="H655" s="2"/>
      <c r="I655" s="91"/>
      <c r="J655" s="68"/>
      <c r="K655" s="49"/>
      <c r="L655" s="9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49"/>
      <c r="E656" s="2"/>
      <c r="F656" s="2"/>
      <c r="G656" s="2"/>
      <c r="H656" s="2"/>
      <c r="I656" s="91"/>
      <c r="J656" s="68"/>
      <c r="K656" s="49"/>
      <c r="L656" s="9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49"/>
      <c r="E657" s="2"/>
      <c r="F657" s="2"/>
      <c r="G657" s="2"/>
      <c r="H657" s="2"/>
      <c r="I657" s="91"/>
      <c r="J657" s="68"/>
      <c r="K657" s="49"/>
      <c r="L657" s="9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49"/>
      <c r="E658" s="2"/>
      <c r="F658" s="2"/>
      <c r="G658" s="2"/>
      <c r="H658" s="2"/>
      <c r="I658" s="91"/>
      <c r="J658" s="68"/>
      <c r="K658" s="49"/>
      <c r="L658" s="9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49"/>
      <c r="E659" s="2"/>
      <c r="F659" s="2"/>
      <c r="G659" s="2"/>
      <c r="H659" s="2"/>
      <c r="I659" s="91"/>
      <c r="J659" s="68"/>
      <c r="K659" s="49"/>
      <c r="L659" s="9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49"/>
      <c r="E660" s="2"/>
      <c r="F660" s="2"/>
      <c r="G660" s="2"/>
      <c r="H660" s="2"/>
      <c r="I660" s="91"/>
      <c r="J660" s="68"/>
      <c r="K660" s="49"/>
      <c r="L660" s="9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49"/>
      <c r="E661" s="2"/>
      <c r="F661" s="2"/>
      <c r="G661" s="2"/>
      <c r="H661" s="2"/>
      <c r="I661" s="91"/>
      <c r="J661" s="68"/>
      <c r="K661" s="49"/>
      <c r="L661" s="9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49"/>
      <c r="E662" s="2"/>
      <c r="F662" s="2"/>
      <c r="G662" s="2"/>
      <c r="H662" s="2"/>
      <c r="I662" s="91"/>
      <c r="J662" s="68"/>
      <c r="K662" s="49"/>
      <c r="L662" s="9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49"/>
      <c r="E663" s="2"/>
      <c r="F663" s="2"/>
      <c r="G663" s="2"/>
      <c r="H663" s="2"/>
      <c r="I663" s="91"/>
      <c r="J663" s="68"/>
      <c r="K663" s="49"/>
      <c r="L663" s="9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49"/>
      <c r="E664" s="2"/>
      <c r="F664" s="2"/>
      <c r="G664" s="2"/>
      <c r="H664" s="2"/>
      <c r="I664" s="91"/>
      <c r="J664" s="68"/>
      <c r="K664" s="49"/>
      <c r="L664" s="9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49"/>
      <c r="E665" s="2"/>
      <c r="F665" s="2"/>
      <c r="G665" s="2"/>
      <c r="H665" s="2"/>
      <c r="I665" s="91"/>
      <c r="J665" s="68"/>
      <c r="K665" s="49"/>
      <c r="L665" s="9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49"/>
      <c r="E666" s="2"/>
      <c r="F666" s="2"/>
      <c r="G666" s="2"/>
      <c r="H666" s="2"/>
      <c r="I666" s="91"/>
      <c r="J666" s="68"/>
      <c r="K666" s="49"/>
      <c r="L666" s="9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49"/>
      <c r="E667" s="2"/>
      <c r="F667" s="2"/>
      <c r="G667" s="2"/>
      <c r="H667" s="2"/>
      <c r="I667" s="91"/>
      <c r="J667" s="68"/>
      <c r="K667" s="49"/>
      <c r="L667" s="9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49"/>
      <c r="E668" s="2"/>
      <c r="F668" s="2"/>
      <c r="G668" s="2"/>
      <c r="H668" s="2"/>
      <c r="I668" s="91"/>
      <c r="J668" s="68"/>
      <c r="K668" s="49"/>
      <c r="L668" s="9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49"/>
      <c r="E669" s="2"/>
      <c r="F669" s="2"/>
      <c r="G669" s="2"/>
      <c r="H669" s="2"/>
      <c r="I669" s="91"/>
      <c r="J669" s="68"/>
      <c r="K669" s="49"/>
      <c r="L669" s="9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49"/>
      <c r="E670" s="2"/>
      <c r="F670" s="2"/>
      <c r="G670" s="2"/>
      <c r="H670" s="2"/>
      <c r="I670" s="91"/>
      <c r="J670" s="68"/>
      <c r="K670" s="49"/>
      <c r="L670" s="9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49"/>
      <c r="E671" s="2"/>
      <c r="F671" s="2"/>
      <c r="G671" s="2"/>
      <c r="H671" s="2"/>
      <c r="I671" s="91"/>
      <c r="J671" s="68"/>
      <c r="K671" s="49"/>
      <c r="L671" s="9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49"/>
      <c r="E672" s="2"/>
      <c r="F672" s="2"/>
      <c r="G672" s="2"/>
      <c r="H672" s="2"/>
      <c r="I672" s="91"/>
      <c r="J672" s="68"/>
      <c r="K672" s="49"/>
      <c r="L672" s="9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49"/>
      <c r="E673" s="2"/>
      <c r="F673" s="2"/>
      <c r="G673" s="2"/>
      <c r="H673" s="2"/>
      <c r="I673" s="91"/>
      <c r="J673" s="68"/>
      <c r="K673" s="49"/>
      <c r="L673" s="9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49"/>
      <c r="E674" s="2"/>
      <c r="F674" s="2"/>
      <c r="G674" s="2"/>
      <c r="H674" s="2"/>
      <c r="I674" s="91"/>
      <c r="J674" s="68"/>
      <c r="K674" s="49"/>
      <c r="L674" s="9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49"/>
      <c r="E675" s="2"/>
      <c r="F675" s="2"/>
      <c r="G675" s="2"/>
      <c r="H675" s="2"/>
      <c r="I675" s="91"/>
      <c r="J675" s="68"/>
      <c r="K675" s="49"/>
      <c r="L675" s="9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49"/>
      <c r="E676" s="2"/>
      <c r="F676" s="2"/>
      <c r="G676" s="2"/>
      <c r="H676" s="2"/>
      <c r="I676" s="91"/>
      <c r="J676" s="68"/>
      <c r="K676" s="49"/>
      <c r="L676" s="9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49"/>
      <c r="E677" s="2"/>
      <c r="F677" s="2"/>
      <c r="G677" s="2"/>
      <c r="H677" s="2"/>
      <c r="I677" s="91"/>
      <c r="J677" s="68"/>
      <c r="K677" s="49"/>
      <c r="L677" s="9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49"/>
      <c r="E678" s="2"/>
      <c r="F678" s="2"/>
      <c r="G678" s="2"/>
      <c r="H678" s="2"/>
      <c r="I678" s="91"/>
      <c r="J678" s="68"/>
      <c r="K678" s="49"/>
      <c r="L678" s="9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49"/>
      <c r="E679" s="2"/>
      <c r="F679" s="2"/>
      <c r="G679" s="2"/>
      <c r="H679" s="2"/>
      <c r="I679" s="91"/>
      <c r="J679" s="68"/>
      <c r="K679" s="49"/>
      <c r="L679" s="9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49"/>
      <c r="E680" s="2"/>
      <c r="F680" s="2"/>
      <c r="G680" s="2"/>
      <c r="H680" s="2"/>
      <c r="I680" s="91"/>
      <c r="J680" s="68"/>
      <c r="K680" s="49"/>
      <c r="L680" s="9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49"/>
      <c r="E681" s="2"/>
      <c r="F681" s="2"/>
      <c r="G681" s="2"/>
      <c r="H681" s="2"/>
      <c r="I681" s="91"/>
      <c r="J681" s="68"/>
      <c r="K681" s="49"/>
      <c r="L681" s="9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49"/>
      <c r="E682" s="2"/>
      <c r="F682" s="2"/>
      <c r="G682" s="2"/>
      <c r="H682" s="2"/>
      <c r="I682" s="91"/>
      <c r="J682" s="68"/>
      <c r="K682" s="49"/>
      <c r="L682" s="9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49"/>
      <c r="E683" s="2"/>
      <c r="F683" s="2"/>
      <c r="G683" s="2"/>
      <c r="H683" s="2"/>
      <c r="I683" s="91"/>
      <c r="J683" s="68"/>
      <c r="K683" s="49"/>
      <c r="L683" s="9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49"/>
      <c r="E684" s="2"/>
      <c r="F684" s="2"/>
      <c r="G684" s="2"/>
      <c r="H684" s="2"/>
      <c r="I684" s="91"/>
      <c r="J684" s="68"/>
      <c r="K684" s="49"/>
      <c r="L684" s="9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49"/>
      <c r="E685" s="2"/>
      <c r="F685" s="2"/>
      <c r="G685" s="2"/>
      <c r="H685" s="2"/>
      <c r="I685" s="91"/>
      <c r="J685" s="68"/>
      <c r="K685" s="49"/>
      <c r="L685" s="9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49"/>
      <c r="E686" s="2"/>
      <c r="F686" s="2"/>
      <c r="G686" s="2"/>
      <c r="H686" s="2"/>
      <c r="I686" s="91"/>
      <c r="J686" s="68"/>
      <c r="K686" s="49"/>
      <c r="L686" s="9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49"/>
      <c r="E687" s="2"/>
      <c r="F687" s="2"/>
      <c r="G687" s="2"/>
      <c r="H687" s="2"/>
      <c r="I687" s="91"/>
      <c r="J687" s="68"/>
      <c r="K687" s="49"/>
      <c r="L687" s="9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49"/>
      <c r="E688" s="2"/>
      <c r="F688" s="2"/>
      <c r="G688" s="2"/>
      <c r="H688" s="2"/>
      <c r="I688" s="91"/>
      <c r="J688" s="68"/>
      <c r="K688" s="49"/>
      <c r="L688" s="9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49"/>
      <c r="E689" s="2"/>
      <c r="F689" s="2"/>
      <c r="G689" s="2"/>
      <c r="H689" s="2"/>
      <c r="I689" s="91"/>
      <c r="J689" s="68"/>
      <c r="K689" s="49"/>
      <c r="L689" s="9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49"/>
      <c r="E690" s="2"/>
      <c r="F690" s="2"/>
      <c r="G690" s="2"/>
      <c r="H690" s="2"/>
      <c r="I690" s="91"/>
      <c r="J690" s="68"/>
      <c r="K690" s="49"/>
      <c r="L690" s="9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49"/>
      <c r="E691" s="2"/>
      <c r="F691" s="2"/>
      <c r="G691" s="2"/>
      <c r="H691" s="2"/>
      <c r="I691" s="91"/>
      <c r="J691" s="68"/>
      <c r="K691" s="49"/>
      <c r="L691" s="9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49"/>
      <c r="E692" s="2"/>
      <c r="F692" s="2"/>
      <c r="G692" s="2"/>
      <c r="H692" s="2"/>
      <c r="I692" s="91"/>
      <c r="J692" s="68"/>
      <c r="K692" s="49"/>
      <c r="L692" s="9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49"/>
      <c r="E693" s="2"/>
      <c r="F693" s="2"/>
      <c r="G693" s="2"/>
      <c r="H693" s="2"/>
      <c r="I693" s="91"/>
      <c r="J693" s="68"/>
      <c r="K693" s="49"/>
      <c r="L693" s="9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49"/>
      <c r="E694" s="2"/>
      <c r="F694" s="2"/>
      <c r="G694" s="2"/>
      <c r="H694" s="2"/>
      <c r="I694" s="91"/>
      <c r="J694" s="68"/>
      <c r="K694" s="49"/>
      <c r="L694" s="9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49"/>
      <c r="E695" s="2"/>
      <c r="F695" s="2"/>
      <c r="G695" s="2"/>
      <c r="H695" s="2"/>
      <c r="I695" s="91"/>
      <c r="J695" s="68"/>
      <c r="K695" s="49"/>
      <c r="L695" s="9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49"/>
      <c r="E696" s="2"/>
      <c r="F696" s="2"/>
      <c r="G696" s="2"/>
      <c r="H696" s="2"/>
      <c r="I696" s="91"/>
      <c r="J696" s="68"/>
      <c r="K696" s="49"/>
      <c r="L696" s="9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49"/>
      <c r="E697" s="2"/>
      <c r="F697" s="2"/>
      <c r="G697" s="2"/>
      <c r="H697" s="2"/>
      <c r="I697" s="91"/>
      <c r="J697" s="68"/>
      <c r="K697" s="49"/>
      <c r="L697" s="9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49"/>
      <c r="E698" s="2"/>
      <c r="F698" s="2"/>
      <c r="G698" s="2"/>
      <c r="H698" s="2"/>
      <c r="I698" s="91"/>
      <c r="J698" s="68"/>
      <c r="K698" s="49"/>
      <c r="L698" s="9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49"/>
      <c r="E699" s="2"/>
      <c r="F699" s="2"/>
      <c r="G699" s="2"/>
      <c r="H699" s="2"/>
      <c r="I699" s="91"/>
      <c r="J699" s="68"/>
      <c r="K699" s="49"/>
      <c r="L699" s="9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49"/>
      <c r="E700" s="2"/>
      <c r="F700" s="2"/>
      <c r="G700" s="2"/>
      <c r="H700" s="2"/>
      <c r="I700" s="91"/>
      <c r="J700" s="68"/>
      <c r="K700" s="49"/>
      <c r="L700" s="9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49"/>
      <c r="E701" s="2"/>
      <c r="F701" s="2"/>
      <c r="G701" s="2"/>
      <c r="H701" s="2"/>
      <c r="I701" s="91"/>
      <c r="J701" s="68"/>
      <c r="K701" s="49"/>
      <c r="L701" s="9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49"/>
      <c r="E702" s="2"/>
      <c r="F702" s="2"/>
      <c r="G702" s="2"/>
      <c r="H702" s="2"/>
      <c r="I702" s="91"/>
      <c r="J702" s="68"/>
      <c r="K702" s="49"/>
      <c r="L702" s="9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49"/>
      <c r="E703" s="2"/>
      <c r="F703" s="2"/>
      <c r="G703" s="2"/>
      <c r="H703" s="2"/>
      <c r="I703" s="91"/>
      <c r="J703" s="68"/>
      <c r="K703" s="49"/>
      <c r="L703" s="9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49"/>
      <c r="E704" s="2"/>
      <c r="F704" s="2"/>
      <c r="G704" s="2"/>
      <c r="H704" s="2"/>
      <c r="I704" s="91"/>
      <c r="J704" s="68"/>
      <c r="K704" s="49"/>
      <c r="L704" s="9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49"/>
      <c r="E705" s="2"/>
      <c r="F705" s="2"/>
      <c r="G705" s="2"/>
      <c r="H705" s="2"/>
      <c r="I705" s="91"/>
      <c r="J705" s="68"/>
      <c r="K705" s="49"/>
      <c r="L705" s="9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49"/>
      <c r="E706" s="2"/>
      <c r="F706" s="2"/>
      <c r="G706" s="2"/>
      <c r="H706" s="2"/>
      <c r="I706" s="91"/>
      <c r="J706" s="68"/>
      <c r="K706" s="49"/>
      <c r="L706" s="9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49"/>
      <c r="E707" s="2"/>
      <c r="F707" s="2"/>
      <c r="G707" s="2"/>
      <c r="H707" s="2"/>
      <c r="I707" s="91"/>
      <c r="J707" s="68"/>
      <c r="K707" s="49"/>
      <c r="L707" s="9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49"/>
      <c r="E708" s="2"/>
      <c r="F708" s="2"/>
      <c r="G708" s="2"/>
      <c r="H708" s="2"/>
      <c r="I708" s="91"/>
      <c r="J708" s="68"/>
      <c r="K708" s="49"/>
      <c r="L708" s="9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49"/>
      <c r="E709" s="2"/>
      <c r="F709" s="2"/>
      <c r="G709" s="2"/>
      <c r="H709" s="2"/>
      <c r="I709" s="91"/>
      <c r="J709" s="68"/>
      <c r="K709" s="49"/>
      <c r="L709" s="9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49"/>
      <c r="E710" s="2"/>
      <c r="F710" s="2"/>
      <c r="G710" s="2"/>
      <c r="H710" s="2"/>
      <c r="I710" s="91"/>
      <c r="J710" s="68"/>
      <c r="K710" s="49"/>
      <c r="L710" s="9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49"/>
      <c r="E711" s="2"/>
      <c r="F711" s="2"/>
      <c r="G711" s="2"/>
      <c r="H711" s="2"/>
      <c r="I711" s="91"/>
      <c r="J711" s="68"/>
      <c r="K711" s="49"/>
      <c r="L711" s="9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49"/>
      <c r="E712" s="2"/>
      <c r="F712" s="2"/>
      <c r="G712" s="2"/>
      <c r="H712" s="2"/>
      <c r="I712" s="91"/>
      <c r="J712" s="68"/>
      <c r="K712" s="49"/>
      <c r="L712" s="9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49"/>
      <c r="E713" s="2"/>
      <c r="F713" s="2"/>
      <c r="G713" s="2"/>
      <c r="H713" s="2"/>
      <c r="I713" s="91"/>
      <c r="J713" s="68"/>
      <c r="K713" s="49"/>
      <c r="L713" s="9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49"/>
      <c r="E714" s="2"/>
      <c r="F714" s="2"/>
      <c r="G714" s="2"/>
      <c r="H714" s="2"/>
      <c r="I714" s="91"/>
      <c r="J714" s="68"/>
      <c r="K714" s="49"/>
      <c r="L714" s="9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49"/>
      <c r="E715" s="2"/>
      <c r="F715" s="2"/>
      <c r="G715" s="2"/>
      <c r="H715" s="2"/>
      <c r="I715" s="91"/>
      <c r="J715" s="68"/>
      <c r="K715" s="49"/>
      <c r="L715" s="9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49"/>
      <c r="E716" s="2"/>
      <c r="F716" s="2"/>
      <c r="G716" s="2"/>
      <c r="H716" s="2"/>
      <c r="I716" s="91"/>
      <c r="J716" s="68"/>
      <c r="K716" s="49"/>
      <c r="L716" s="9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49"/>
      <c r="E717" s="2"/>
      <c r="F717" s="2"/>
      <c r="G717" s="2"/>
      <c r="H717" s="2"/>
      <c r="I717" s="91"/>
      <c r="J717" s="68"/>
      <c r="K717" s="49"/>
      <c r="L717" s="9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49"/>
      <c r="E718" s="2"/>
      <c r="F718" s="2"/>
      <c r="G718" s="2"/>
      <c r="H718" s="2"/>
      <c r="I718" s="91"/>
      <c r="J718" s="68"/>
      <c r="K718" s="49"/>
      <c r="L718" s="9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49"/>
      <c r="E719" s="2"/>
      <c r="F719" s="2"/>
      <c r="G719" s="2"/>
      <c r="H719" s="2"/>
      <c r="I719" s="91"/>
      <c r="J719" s="68"/>
      <c r="K719" s="49"/>
      <c r="L719" s="9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49"/>
      <c r="E720" s="2"/>
      <c r="F720" s="2"/>
      <c r="G720" s="2"/>
      <c r="H720" s="2"/>
      <c r="I720" s="91"/>
      <c r="J720" s="68"/>
      <c r="K720" s="49"/>
      <c r="L720" s="9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49"/>
      <c r="E721" s="2"/>
      <c r="F721" s="2"/>
      <c r="G721" s="2"/>
      <c r="H721" s="2"/>
      <c r="I721" s="91"/>
      <c r="J721" s="68"/>
      <c r="K721" s="49"/>
      <c r="L721" s="9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49"/>
      <c r="E722" s="2"/>
      <c r="F722" s="2"/>
      <c r="G722" s="2"/>
      <c r="H722" s="2"/>
      <c r="I722" s="91"/>
      <c r="J722" s="68"/>
      <c r="K722" s="49"/>
      <c r="L722" s="9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49"/>
      <c r="E723" s="2"/>
      <c r="F723" s="2"/>
      <c r="G723" s="2"/>
      <c r="H723" s="2"/>
      <c r="I723" s="91"/>
      <c r="J723" s="68"/>
      <c r="K723" s="49"/>
      <c r="L723" s="9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49"/>
      <c r="E724" s="2"/>
      <c r="F724" s="2"/>
      <c r="G724" s="2"/>
      <c r="H724" s="2"/>
      <c r="I724" s="91"/>
      <c r="J724" s="68"/>
      <c r="K724" s="49"/>
      <c r="L724" s="9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49"/>
      <c r="E725" s="2"/>
      <c r="F725" s="2"/>
      <c r="G725" s="2"/>
      <c r="H725" s="2"/>
      <c r="I725" s="91"/>
      <c r="J725" s="68"/>
      <c r="K725" s="49"/>
      <c r="L725" s="9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49"/>
      <c r="E726" s="2"/>
      <c r="F726" s="2"/>
      <c r="G726" s="2"/>
      <c r="H726" s="2"/>
      <c r="I726" s="91"/>
      <c r="J726" s="68"/>
      <c r="K726" s="49"/>
      <c r="L726" s="9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49"/>
      <c r="E727" s="2"/>
      <c r="F727" s="2"/>
      <c r="G727" s="2"/>
      <c r="H727" s="2"/>
      <c r="I727" s="91"/>
      <c r="J727" s="68"/>
      <c r="K727" s="49"/>
      <c r="L727" s="9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49"/>
      <c r="E728" s="2"/>
      <c r="F728" s="2"/>
      <c r="G728" s="2"/>
      <c r="H728" s="2"/>
      <c r="I728" s="91"/>
      <c r="J728" s="68"/>
      <c r="K728" s="49"/>
      <c r="L728" s="9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49"/>
      <c r="E729" s="2"/>
      <c r="F729" s="2"/>
      <c r="G729" s="2"/>
      <c r="H729" s="2"/>
      <c r="I729" s="91"/>
      <c r="J729" s="68"/>
      <c r="K729" s="49"/>
      <c r="L729" s="9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49"/>
      <c r="E730" s="2"/>
      <c r="F730" s="2"/>
      <c r="G730" s="2"/>
      <c r="H730" s="2"/>
      <c r="I730" s="91"/>
      <c r="J730" s="68"/>
      <c r="K730" s="49"/>
      <c r="L730" s="9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49"/>
      <c r="E731" s="2"/>
      <c r="F731" s="2"/>
      <c r="G731" s="2"/>
      <c r="H731" s="2"/>
      <c r="I731" s="91"/>
      <c r="J731" s="68"/>
      <c r="K731" s="49"/>
      <c r="L731" s="9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49"/>
      <c r="E732" s="2"/>
      <c r="F732" s="2"/>
      <c r="G732" s="2"/>
      <c r="H732" s="2"/>
      <c r="I732" s="91"/>
      <c r="J732" s="68"/>
      <c r="K732" s="49"/>
      <c r="L732" s="9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49"/>
      <c r="E733" s="2"/>
      <c r="F733" s="2"/>
      <c r="G733" s="2"/>
      <c r="H733" s="2"/>
      <c r="I733" s="91"/>
      <c r="J733" s="68"/>
      <c r="K733" s="49"/>
      <c r="L733" s="9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49"/>
      <c r="E734" s="2"/>
      <c r="F734" s="2"/>
      <c r="G734" s="2"/>
      <c r="H734" s="2"/>
      <c r="I734" s="91"/>
      <c r="J734" s="68"/>
      <c r="K734" s="49"/>
      <c r="L734" s="9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49"/>
      <c r="E735" s="2"/>
      <c r="F735" s="2"/>
      <c r="G735" s="2"/>
      <c r="H735" s="2"/>
      <c r="I735" s="91"/>
      <c r="J735" s="68"/>
      <c r="K735" s="49"/>
      <c r="L735" s="9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49"/>
      <c r="E736" s="2"/>
      <c r="F736" s="2"/>
      <c r="G736" s="2"/>
      <c r="H736" s="2"/>
      <c r="I736" s="91"/>
      <c r="J736" s="68"/>
      <c r="K736" s="49"/>
      <c r="L736" s="9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49"/>
      <c r="E737" s="2"/>
      <c r="F737" s="2"/>
      <c r="G737" s="2"/>
      <c r="H737" s="2"/>
      <c r="I737" s="91"/>
      <c r="J737" s="68"/>
      <c r="K737" s="49"/>
      <c r="L737" s="9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49"/>
      <c r="E738" s="2"/>
      <c r="F738" s="2"/>
      <c r="G738" s="2"/>
      <c r="H738" s="2"/>
      <c r="I738" s="91"/>
      <c r="J738" s="68"/>
      <c r="K738" s="49"/>
      <c r="L738" s="9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49"/>
      <c r="E739" s="2"/>
      <c r="F739" s="2"/>
      <c r="G739" s="2"/>
      <c r="H739" s="2"/>
      <c r="I739" s="91"/>
      <c r="J739" s="68"/>
      <c r="K739" s="49"/>
      <c r="L739" s="9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49"/>
      <c r="E740" s="2"/>
      <c r="F740" s="2"/>
      <c r="G740" s="2"/>
      <c r="H740" s="2"/>
      <c r="I740" s="91"/>
      <c r="J740" s="68"/>
      <c r="K740" s="49"/>
      <c r="L740" s="9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49"/>
      <c r="E741" s="2"/>
      <c r="F741" s="2"/>
      <c r="G741" s="2"/>
      <c r="H741" s="2"/>
      <c r="I741" s="91"/>
      <c r="J741" s="68"/>
      <c r="K741" s="49"/>
      <c r="L741" s="9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49"/>
      <c r="E742" s="2"/>
      <c r="F742" s="2"/>
      <c r="G742" s="2"/>
      <c r="H742" s="2"/>
      <c r="I742" s="91"/>
      <c r="J742" s="68"/>
      <c r="K742" s="49"/>
      <c r="L742" s="9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49"/>
      <c r="E743" s="2"/>
      <c r="F743" s="2"/>
      <c r="G743" s="2"/>
      <c r="H743" s="2"/>
      <c r="I743" s="91"/>
      <c r="J743" s="68"/>
      <c r="K743" s="49"/>
      <c r="L743" s="9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49"/>
      <c r="E744" s="2"/>
      <c r="F744" s="2"/>
      <c r="G744" s="2"/>
      <c r="H744" s="2"/>
      <c r="I744" s="91"/>
      <c r="J744" s="68"/>
      <c r="K744" s="49"/>
      <c r="L744" s="9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49"/>
      <c r="E745" s="2"/>
      <c r="F745" s="2"/>
      <c r="G745" s="2"/>
      <c r="H745" s="2"/>
      <c r="I745" s="91"/>
      <c r="J745" s="68"/>
      <c r="K745" s="49"/>
      <c r="L745" s="9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49"/>
      <c r="E746" s="2"/>
      <c r="F746" s="2"/>
      <c r="G746" s="2"/>
      <c r="H746" s="2"/>
      <c r="I746" s="91"/>
      <c r="J746" s="68"/>
      <c r="K746" s="49"/>
      <c r="L746" s="9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49"/>
      <c r="E747" s="2"/>
      <c r="F747" s="2"/>
      <c r="G747" s="2"/>
      <c r="H747" s="2"/>
      <c r="I747" s="91"/>
      <c r="J747" s="68"/>
      <c r="K747" s="49"/>
      <c r="L747" s="9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49"/>
      <c r="E748" s="2"/>
      <c r="F748" s="2"/>
      <c r="G748" s="2"/>
      <c r="H748" s="2"/>
      <c r="I748" s="91"/>
      <c r="J748" s="68"/>
      <c r="K748" s="49"/>
      <c r="L748" s="9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49"/>
      <c r="E749" s="2"/>
      <c r="F749" s="2"/>
      <c r="G749" s="2"/>
      <c r="H749" s="2"/>
      <c r="I749" s="91"/>
      <c r="J749" s="68"/>
      <c r="K749" s="49"/>
      <c r="L749" s="9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49"/>
      <c r="E750" s="2"/>
      <c r="F750" s="2"/>
      <c r="G750" s="2"/>
      <c r="H750" s="2"/>
      <c r="I750" s="91"/>
      <c r="J750" s="68"/>
      <c r="K750" s="49"/>
      <c r="L750" s="9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49"/>
      <c r="E751" s="2"/>
      <c r="F751" s="2"/>
      <c r="G751" s="2"/>
      <c r="H751" s="2"/>
      <c r="I751" s="91"/>
      <c r="J751" s="68"/>
      <c r="K751" s="49"/>
      <c r="L751" s="9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49"/>
      <c r="E752" s="2"/>
      <c r="F752" s="2"/>
      <c r="G752" s="2"/>
      <c r="H752" s="2"/>
      <c r="I752" s="91"/>
      <c r="J752" s="68"/>
      <c r="K752" s="49"/>
      <c r="L752" s="9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49"/>
      <c r="E753" s="2"/>
      <c r="F753" s="2"/>
      <c r="G753" s="2"/>
      <c r="H753" s="2"/>
      <c r="I753" s="91"/>
      <c r="J753" s="68"/>
      <c r="K753" s="49"/>
      <c r="L753" s="9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49"/>
      <c r="E754" s="2"/>
      <c r="F754" s="2"/>
      <c r="G754" s="2"/>
      <c r="H754" s="2"/>
      <c r="I754" s="91"/>
      <c r="J754" s="68"/>
      <c r="K754" s="49"/>
      <c r="L754" s="9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49"/>
      <c r="E755" s="2"/>
      <c r="F755" s="2"/>
      <c r="G755" s="2"/>
      <c r="H755" s="2"/>
      <c r="I755" s="91"/>
      <c r="J755" s="68"/>
      <c r="K755" s="49"/>
      <c r="L755" s="9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49"/>
      <c r="E756" s="2"/>
      <c r="F756" s="2"/>
      <c r="G756" s="2"/>
      <c r="H756" s="2"/>
      <c r="I756" s="91"/>
      <c r="J756" s="68"/>
      <c r="K756" s="49"/>
      <c r="L756" s="9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49"/>
      <c r="E757" s="2"/>
      <c r="F757" s="2"/>
      <c r="G757" s="2"/>
      <c r="H757" s="2"/>
      <c r="I757" s="91"/>
      <c r="J757" s="68"/>
      <c r="K757" s="49"/>
      <c r="L757" s="9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49"/>
      <c r="E758" s="2"/>
      <c r="F758" s="2"/>
      <c r="G758" s="2"/>
      <c r="H758" s="2"/>
      <c r="I758" s="91"/>
      <c r="J758" s="68"/>
      <c r="K758" s="49"/>
      <c r="L758" s="9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49"/>
      <c r="E759" s="2"/>
      <c r="F759" s="2"/>
      <c r="G759" s="2"/>
      <c r="H759" s="2"/>
      <c r="I759" s="91"/>
      <c r="J759" s="68"/>
      <c r="K759" s="49"/>
      <c r="L759" s="9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49"/>
      <c r="E760" s="2"/>
      <c r="F760" s="2"/>
      <c r="G760" s="2"/>
      <c r="H760" s="2"/>
      <c r="I760" s="91"/>
      <c r="J760" s="68"/>
      <c r="K760" s="49"/>
      <c r="L760" s="9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49"/>
      <c r="E761" s="2"/>
      <c r="F761" s="2"/>
      <c r="G761" s="2"/>
      <c r="H761" s="2"/>
      <c r="I761" s="91"/>
      <c r="J761" s="68"/>
      <c r="K761" s="49"/>
      <c r="L761" s="9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49"/>
      <c r="E762" s="2"/>
      <c r="F762" s="2"/>
      <c r="G762" s="2"/>
      <c r="H762" s="2"/>
      <c r="I762" s="91"/>
      <c r="J762" s="68"/>
      <c r="K762" s="49"/>
      <c r="L762" s="9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49"/>
      <c r="E763" s="2"/>
      <c r="F763" s="2"/>
      <c r="G763" s="2"/>
      <c r="H763" s="2"/>
      <c r="I763" s="91"/>
      <c r="J763" s="68"/>
      <c r="K763" s="49"/>
      <c r="L763" s="9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49"/>
      <c r="E764" s="2"/>
      <c r="F764" s="2"/>
      <c r="G764" s="2"/>
      <c r="H764" s="2"/>
      <c r="I764" s="91"/>
      <c r="J764" s="68"/>
      <c r="K764" s="49"/>
      <c r="L764" s="9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49"/>
      <c r="E765" s="2"/>
      <c r="F765" s="2"/>
      <c r="G765" s="2"/>
      <c r="H765" s="2"/>
      <c r="I765" s="91"/>
      <c r="J765" s="68"/>
      <c r="K765" s="49"/>
      <c r="L765" s="9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49"/>
      <c r="E766" s="2"/>
      <c r="F766" s="2"/>
      <c r="G766" s="2"/>
      <c r="H766" s="2"/>
      <c r="I766" s="91"/>
      <c r="J766" s="68"/>
      <c r="K766" s="49"/>
      <c r="L766" s="9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49"/>
      <c r="E767" s="2"/>
      <c r="F767" s="2"/>
      <c r="G767" s="2"/>
      <c r="H767" s="2"/>
      <c r="I767" s="91"/>
      <c r="J767" s="68"/>
      <c r="K767" s="49"/>
      <c r="L767" s="9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49"/>
      <c r="E768" s="2"/>
      <c r="F768" s="2"/>
      <c r="G768" s="2"/>
      <c r="H768" s="2"/>
      <c r="I768" s="91"/>
      <c r="J768" s="68"/>
      <c r="K768" s="49"/>
      <c r="L768" s="9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49"/>
      <c r="E769" s="2"/>
      <c r="F769" s="2"/>
      <c r="G769" s="2"/>
      <c r="H769" s="2"/>
      <c r="I769" s="91"/>
      <c r="J769" s="68"/>
      <c r="K769" s="49"/>
      <c r="L769" s="9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49"/>
      <c r="E770" s="2"/>
      <c r="F770" s="2"/>
      <c r="G770" s="2"/>
      <c r="H770" s="2"/>
      <c r="I770" s="91"/>
      <c r="J770" s="68"/>
      <c r="K770" s="49"/>
      <c r="L770" s="9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49"/>
      <c r="E771" s="2"/>
      <c r="F771" s="2"/>
      <c r="G771" s="2"/>
      <c r="H771" s="2"/>
      <c r="I771" s="91"/>
      <c r="J771" s="68"/>
      <c r="K771" s="49"/>
      <c r="L771" s="9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49"/>
      <c r="E772" s="2"/>
      <c r="F772" s="2"/>
      <c r="G772" s="2"/>
      <c r="H772" s="2"/>
      <c r="I772" s="91"/>
      <c r="J772" s="68"/>
      <c r="K772" s="49"/>
      <c r="L772" s="9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49"/>
      <c r="E773" s="2"/>
      <c r="F773" s="2"/>
      <c r="G773" s="2"/>
      <c r="H773" s="2"/>
      <c r="I773" s="91"/>
      <c r="J773" s="68"/>
      <c r="K773" s="49"/>
      <c r="L773" s="9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49"/>
      <c r="E774" s="2"/>
      <c r="F774" s="2"/>
      <c r="G774" s="2"/>
      <c r="H774" s="2"/>
      <c r="I774" s="91"/>
      <c r="J774" s="68"/>
      <c r="K774" s="49"/>
      <c r="L774" s="9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49"/>
      <c r="E775" s="2"/>
      <c r="F775" s="2"/>
      <c r="G775" s="2"/>
      <c r="H775" s="2"/>
      <c r="I775" s="91"/>
      <c r="J775" s="68"/>
      <c r="K775" s="49"/>
      <c r="L775" s="9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49"/>
      <c r="E776" s="2"/>
      <c r="F776" s="2"/>
      <c r="G776" s="2"/>
      <c r="H776" s="2"/>
      <c r="I776" s="91"/>
      <c r="J776" s="68"/>
      <c r="K776" s="49"/>
      <c r="L776" s="9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49"/>
      <c r="E777" s="2"/>
      <c r="F777" s="2"/>
      <c r="G777" s="2"/>
      <c r="H777" s="2"/>
      <c r="I777" s="91"/>
      <c r="J777" s="68"/>
      <c r="K777" s="49"/>
      <c r="L777" s="9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49"/>
      <c r="E778" s="2"/>
      <c r="F778" s="2"/>
      <c r="G778" s="2"/>
      <c r="H778" s="2"/>
      <c r="I778" s="91"/>
      <c r="J778" s="68"/>
      <c r="K778" s="49"/>
      <c r="L778" s="9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49"/>
      <c r="E779" s="2"/>
      <c r="F779" s="2"/>
      <c r="G779" s="2"/>
      <c r="H779" s="2"/>
      <c r="I779" s="91"/>
      <c r="J779" s="68"/>
      <c r="K779" s="49"/>
      <c r="L779" s="9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49"/>
      <c r="E780" s="2"/>
      <c r="F780" s="2"/>
      <c r="G780" s="2"/>
      <c r="H780" s="2"/>
      <c r="I780" s="91"/>
      <c r="J780" s="68"/>
      <c r="K780" s="49"/>
      <c r="L780" s="9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49"/>
      <c r="E781" s="2"/>
      <c r="F781" s="2"/>
      <c r="G781" s="2"/>
      <c r="H781" s="2"/>
      <c r="I781" s="91"/>
      <c r="J781" s="68"/>
      <c r="K781" s="49"/>
      <c r="L781" s="9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49"/>
      <c r="E782" s="2"/>
      <c r="F782" s="2"/>
      <c r="G782" s="2"/>
      <c r="H782" s="2"/>
      <c r="I782" s="91"/>
      <c r="J782" s="68"/>
      <c r="K782" s="49"/>
      <c r="L782" s="9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49"/>
      <c r="E783" s="2"/>
      <c r="F783" s="2"/>
      <c r="G783" s="2"/>
      <c r="H783" s="2"/>
      <c r="I783" s="91"/>
      <c r="J783" s="68"/>
      <c r="K783" s="49"/>
      <c r="L783" s="9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49"/>
      <c r="E784" s="2"/>
      <c r="F784" s="2"/>
      <c r="G784" s="2"/>
      <c r="H784" s="2"/>
      <c r="I784" s="91"/>
      <c r="J784" s="68"/>
      <c r="K784" s="49"/>
      <c r="L784" s="9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49"/>
      <c r="E785" s="2"/>
      <c r="F785" s="2"/>
      <c r="G785" s="2"/>
      <c r="H785" s="2"/>
      <c r="I785" s="91"/>
      <c r="J785" s="68"/>
      <c r="K785" s="49"/>
      <c r="L785" s="9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49"/>
      <c r="E786" s="2"/>
      <c r="F786" s="2"/>
      <c r="G786" s="2"/>
      <c r="H786" s="2"/>
      <c r="I786" s="91"/>
      <c r="J786" s="68"/>
      <c r="K786" s="49"/>
      <c r="L786" s="9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49"/>
      <c r="E787" s="2"/>
      <c r="F787" s="2"/>
      <c r="G787" s="2"/>
      <c r="H787" s="2"/>
      <c r="I787" s="91"/>
      <c r="J787" s="68"/>
      <c r="K787" s="49"/>
      <c r="L787" s="9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49"/>
      <c r="E788" s="2"/>
      <c r="F788" s="2"/>
      <c r="G788" s="2"/>
      <c r="H788" s="2"/>
      <c r="I788" s="91"/>
      <c r="J788" s="68"/>
      <c r="K788" s="49"/>
      <c r="L788" s="9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49"/>
      <c r="E789" s="2"/>
      <c r="F789" s="2"/>
      <c r="G789" s="2"/>
      <c r="H789" s="2"/>
      <c r="I789" s="91"/>
      <c r="J789" s="68"/>
      <c r="K789" s="49"/>
      <c r="L789" s="9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49"/>
      <c r="E790" s="2"/>
      <c r="F790" s="2"/>
      <c r="G790" s="2"/>
      <c r="H790" s="2"/>
      <c r="I790" s="91"/>
      <c r="J790" s="68"/>
      <c r="K790" s="49"/>
      <c r="L790" s="9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49"/>
      <c r="E791" s="2"/>
      <c r="F791" s="2"/>
      <c r="G791" s="2"/>
      <c r="H791" s="2"/>
      <c r="I791" s="91"/>
      <c r="J791" s="68"/>
      <c r="K791" s="49"/>
      <c r="L791" s="9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49"/>
      <c r="E792" s="2"/>
      <c r="F792" s="2"/>
      <c r="G792" s="2"/>
      <c r="H792" s="2"/>
      <c r="I792" s="91"/>
      <c r="J792" s="68"/>
      <c r="K792" s="49"/>
      <c r="L792" s="9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49"/>
      <c r="E793" s="2"/>
      <c r="F793" s="2"/>
      <c r="G793" s="2"/>
      <c r="H793" s="2"/>
      <c r="I793" s="91"/>
      <c r="J793" s="68"/>
      <c r="K793" s="49"/>
      <c r="L793" s="9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49"/>
      <c r="E794" s="2"/>
      <c r="F794" s="2"/>
      <c r="G794" s="2"/>
      <c r="H794" s="2"/>
      <c r="I794" s="91"/>
      <c r="J794" s="68"/>
      <c r="K794" s="49"/>
      <c r="L794" s="9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49"/>
      <c r="E795" s="2"/>
      <c r="F795" s="2"/>
      <c r="G795" s="2"/>
      <c r="H795" s="2"/>
      <c r="I795" s="91"/>
      <c r="J795" s="68"/>
      <c r="K795" s="49"/>
      <c r="L795" s="9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49"/>
      <c r="E796" s="2"/>
      <c r="F796" s="2"/>
      <c r="G796" s="2"/>
      <c r="H796" s="2"/>
      <c r="I796" s="91"/>
      <c r="J796" s="68"/>
      <c r="K796" s="49"/>
      <c r="L796" s="9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49"/>
      <c r="E797" s="2"/>
      <c r="F797" s="2"/>
      <c r="G797" s="2"/>
      <c r="H797" s="2"/>
      <c r="I797" s="91"/>
      <c r="J797" s="68"/>
      <c r="K797" s="49"/>
      <c r="L797" s="9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49"/>
      <c r="E798" s="2"/>
      <c r="F798" s="2"/>
      <c r="G798" s="2"/>
      <c r="H798" s="2"/>
      <c r="I798" s="91"/>
      <c r="J798" s="68"/>
      <c r="K798" s="49"/>
      <c r="L798" s="9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49"/>
      <c r="E799" s="2"/>
      <c r="F799" s="2"/>
      <c r="G799" s="2"/>
      <c r="H799" s="2"/>
      <c r="I799" s="91"/>
      <c r="J799" s="68"/>
      <c r="K799" s="49"/>
      <c r="L799" s="9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49"/>
      <c r="E800" s="2"/>
      <c r="F800" s="2"/>
      <c r="G800" s="2"/>
      <c r="H800" s="2"/>
      <c r="I800" s="91"/>
      <c r="J800" s="68"/>
      <c r="K800" s="49"/>
      <c r="L800" s="9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49"/>
      <c r="E801" s="2"/>
      <c r="F801" s="2"/>
      <c r="G801" s="2"/>
      <c r="H801" s="2"/>
      <c r="I801" s="91"/>
      <c r="J801" s="68"/>
      <c r="K801" s="49"/>
      <c r="L801" s="9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49"/>
      <c r="E802" s="2"/>
      <c r="F802" s="2"/>
      <c r="G802" s="2"/>
      <c r="H802" s="2"/>
      <c r="I802" s="91"/>
      <c r="J802" s="68"/>
      <c r="K802" s="49"/>
      <c r="L802" s="9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49"/>
      <c r="E803" s="2"/>
      <c r="F803" s="2"/>
      <c r="G803" s="2"/>
      <c r="H803" s="2"/>
      <c r="I803" s="91"/>
      <c r="J803" s="68"/>
      <c r="K803" s="49"/>
      <c r="L803" s="9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49"/>
      <c r="E804" s="2"/>
      <c r="F804" s="2"/>
      <c r="G804" s="2"/>
      <c r="H804" s="2"/>
      <c r="I804" s="91"/>
      <c r="J804" s="68"/>
      <c r="K804" s="49"/>
      <c r="L804" s="9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49"/>
      <c r="E805" s="2"/>
      <c r="F805" s="2"/>
      <c r="G805" s="2"/>
      <c r="H805" s="2"/>
      <c r="I805" s="91"/>
      <c r="J805" s="68"/>
      <c r="K805" s="49"/>
      <c r="L805" s="9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49"/>
      <c r="E806" s="2"/>
      <c r="F806" s="2"/>
      <c r="G806" s="2"/>
      <c r="H806" s="2"/>
      <c r="I806" s="91"/>
      <c r="J806" s="68"/>
      <c r="K806" s="49"/>
      <c r="L806" s="9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49"/>
      <c r="E807" s="2"/>
      <c r="F807" s="2"/>
      <c r="G807" s="2"/>
      <c r="H807" s="2"/>
      <c r="I807" s="91"/>
      <c r="J807" s="68"/>
      <c r="K807" s="49"/>
      <c r="L807" s="9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49"/>
      <c r="E808" s="2"/>
      <c r="F808" s="2"/>
      <c r="G808" s="2"/>
      <c r="H808" s="2"/>
      <c r="I808" s="91"/>
      <c r="J808" s="68"/>
      <c r="K808" s="49"/>
      <c r="L808" s="9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49"/>
      <c r="E809" s="2"/>
      <c r="F809" s="2"/>
      <c r="G809" s="2"/>
      <c r="H809" s="2"/>
      <c r="I809" s="91"/>
      <c r="J809" s="68"/>
      <c r="K809" s="49"/>
      <c r="L809" s="9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49"/>
      <c r="E810" s="2"/>
      <c r="F810" s="2"/>
      <c r="G810" s="2"/>
      <c r="H810" s="2"/>
      <c r="I810" s="91"/>
      <c r="J810" s="68"/>
      <c r="K810" s="49"/>
      <c r="L810" s="9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49"/>
      <c r="E811" s="2"/>
      <c r="F811" s="2"/>
      <c r="G811" s="2"/>
      <c r="H811" s="2"/>
      <c r="I811" s="91"/>
      <c r="J811" s="68"/>
      <c r="K811" s="49"/>
      <c r="L811" s="9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49"/>
      <c r="E812" s="2"/>
      <c r="F812" s="2"/>
      <c r="G812" s="2"/>
      <c r="H812" s="2"/>
      <c r="I812" s="91"/>
      <c r="J812" s="68"/>
      <c r="K812" s="49"/>
      <c r="L812" s="9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49"/>
      <c r="E813" s="2"/>
      <c r="F813" s="2"/>
      <c r="G813" s="2"/>
      <c r="H813" s="2"/>
      <c r="I813" s="91"/>
      <c r="J813" s="68"/>
      <c r="K813" s="49"/>
      <c r="L813" s="9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49"/>
      <c r="E814" s="2"/>
      <c r="F814" s="2"/>
      <c r="G814" s="2"/>
      <c r="H814" s="2"/>
      <c r="I814" s="91"/>
      <c r="J814" s="68"/>
      <c r="K814" s="49"/>
      <c r="L814" s="9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49"/>
      <c r="E815" s="2"/>
      <c r="F815" s="2"/>
      <c r="G815" s="2"/>
      <c r="H815" s="2"/>
      <c r="I815" s="91"/>
      <c r="J815" s="68"/>
      <c r="K815" s="49"/>
      <c r="L815" s="9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49"/>
      <c r="E816" s="2"/>
      <c r="F816" s="2"/>
      <c r="G816" s="2"/>
      <c r="H816" s="2"/>
      <c r="I816" s="91"/>
      <c r="J816" s="68"/>
      <c r="K816" s="49"/>
      <c r="L816" s="9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49"/>
      <c r="E817" s="2"/>
      <c r="F817" s="2"/>
      <c r="G817" s="2"/>
      <c r="H817" s="2"/>
      <c r="I817" s="91"/>
      <c r="J817" s="68"/>
      <c r="K817" s="49"/>
      <c r="L817" s="9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49"/>
      <c r="E818" s="2"/>
      <c r="F818" s="2"/>
      <c r="G818" s="2"/>
      <c r="H818" s="2"/>
      <c r="I818" s="91"/>
      <c r="J818" s="68"/>
      <c r="K818" s="49"/>
      <c r="L818" s="9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49"/>
      <c r="E819" s="2"/>
      <c r="F819" s="2"/>
      <c r="G819" s="2"/>
      <c r="H819" s="2"/>
      <c r="I819" s="91"/>
      <c r="J819" s="68"/>
      <c r="K819" s="49"/>
      <c r="L819" s="9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49"/>
      <c r="E820" s="2"/>
      <c r="F820" s="2"/>
      <c r="G820" s="2"/>
      <c r="H820" s="2"/>
      <c r="I820" s="91"/>
      <c r="J820" s="68"/>
      <c r="K820" s="49"/>
      <c r="L820" s="9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49"/>
      <c r="E821" s="2"/>
      <c r="F821" s="2"/>
      <c r="G821" s="2"/>
      <c r="H821" s="2"/>
      <c r="I821" s="91"/>
      <c r="J821" s="68"/>
      <c r="K821" s="49"/>
      <c r="L821" s="9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49"/>
      <c r="E822" s="2"/>
      <c r="F822" s="2"/>
      <c r="G822" s="2"/>
      <c r="H822" s="2"/>
      <c r="I822" s="91"/>
      <c r="J822" s="68"/>
      <c r="K822" s="49"/>
      <c r="L822" s="9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49"/>
      <c r="E823" s="2"/>
      <c r="F823" s="2"/>
      <c r="G823" s="2"/>
      <c r="H823" s="2"/>
      <c r="I823" s="91"/>
      <c r="J823" s="68"/>
      <c r="K823" s="49"/>
      <c r="L823" s="9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49"/>
      <c r="E824" s="2"/>
      <c r="F824" s="2"/>
      <c r="G824" s="2"/>
      <c r="H824" s="2"/>
      <c r="I824" s="91"/>
      <c r="J824" s="68"/>
      <c r="K824" s="49"/>
      <c r="L824" s="9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49"/>
      <c r="E825" s="2"/>
      <c r="F825" s="2"/>
      <c r="G825" s="2"/>
      <c r="H825" s="2"/>
      <c r="I825" s="91"/>
      <c r="J825" s="68"/>
      <c r="K825" s="49"/>
      <c r="L825" s="9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49"/>
      <c r="E826" s="2"/>
      <c r="F826" s="2"/>
      <c r="G826" s="2"/>
      <c r="H826" s="2"/>
      <c r="I826" s="91"/>
      <c r="J826" s="68"/>
      <c r="K826" s="49"/>
      <c r="L826" s="9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49"/>
      <c r="E827" s="2"/>
      <c r="F827" s="2"/>
      <c r="G827" s="2"/>
      <c r="H827" s="2"/>
      <c r="I827" s="91"/>
      <c r="J827" s="68"/>
      <c r="K827" s="49"/>
      <c r="L827" s="9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49"/>
      <c r="E828" s="2"/>
      <c r="F828" s="2"/>
      <c r="G828" s="2"/>
      <c r="H828" s="2"/>
      <c r="I828" s="91"/>
      <c r="J828" s="68"/>
      <c r="K828" s="49"/>
      <c r="L828" s="9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49"/>
      <c r="E829" s="2"/>
      <c r="F829" s="2"/>
      <c r="G829" s="2"/>
      <c r="H829" s="2"/>
      <c r="I829" s="91"/>
      <c r="J829" s="68"/>
      <c r="K829" s="49"/>
      <c r="L829" s="9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49"/>
      <c r="E830" s="2"/>
      <c r="F830" s="2"/>
      <c r="G830" s="2"/>
      <c r="H830" s="2"/>
      <c r="I830" s="91"/>
      <c r="J830" s="68"/>
      <c r="K830" s="49"/>
      <c r="L830" s="9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49"/>
      <c r="E831" s="2"/>
      <c r="F831" s="2"/>
      <c r="G831" s="2"/>
      <c r="H831" s="2"/>
      <c r="I831" s="91"/>
      <c r="J831" s="68"/>
      <c r="K831" s="49"/>
      <c r="L831" s="9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49"/>
      <c r="E832" s="2"/>
      <c r="F832" s="2"/>
      <c r="G832" s="2"/>
      <c r="H832" s="2"/>
      <c r="I832" s="91"/>
      <c r="J832" s="68"/>
      <c r="K832" s="49"/>
      <c r="L832" s="9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49"/>
      <c r="E833" s="2"/>
      <c r="F833" s="2"/>
      <c r="G833" s="2"/>
      <c r="H833" s="2"/>
      <c r="I833" s="91"/>
      <c r="J833" s="68"/>
      <c r="K833" s="49"/>
      <c r="L833" s="9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49"/>
      <c r="E834" s="2"/>
      <c r="F834" s="2"/>
      <c r="G834" s="2"/>
      <c r="H834" s="2"/>
      <c r="I834" s="91"/>
      <c r="J834" s="68"/>
      <c r="K834" s="49"/>
      <c r="L834" s="9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49"/>
      <c r="E835" s="2"/>
      <c r="F835" s="2"/>
      <c r="G835" s="2"/>
      <c r="H835" s="2"/>
      <c r="I835" s="91"/>
      <c r="J835" s="68"/>
      <c r="K835" s="49"/>
      <c r="L835" s="9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49"/>
      <c r="E836" s="2"/>
      <c r="F836" s="2"/>
      <c r="G836" s="2"/>
      <c r="H836" s="2"/>
      <c r="I836" s="91"/>
      <c r="J836" s="68"/>
      <c r="K836" s="49"/>
      <c r="L836" s="9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49"/>
      <c r="E837" s="2"/>
      <c r="F837" s="2"/>
      <c r="G837" s="2"/>
      <c r="H837" s="2"/>
      <c r="I837" s="91"/>
      <c r="J837" s="68"/>
      <c r="K837" s="49"/>
      <c r="L837" s="9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49"/>
      <c r="E838" s="2"/>
      <c r="F838" s="2"/>
      <c r="G838" s="2"/>
      <c r="H838" s="2"/>
      <c r="I838" s="91"/>
      <c r="J838" s="68"/>
      <c r="K838" s="49"/>
      <c r="L838" s="9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49"/>
      <c r="E839" s="2"/>
      <c r="F839" s="2"/>
      <c r="G839" s="2"/>
      <c r="H839" s="2"/>
      <c r="I839" s="91"/>
      <c r="J839" s="68"/>
      <c r="K839" s="49"/>
      <c r="L839" s="9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49"/>
      <c r="E840" s="2"/>
      <c r="F840" s="2"/>
      <c r="G840" s="2"/>
      <c r="H840" s="2"/>
      <c r="I840" s="91"/>
      <c r="J840" s="68"/>
      <c r="K840" s="49"/>
      <c r="L840" s="9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49"/>
      <c r="E841" s="2"/>
      <c r="F841" s="2"/>
      <c r="G841" s="2"/>
      <c r="H841" s="2"/>
      <c r="I841" s="91"/>
      <c r="J841" s="68"/>
      <c r="K841" s="49"/>
      <c r="L841" s="9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49"/>
      <c r="E842" s="2"/>
      <c r="F842" s="2"/>
      <c r="G842" s="2"/>
      <c r="H842" s="2"/>
      <c r="I842" s="91"/>
      <c r="J842" s="68"/>
      <c r="K842" s="49"/>
      <c r="L842" s="9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49"/>
      <c r="E843" s="2"/>
      <c r="F843" s="2"/>
      <c r="G843" s="2"/>
      <c r="H843" s="2"/>
      <c r="I843" s="91"/>
      <c r="J843" s="68"/>
      <c r="K843" s="49"/>
      <c r="L843" s="9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49"/>
      <c r="E844" s="2"/>
      <c r="F844" s="2"/>
      <c r="G844" s="2"/>
      <c r="H844" s="2"/>
      <c r="I844" s="91"/>
      <c r="J844" s="68"/>
      <c r="K844" s="49"/>
      <c r="L844" s="9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49"/>
      <c r="E845" s="2"/>
      <c r="F845" s="2"/>
      <c r="G845" s="2"/>
      <c r="H845" s="2"/>
      <c r="I845" s="91"/>
      <c r="J845" s="68"/>
      <c r="K845" s="49"/>
      <c r="L845" s="9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49"/>
      <c r="E846" s="2"/>
      <c r="F846" s="2"/>
      <c r="G846" s="2"/>
      <c r="H846" s="2"/>
      <c r="I846" s="91"/>
      <c r="J846" s="68"/>
      <c r="K846" s="49"/>
      <c r="L846" s="9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49"/>
      <c r="E847" s="2"/>
      <c r="F847" s="2"/>
      <c r="G847" s="2"/>
      <c r="H847" s="2"/>
      <c r="I847" s="91"/>
      <c r="J847" s="68"/>
      <c r="K847" s="49"/>
      <c r="L847" s="9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49"/>
      <c r="E848" s="2"/>
      <c r="F848" s="2"/>
      <c r="G848" s="2"/>
      <c r="H848" s="2"/>
      <c r="I848" s="91"/>
      <c r="J848" s="68"/>
      <c r="K848" s="49"/>
      <c r="L848" s="9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49"/>
      <c r="E849" s="2"/>
      <c r="F849" s="2"/>
      <c r="G849" s="2"/>
      <c r="H849" s="2"/>
      <c r="I849" s="91"/>
      <c r="J849" s="68"/>
      <c r="K849" s="49"/>
      <c r="L849" s="9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49"/>
      <c r="E850" s="2"/>
      <c r="F850" s="2"/>
      <c r="G850" s="2"/>
      <c r="H850" s="2"/>
      <c r="I850" s="91"/>
      <c r="J850" s="68"/>
      <c r="K850" s="49"/>
      <c r="L850" s="9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49"/>
      <c r="E851" s="2"/>
      <c r="F851" s="2"/>
      <c r="G851" s="2"/>
      <c r="H851" s="2"/>
      <c r="I851" s="91"/>
      <c r="J851" s="68"/>
      <c r="K851" s="49"/>
      <c r="L851" s="9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49"/>
      <c r="E852" s="2"/>
      <c r="F852" s="2"/>
      <c r="G852" s="2"/>
      <c r="H852" s="2"/>
      <c r="I852" s="91"/>
      <c r="J852" s="68"/>
      <c r="K852" s="49"/>
      <c r="L852" s="9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49"/>
      <c r="E853" s="2"/>
      <c r="F853" s="2"/>
      <c r="G853" s="2"/>
      <c r="H853" s="2"/>
      <c r="I853" s="91"/>
      <c r="J853" s="68"/>
      <c r="K853" s="49"/>
      <c r="L853" s="9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49"/>
      <c r="E854" s="2"/>
      <c r="F854" s="2"/>
      <c r="G854" s="2"/>
      <c r="H854" s="2"/>
      <c r="I854" s="91"/>
      <c r="J854" s="68"/>
      <c r="K854" s="49"/>
      <c r="L854" s="9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49"/>
      <c r="E855" s="2"/>
      <c r="F855" s="2"/>
      <c r="G855" s="2"/>
      <c r="H855" s="2"/>
      <c r="I855" s="91"/>
      <c r="J855" s="68"/>
      <c r="K855" s="49"/>
      <c r="L855" s="9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49"/>
      <c r="E856" s="2"/>
      <c r="F856" s="2"/>
      <c r="G856" s="2"/>
      <c r="H856" s="2"/>
      <c r="I856" s="91"/>
      <c r="J856" s="68"/>
      <c r="K856" s="49"/>
      <c r="L856" s="9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49"/>
      <c r="E857" s="2"/>
      <c r="F857" s="2"/>
      <c r="G857" s="2"/>
      <c r="H857" s="2"/>
      <c r="I857" s="91"/>
      <c r="J857" s="68"/>
      <c r="K857" s="49"/>
      <c r="L857" s="9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49"/>
      <c r="E858" s="2"/>
      <c r="F858" s="2"/>
      <c r="G858" s="2"/>
      <c r="H858" s="2"/>
      <c r="I858" s="91"/>
      <c r="J858" s="68"/>
      <c r="K858" s="49"/>
      <c r="L858" s="9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49"/>
      <c r="E859" s="2"/>
      <c r="F859" s="2"/>
      <c r="G859" s="2"/>
      <c r="H859" s="2"/>
      <c r="I859" s="91"/>
      <c r="J859" s="68"/>
      <c r="K859" s="49"/>
      <c r="L859" s="9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49"/>
      <c r="E860" s="2"/>
      <c r="F860" s="2"/>
      <c r="G860" s="2"/>
      <c r="H860" s="2"/>
      <c r="I860" s="91"/>
      <c r="J860" s="68"/>
      <c r="K860" s="49"/>
      <c r="L860" s="9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49"/>
      <c r="E861" s="2"/>
      <c r="F861" s="2"/>
      <c r="G861" s="2"/>
      <c r="H861" s="2"/>
      <c r="I861" s="91"/>
      <c r="J861" s="68"/>
      <c r="K861" s="49"/>
      <c r="L861" s="9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49"/>
      <c r="E862" s="2"/>
      <c r="F862" s="2"/>
      <c r="G862" s="2"/>
      <c r="H862" s="2"/>
      <c r="I862" s="91"/>
      <c r="J862" s="68"/>
      <c r="K862" s="49"/>
      <c r="L862" s="9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49"/>
      <c r="E863" s="2"/>
      <c r="F863" s="2"/>
      <c r="G863" s="2"/>
      <c r="H863" s="2"/>
      <c r="I863" s="91"/>
      <c r="J863" s="68"/>
      <c r="K863" s="49"/>
      <c r="L863" s="9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49"/>
      <c r="E864" s="2"/>
      <c r="F864" s="2"/>
      <c r="G864" s="2"/>
      <c r="H864" s="2"/>
      <c r="I864" s="91"/>
      <c r="J864" s="68"/>
      <c r="K864" s="49"/>
      <c r="L864" s="9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49"/>
      <c r="E865" s="2"/>
      <c r="F865" s="2"/>
      <c r="G865" s="2"/>
      <c r="H865" s="2"/>
      <c r="I865" s="91"/>
      <c r="J865" s="68"/>
      <c r="K865" s="49"/>
      <c r="L865" s="9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49"/>
      <c r="E866" s="2"/>
      <c r="F866" s="2"/>
      <c r="G866" s="2"/>
      <c r="H866" s="2"/>
      <c r="I866" s="91"/>
      <c r="J866" s="68"/>
      <c r="K866" s="49"/>
      <c r="L866" s="9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49"/>
      <c r="E867" s="2"/>
      <c r="F867" s="2"/>
      <c r="G867" s="2"/>
      <c r="H867" s="2"/>
      <c r="I867" s="91"/>
      <c r="J867" s="68"/>
      <c r="K867" s="49"/>
      <c r="L867" s="9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49"/>
      <c r="E868" s="2"/>
      <c r="F868" s="2"/>
      <c r="G868" s="2"/>
      <c r="H868" s="2"/>
      <c r="I868" s="91"/>
      <c r="J868" s="68"/>
      <c r="K868" s="49"/>
      <c r="L868" s="9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49"/>
      <c r="E869" s="2"/>
      <c r="F869" s="2"/>
      <c r="G869" s="2"/>
      <c r="H869" s="2"/>
      <c r="I869" s="91"/>
      <c r="J869" s="68"/>
      <c r="K869" s="49"/>
      <c r="L869" s="9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49"/>
      <c r="E870" s="2"/>
      <c r="F870" s="2"/>
      <c r="G870" s="2"/>
      <c r="H870" s="2"/>
      <c r="I870" s="91"/>
      <c r="J870" s="68"/>
      <c r="K870" s="49"/>
      <c r="L870" s="9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49"/>
      <c r="E871" s="2"/>
      <c r="F871" s="2"/>
      <c r="G871" s="2"/>
      <c r="H871" s="2"/>
      <c r="I871" s="91"/>
      <c r="J871" s="68"/>
      <c r="K871" s="49"/>
      <c r="L871" s="9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49"/>
      <c r="E872" s="2"/>
      <c r="F872" s="2"/>
      <c r="G872" s="2"/>
      <c r="H872" s="2"/>
      <c r="I872" s="91"/>
      <c r="J872" s="68"/>
      <c r="K872" s="49"/>
      <c r="L872" s="9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49"/>
      <c r="E873" s="2"/>
      <c r="F873" s="2"/>
      <c r="G873" s="2"/>
      <c r="H873" s="2"/>
      <c r="I873" s="91"/>
      <c r="J873" s="68"/>
      <c r="K873" s="49"/>
      <c r="L873" s="9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49"/>
      <c r="E874" s="2"/>
      <c r="F874" s="2"/>
      <c r="G874" s="2"/>
      <c r="H874" s="2"/>
      <c r="I874" s="91"/>
      <c r="J874" s="68"/>
      <c r="K874" s="49"/>
      <c r="L874" s="9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49"/>
      <c r="E875" s="2"/>
      <c r="F875" s="2"/>
      <c r="G875" s="2"/>
      <c r="H875" s="2"/>
      <c r="I875" s="91"/>
      <c r="J875" s="68"/>
      <c r="K875" s="49"/>
      <c r="L875" s="9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49"/>
      <c r="E876" s="2"/>
      <c r="F876" s="2"/>
      <c r="G876" s="2"/>
      <c r="H876" s="2"/>
      <c r="I876" s="91"/>
      <c r="J876" s="68"/>
      <c r="K876" s="49"/>
      <c r="L876" s="9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49"/>
      <c r="E877" s="2"/>
      <c r="F877" s="2"/>
      <c r="G877" s="2"/>
      <c r="H877" s="2"/>
      <c r="I877" s="91"/>
      <c r="J877" s="68"/>
      <c r="K877" s="49"/>
      <c r="L877" s="9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49"/>
      <c r="E878" s="2"/>
      <c r="F878" s="2"/>
      <c r="G878" s="2"/>
      <c r="H878" s="2"/>
      <c r="I878" s="91"/>
      <c r="J878" s="68"/>
      <c r="K878" s="49"/>
      <c r="L878" s="9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49"/>
      <c r="E879" s="2"/>
      <c r="F879" s="2"/>
      <c r="G879" s="2"/>
      <c r="H879" s="2"/>
      <c r="I879" s="91"/>
      <c r="J879" s="68"/>
      <c r="K879" s="49"/>
      <c r="L879" s="9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49"/>
      <c r="E880" s="2"/>
      <c r="F880" s="2"/>
      <c r="G880" s="2"/>
      <c r="H880" s="2"/>
      <c r="I880" s="91"/>
      <c r="J880" s="68"/>
      <c r="K880" s="49"/>
      <c r="L880" s="9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49"/>
      <c r="E881" s="2"/>
      <c r="F881" s="2"/>
      <c r="G881" s="2"/>
      <c r="H881" s="2"/>
      <c r="I881" s="91"/>
      <c r="J881" s="68"/>
      <c r="K881" s="49"/>
      <c r="L881" s="9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49"/>
      <c r="E882" s="2"/>
      <c r="F882" s="2"/>
      <c r="G882" s="2"/>
      <c r="H882" s="2"/>
      <c r="I882" s="91"/>
      <c r="J882" s="68"/>
      <c r="K882" s="49"/>
      <c r="L882" s="9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49"/>
      <c r="E883" s="2"/>
      <c r="F883" s="2"/>
      <c r="G883" s="2"/>
      <c r="H883" s="2"/>
      <c r="I883" s="91"/>
      <c r="J883" s="68"/>
      <c r="K883" s="49"/>
      <c r="L883" s="9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49"/>
      <c r="E884" s="2"/>
      <c r="F884" s="2"/>
      <c r="G884" s="2"/>
      <c r="H884" s="2"/>
      <c r="I884" s="91"/>
      <c r="J884" s="68"/>
      <c r="K884" s="49"/>
      <c r="L884" s="9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49"/>
      <c r="E885" s="2"/>
      <c r="F885" s="2"/>
      <c r="G885" s="2"/>
      <c r="H885" s="2"/>
      <c r="I885" s="91"/>
      <c r="J885" s="68"/>
      <c r="K885" s="49"/>
      <c r="L885" s="9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49"/>
      <c r="E886" s="2"/>
      <c r="F886" s="2"/>
      <c r="G886" s="2"/>
      <c r="H886" s="2"/>
      <c r="I886" s="91"/>
      <c r="J886" s="68"/>
      <c r="K886" s="49"/>
      <c r="L886" s="9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49"/>
      <c r="E887" s="2"/>
      <c r="F887" s="2"/>
      <c r="G887" s="2"/>
      <c r="H887" s="2"/>
      <c r="I887" s="91"/>
      <c r="J887" s="68"/>
      <c r="K887" s="49"/>
      <c r="L887" s="9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49"/>
      <c r="E888" s="2"/>
      <c r="F888" s="2"/>
      <c r="G888" s="2"/>
      <c r="H888" s="2"/>
      <c r="I888" s="91"/>
      <c r="J888" s="68"/>
      <c r="K888" s="49"/>
      <c r="L888" s="9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49"/>
      <c r="E889" s="2"/>
      <c r="F889" s="2"/>
      <c r="G889" s="2"/>
      <c r="H889" s="2"/>
      <c r="I889" s="91"/>
      <c r="J889" s="68"/>
      <c r="K889" s="49"/>
      <c r="L889" s="9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49"/>
      <c r="E890" s="2"/>
      <c r="F890" s="2"/>
      <c r="G890" s="2"/>
      <c r="H890" s="2"/>
      <c r="I890" s="91"/>
      <c r="J890" s="68"/>
      <c r="K890" s="49"/>
      <c r="L890" s="9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49"/>
      <c r="E891" s="2"/>
      <c r="F891" s="2"/>
      <c r="G891" s="2"/>
      <c r="H891" s="2"/>
      <c r="I891" s="91"/>
      <c r="J891" s="68"/>
      <c r="K891" s="49"/>
      <c r="L891" s="9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49"/>
      <c r="E892" s="2"/>
      <c r="F892" s="2"/>
      <c r="G892" s="2"/>
      <c r="H892" s="2"/>
      <c r="I892" s="91"/>
      <c r="J892" s="68"/>
      <c r="K892" s="49"/>
      <c r="L892" s="9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49"/>
      <c r="E893" s="2"/>
      <c r="F893" s="2"/>
      <c r="G893" s="2"/>
      <c r="H893" s="2"/>
      <c r="I893" s="91"/>
      <c r="J893" s="68"/>
      <c r="K893" s="49"/>
      <c r="L893" s="9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49"/>
      <c r="E894" s="2"/>
      <c r="F894" s="2"/>
      <c r="G894" s="2"/>
      <c r="H894" s="2"/>
      <c r="I894" s="91"/>
      <c r="J894" s="68"/>
      <c r="K894" s="49"/>
      <c r="L894" s="9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49"/>
      <c r="E895" s="2"/>
      <c r="F895" s="2"/>
      <c r="G895" s="2"/>
      <c r="H895" s="2"/>
      <c r="I895" s="91"/>
      <c r="J895" s="68"/>
      <c r="K895" s="49"/>
      <c r="L895" s="9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49"/>
      <c r="E896" s="2"/>
      <c r="F896" s="2"/>
      <c r="G896" s="2"/>
      <c r="H896" s="2"/>
      <c r="I896" s="91"/>
      <c r="J896" s="68"/>
      <c r="K896" s="49"/>
      <c r="L896" s="9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49"/>
      <c r="E897" s="2"/>
      <c r="F897" s="2"/>
      <c r="G897" s="2"/>
      <c r="H897" s="2"/>
      <c r="I897" s="91"/>
      <c r="J897" s="68"/>
      <c r="K897" s="49"/>
      <c r="L897" s="9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49"/>
      <c r="E898" s="2"/>
      <c r="F898" s="2"/>
      <c r="G898" s="2"/>
      <c r="H898" s="2"/>
      <c r="I898" s="91"/>
      <c r="J898" s="68"/>
      <c r="K898" s="49"/>
      <c r="L898" s="9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49"/>
      <c r="E899" s="2"/>
      <c r="F899" s="2"/>
      <c r="G899" s="2"/>
      <c r="H899" s="2"/>
      <c r="I899" s="91"/>
      <c r="J899" s="68"/>
      <c r="K899" s="49"/>
      <c r="L899" s="9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49"/>
      <c r="E900" s="2"/>
      <c r="F900" s="2"/>
      <c r="G900" s="2"/>
      <c r="H900" s="2"/>
      <c r="I900" s="91"/>
      <c r="J900" s="68"/>
      <c r="K900" s="49"/>
      <c r="L900" s="9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49"/>
      <c r="E901" s="2"/>
      <c r="F901" s="2"/>
      <c r="G901" s="2"/>
      <c r="H901" s="2"/>
      <c r="I901" s="91"/>
      <c r="J901" s="68"/>
      <c r="K901" s="49"/>
      <c r="L901" s="9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49"/>
      <c r="E902" s="2"/>
      <c r="F902" s="2"/>
      <c r="G902" s="2"/>
      <c r="H902" s="2"/>
      <c r="I902" s="91"/>
      <c r="J902" s="68"/>
      <c r="K902" s="49"/>
      <c r="L902" s="9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49"/>
      <c r="E903" s="2"/>
      <c r="F903" s="2"/>
      <c r="G903" s="2"/>
      <c r="H903" s="2"/>
      <c r="I903" s="91"/>
      <c r="J903" s="68"/>
      <c r="K903" s="49"/>
      <c r="L903" s="9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49"/>
      <c r="E904" s="2"/>
      <c r="F904" s="2"/>
      <c r="G904" s="2"/>
      <c r="H904" s="2"/>
      <c r="I904" s="91"/>
      <c r="J904" s="68"/>
      <c r="K904" s="49"/>
      <c r="L904" s="9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49"/>
      <c r="E905" s="2"/>
      <c r="F905" s="2"/>
      <c r="G905" s="2"/>
      <c r="H905" s="2"/>
      <c r="I905" s="91"/>
      <c r="J905" s="68"/>
      <c r="K905" s="49"/>
      <c r="L905" s="9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49"/>
      <c r="E906" s="2"/>
      <c r="F906" s="2"/>
      <c r="G906" s="2"/>
      <c r="H906" s="2"/>
      <c r="I906" s="91"/>
      <c r="J906" s="68"/>
      <c r="K906" s="49"/>
      <c r="L906" s="9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49"/>
      <c r="E907" s="2"/>
      <c r="F907" s="2"/>
      <c r="G907" s="2"/>
      <c r="H907" s="2"/>
      <c r="I907" s="91"/>
      <c r="J907" s="68"/>
      <c r="K907" s="49"/>
      <c r="L907" s="9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49"/>
      <c r="E908" s="2"/>
      <c r="F908" s="2"/>
      <c r="G908" s="2"/>
      <c r="H908" s="2"/>
      <c r="I908" s="91"/>
      <c r="J908" s="68"/>
      <c r="K908" s="49"/>
      <c r="L908" s="9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49"/>
      <c r="E909" s="2"/>
      <c r="F909" s="2"/>
      <c r="G909" s="2"/>
      <c r="H909" s="2"/>
      <c r="I909" s="91"/>
      <c r="J909" s="68"/>
      <c r="K909" s="49"/>
      <c r="L909" s="9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49"/>
      <c r="E910" s="2"/>
      <c r="F910" s="2"/>
      <c r="G910" s="2"/>
      <c r="H910" s="2"/>
      <c r="I910" s="91"/>
      <c r="J910" s="68"/>
      <c r="K910" s="49"/>
      <c r="L910" s="9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49"/>
      <c r="E911" s="2"/>
      <c r="F911" s="2"/>
      <c r="G911" s="2"/>
      <c r="H911" s="2"/>
      <c r="I911" s="91"/>
      <c r="J911" s="68"/>
      <c r="K911" s="49"/>
      <c r="L911" s="9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49"/>
      <c r="E912" s="2"/>
      <c r="F912" s="2"/>
      <c r="G912" s="2"/>
      <c r="H912" s="2"/>
      <c r="I912" s="91"/>
      <c r="J912" s="68"/>
      <c r="K912" s="49"/>
      <c r="L912" s="9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49"/>
      <c r="E913" s="2"/>
      <c r="F913" s="2"/>
      <c r="G913" s="2"/>
      <c r="H913" s="2"/>
      <c r="I913" s="91"/>
      <c r="J913" s="68"/>
      <c r="K913" s="49"/>
      <c r="L913" s="9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49"/>
      <c r="E914" s="2"/>
      <c r="F914" s="2"/>
      <c r="G914" s="2"/>
      <c r="H914" s="2"/>
      <c r="I914" s="91"/>
      <c r="J914" s="68"/>
      <c r="K914" s="49"/>
      <c r="L914" s="9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49"/>
      <c r="E915" s="2"/>
      <c r="F915" s="2"/>
      <c r="G915" s="2"/>
      <c r="H915" s="2"/>
      <c r="I915" s="91"/>
      <c r="J915" s="68"/>
      <c r="K915" s="49"/>
      <c r="L915" s="9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49"/>
      <c r="E916" s="2"/>
      <c r="F916" s="2"/>
      <c r="G916" s="2"/>
      <c r="H916" s="2"/>
      <c r="I916" s="91"/>
      <c r="J916" s="68"/>
      <c r="K916" s="49"/>
      <c r="L916" s="9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49"/>
      <c r="E917" s="2"/>
      <c r="F917" s="2"/>
      <c r="G917" s="2"/>
      <c r="H917" s="2"/>
      <c r="I917" s="91"/>
      <c r="J917" s="68"/>
      <c r="K917" s="49"/>
      <c r="L917" s="9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49"/>
      <c r="E918" s="2"/>
      <c r="F918" s="2"/>
      <c r="G918" s="2"/>
      <c r="H918" s="2"/>
      <c r="I918" s="91"/>
      <c r="J918" s="68"/>
      <c r="K918" s="49"/>
      <c r="L918" s="9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49"/>
      <c r="E919" s="2"/>
      <c r="F919" s="2"/>
      <c r="G919" s="2"/>
      <c r="H919" s="2"/>
      <c r="I919" s="91"/>
      <c r="J919" s="68"/>
      <c r="K919" s="49"/>
      <c r="L919" s="9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49"/>
      <c r="E920" s="2"/>
      <c r="F920" s="2"/>
      <c r="G920" s="2"/>
      <c r="H920" s="2"/>
      <c r="I920" s="91"/>
      <c r="J920" s="68"/>
      <c r="K920" s="49"/>
      <c r="L920" s="9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49"/>
      <c r="E921" s="2"/>
      <c r="F921" s="2"/>
      <c r="G921" s="2"/>
      <c r="H921" s="2"/>
      <c r="I921" s="91"/>
      <c r="J921" s="68"/>
      <c r="K921" s="49"/>
      <c r="L921" s="9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49"/>
      <c r="E922" s="2"/>
      <c r="F922" s="2"/>
      <c r="G922" s="2"/>
      <c r="H922" s="2"/>
      <c r="I922" s="91"/>
      <c r="J922" s="68"/>
      <c r="K922" s="49"/>
      <c r="L922" s="9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49"/>
      <c r="E923" s="2"/>
      <c r="F923" s="2"/>
      <c r="G923" s="2"/>
      <c r="H923" s="2"/>
      <c r="I923" s="91"/>
      <c r="J923" s="68"/>
      <c r="K923" s="49"/>
      <c r="L923" s="9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49"/>
      <c r="E924" s="2"/>
      <c r="F924" s="2"/>
      <c r="G924" s="2"/>
      <c r="H924" s="2"/>
      <c r="I924" s="91"/>
      <c r="J924" s="68"/>
      <c r="K924" s="49"/>
      <c r="L924" s="9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49"/>
      <c r="E925" s="2"/>
      <c r="F925" s="2"/>
      <c r="G925" s="2"/>
      <c r="H925" s="2"/>
      <c r="I925" s="91"/>
      <c r="J925" s="68"/>
      <c r="K925" s="49"/>
      <c r="L925" s="9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49"/>
      <c r="E926" s="2"/>
      <c r="F926" s="2"/>
      <c r="G926" s="2"/>
      <c r="H926" s="2"/>
      <c r="I926" s="91"/>
      <c r="J926" s="68"/>
      <c r="K926" s="49"/>
      <c r="L926" s="9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49"/>
      <c r="E927" s="2"/>
      <c r="F927" s="2"/>
      <c r="G927" s="2"/>
      <c r="H927" s="2"/>
      <c r="I927" s="91"/>
      <c r="J927" s="68"/>
      <c r="K927" s="49"/>
      <c r="L927" s="9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49"/>
      <c r="E928" s="2"/>
      <c r="F928" s="2"/>
      <c r="G928" s="2"/>
      <c r="H928" s="2"/>
      <c r="I928" s="91"/>
      <c r="J928" s="68"/>
      <c r="K928" s="49"/>
      <c r="L928" s="9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49"/>
      <c r="E929" s="2"/>
      <c r="F929" s="2"/>
      <c r="G929" s="2"/>
      <c r="H929" s="2"/>
      <c r="I929" s="91"/>
      <c r="J929" s="68"/>
      <c r="K929" s="49"/>
      <c r="L929" s="9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49"/>
      <c r="E930" s="2"/>
      <c r="F930" s="2"/>
      <c r="G930" s="2"/>
      <c r="H930" s="2"/>
      <c r="I930" s="91"/>
      <c r="J930" s="68"/>
      <c r="K930" s="49"/>
      <c r="L930" s="9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49"/>
      <c r="E931" s="2"/>
      <c r="F931" s="2"/>
      <c r="G931" s="2"/>
      <c r="H931" s="2"/>
      <c r="I931" s="91"/>
      <c r="J931" s="68"/>
      <c r="K931" s="49"/>
      <c r="L931" s="9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49"/>
      <c r="E932" s="2"/>
      <c r="F932" s="2"/>
      <c r="G932" s="2"/>
      <c r="H932" s="2"/>
      <c r="I932" s="91"/>
      <c r="J932" s="68"/>
      <c r="K932" s="49"/>
      <c r="L932" s="9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49"/>
      <c r="E933" s="2"/>
      <c r="F933" s="2"/>
      <c r="G933" s="2"/>
      <c r="H933" s="2"/>
      <c r="I933" s="91"/>
      <c r="J933" s="68"/>
      <c r="K933" s="49"/>
      <c r="L933" s="9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49"/>
      <c r="E934" s="2"/>
      <c r="F934" s="2"/>
      <c r="G934" s="2"/>
      <c r="H934" s="2"/>
      <c r="I934" s="91"/>
      <c r="J934" s="68"/>
      <c r="K934" s="49"/>
      <c r="L934" s="9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49"/>
      <c r="E935" s="2"/>
      <c r="F935" s="2"/>
      <c r="G935" s="2"/>
      <c r="H935" s="2"/>
      <c r="I935" s="91"/>
      <c r="J935" s="68"/>
      <c r="K935" s="49"/>
      <c r="L935" s="9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49"/>
      <c r="E936" s="2"/>
      <c r="F936" s="2"/>
      <c r="G936" s="2"/>
      <c r="H936" s="2"/>
      <c r="I936" s="91"/>
      <c r="J936" s="68"/>
      <c r="K936" s="49"/>
      <c r="L936" s="9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49"/>
      <c r="E937" s="2"/>
      <c r="F937" s="2"/>
      <c r="G937" s="2"/>
      <c r="H937" s="2"/>
      <c r="I937" s="91"/>
      <c r="J937" s="68"/>
      <c r="K937" s="49"/>
      <c r="L937" s="9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49"/>
      <c r="E938" s="2"/>
      <c r="F938" s="2"/>
      <c r="G938" s="2"/>
      <c r="H938" s="2"/>
      <c r="I938" s="91"/>
      <c r="J938" s="68"/>
      <c r="K938" s="49"/>
      <c r="L938" s="9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49"/>
      <c r="E939" s="2"/>
      <c r="F939" s="2"/>
      <c r="G939" s="2"/>
      <c r="H939" s="2"/>
      <c r="I939" s="91"/>
      <c r="J939" s="68"/>
      <c r="K939" s="49"/>
      <c r="L939" s="9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49"/>
      <c r="E940" s="2"/>
      <c r="F940" s="2"/>
      <c r="G940" s="2"/>
      <c r="H940" s="2"/>
      <c r="I940" s="91"/>
      <c r="J940" s="68"/>
      <c r="K940" s="49"/>
      <c r="L940" s="9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49"/>
      <c r="E941" s="2"/>
      <c r="F941" s="2"/>
      <c r="G941" s="2"/>
      <c r="H941" s="2"/>
      <c r="I941" s="91"/>
      <c r="J941" s="68"/>
      <c r="K941" s="49"/>
      <c r="L941" s="9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49"/>
      <c r="E942" s="2"/>
      <c r="F942" s="2"/>
      <c r="G942" s="2"/>
      <c r="H942" s="2"/>
      <c r="I942" s="91"/>
      <c r="J942" s="68"/>
      <c r="K942" s="49"/>
      <c r="L942" s="9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49"/>
      <c r="E943" s="2"/>
      <c r="F943" s="2"/>
      <c r="G943" s="2"/>
      <c r="H943" s="2"/>
      <c r="I943" s="91"/>
      <c r="J943" s="68"/>
      <c r="K943" s="49"/>
      <c r="L943" s="9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49"/>
      <c r="E944" s="2"/>
      <c r="F944" s="2"/>
      <c r="G944" s="2"/>
      <c r="H944" s="2"/>
      <c r="I944" s="91"/>
      <c r="J944" s="68"/>
      <c r="K944" s="49"/>
      <c r="L944" s="9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49"/>
      <c r="E945" s="2"/>
      <c r="F945" s="2"/>
      <c r="G945" s="2"/>
      <c r="H945" s="2"/>
      <c r="I945" s="91"/>
      <c r="J945" s="68"/>
      <c r="K945" s="49"/>
      <c r="L945" s="9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49"/>
      <c r="E946" s="2"/>
      <c r="F946" s="2"/>
      <c r="G946" s="2"/>
      <c r="H946" s="2"/>
      <c r="I946" s="91"/>
      <c r="J946" s="68"/>
      <c r="K946" s="49"/>
      <c r="L946" s="9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49"/>
      <c r="E947" s="2"/>
      <c r="F947" s="2"/>
      <c r="G947" s="2"/>
      <c r="H947" s="2"/>
      <c r="I947" s="91"/>
      <c r="J947" s="68"/>
      <c r="K947" s="49"/>
      <c r="L947" s="9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49"/>
      <c r="E948" s="2"/>
      <c r="F948" s="2"/>
      <c r="G948" s="2"/>
      <c r="H948" s="2"/>
      <c r="I948" s="91"/>
      <c r="J948" s="68"/>
      <c r="K948" s="49"/>
      <c r="L948" s="9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49"/>
      <c r="E949" s="2"/>
      <c r="F949" s="2"/>
      <c r="G949" s="2"/>
      <c r="H949" s="2"/>
      <c r="I949" s="91"/>
      <c r="J949" s="68"/>
      <c r="K949" s="49"/>
      <c r="L949" s="9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49"/>
      <c r="E950" s="2"/>
      <c r="F950" s="2"/>
      <c r="G950" s="2"/>
      <c r="H950" s="2"/>
      <c r="I950" s="91"/>
      <c r="J950" s="68"/>
      <c r="K950" s="49"/>
      <c r="L950" s="9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49"/>
      <c r="E951" s="2"/>
      <c r="F951" s="2"/>
      <c r="G951" s="2"/>
      <c r="H951" s="2"/>
      <c r="I951" s="91"/>
      <c r="J951" s="68"/>
      <c r="K951" s="49"/>
      <c r="L951" s="9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49"/>
      <c r="E952" s="2"/>
      <c r="F952" s="2"/>
      <c r="G952" s="2"/>
      <c r="H952" s="2"/>
      <c r="I952" s="91"/>
      <c r="J952" s="68"/>
      <c r="K952" s="49"/>
      <c r="L952" s="9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49"/>
      <c r="E953" s="2"/>
      <c r="F953" s="2"/>
      <c r="G953" s="2"/>
      <c r="H953" s="2"/>
      <c r="I953" s="91"/>
      <c r="J953" s="68"/>
      <c r="K953" s="49"/>
      <c r="L953" s="9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49"/>
      <c r="E954" s="2"/>
      <c r="F954" s="2"/>
      <c r="G954" s="2"/>
      <c r="H954" s="2"/>
      <c r="I954" s="91"/>
      <c r="J954" s="68"/>
      <c r="K954" s="49"/>
      <c r="L954" s="9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49"/>
      <c r="E955" s="2"/>
      <c r="F955" s="2"/>
      <c r="G955" s="2"/>
      <c r="H955" s="2"/>
      <c r="I955" s="91"/>
      <c r="J955" s="68"/>
      <c r="K955" s="49"/>
      <c r="L955" s="9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49"/>
      <c r="E956" s="2"/>
      <c r="F956" s="2"/>
      <c r="G956" s="2"/>
      <c r="H956" s="2"/>
      <c r="I956" s="91"/>
      <c r="J956" s="68"/>
      <c r="K956" s="49"/>
      <c r="L956" s="9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49"/>
      <c r="E957" s="2"/>
      <c r="F957" s="2"/>
      <c r="G957" s="2"/>
      <c r="H957" s="2"/>
      <c r="I957" s="91"/>
      <c r="J957" s="68"/>
      <c r="K957" s="49"/>
      <c r="L957" s="9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49"/>
      <c r="E958" s="2"/>
      <c r="F958" s="2"/>
      <c r="G958" s="2"/>
      <c r="H958" s="2"/>
      <c r="I958" s="91"/>
      <c r="J958" s="68"/>
      <c r="K958" s="49"/>
      <c r="L958" s="9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49"/>
      <c r="E959" s="2"/>
      <c r="F959" s="2"/>
      <c r="G959" s="2"/>
      <c r="H959" s="2"/>
      <c r="I959" s="91"/>
      <c r="J959" s="68"/>
      <c r="K959" s="49"/>
      <c r="L959" s="9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49"/>
      <c r="E960" s="2"/>
      <c r="F960" s="2"/>
      <c r="G960" s="2"/>
      <c r="H960" s="2"/>
      <c r="I960" s="91"/>
      <c r="J960" s="68"/>
      <c r="K960" s="49"/>
      <c r="L960" s="9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49"/>
      <c r="E961" s="2"/>
      <c r="F961" s="2"/>
      <c r="G961" s="2"/>
      <c r="H961" s="2"/>
      <c r="I961" s="91"/>
      <c r="J961" s="68"/>
      <c r="K961" s="49"/>
      <c r="L961" s="9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49"/>
      <c r="E962" s="2"/>
      <c r="F962" s="2"/>
      <c r="G962" s="2"/>
      <c r="H962" s="2"/>
      <c r="I962" s="91"/>
      <c r="J962" s="68"/>
      <c r="K962" s="49"/>
      <c r="L962" s="9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49"/>
      <c r="E963" s="2"/>
      <c r="F963" s="2"/>
      <c r="G963" s="2"/>
      <c r="H963" s="2"/>
      <c r="I963" s="91"/>
      <c r="J963" s="68"/>
      <c r="K963" s="49"/>
      <c r="L963" s="9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49"/>
      <c r="E964" s="2"/>
      <c r="F964" s="2"/>
      <c r="G964" s="2"/>
      <c r="H964" s="2"/>
      <c r="I964" s="91"/>
      <c r="J964" s="68"/>
      <c r="K964" s="49"/>
      <c r="L964" s="9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49"/>
      <c r="E965" s="2"/>
      <c r="F965" s="2"/>
      <c r="G965" s="2"/>
      <c r="H965" s="2"/>
      <c r="I965" s="91"/>
      <c r="J965" s="68"/>
      <c r="K965" s="49"/>
      <c r="L965" s="9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49"/>
      <c r="E966" s="2"/>
      <c r="F966" s="2"/>
      <c r="G966" s="2"/>
      <c r="H966" s="2"/>
      <c r="I966" s="91"/>
      <c r="J966" s="68"/>
      <c r="K966" s="49"/>
      <c r="L966" s="9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49"/>
      <c r="E967" s="2"/>
      <c r="F967" s="2"/>
      <c r="G967" s="2"/>
      <c r="H967" s="2"/>
      <c r="I967" s="91"/>
      <c r="J967" s="68"/>
      <c r="K967" s="49"/>
      <c r="L967" s="9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49"/>
      <c r="E968" s="2"/>
      <c r="F968" s="2"/>
      <c r="G968" s="2"/>
      <c r="H968" s="2"/>
      <c r="I968" s="91"/>
      <c r="J968" s="68"/>
      <c r="K968" s="49"/>
      <c r="L968" s="9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49"/>
      <c r="E969" s="2"/>
      <c r="F969" s="2"/>
      <c r="G969" s="2"/>
      <c r="H969" s="2"/>
      <c r="I969" s="91"/>
      <c r="J969" s="68"/>
      <c r="K969" s="49"/>
      <c r="L969" s="9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49"/>
      <c r="E970" s="2"/>
      <c r="F970" s="2"/>
      <c r="G970" s="2"/>
      <c r="H970" s="2"/>
      <c r="I970" s="91"/>
      <c r="J970" s="68"/>
      <c r="K970" s="49"/>
      <c r="L970" s="9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49"/>
      <c r="E971" s="2"/>
      <c r="F971" s="2"/>
      <c r="G971" s="2"/>
      <c r="H971" s="2"/>
      <c r="I971" s="91"/>
      <c r="J971" s="68"/>
      <c r="K971" s="49"/>
      <c r="L971" s="9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49"/>
      <c r="E972" s="2"/>
      <c r="F972" s="2"/>
      <c r="G972" s="2"/>
      <c r="H972" s="2"/>
      <c r="I972" s="91"/>
      <c r="J972" s="68"/>
      <c r="K972" s="49"/>
      <c r="L972" s="9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49"/>
      <c r="E973" s="2"/>
      <c r="F973" s="2"/>
      <c r="G973" s="2"/>
      <c r="H973" s="2"/>
      <c r="I973" s="91"/>
      <c r="J973" s="68"/>
      <c r="K973" s="49"/>
      <c r="L973" s="9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49"/>
      <c r="E974" s="2"/>
      <c r="F974" s="2"/>
      <c r="G974" s="2"/>
      <c r="H974" s="2"/>
      <c r="I974" s="91"/>
      <c r="J974" s="68"/>
      <c r="K974" s="49"/>
      <c r="L974" s="9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49"/>
      <c r="E975" s="2"/>
      <c r="F975" s="2"/>
      <c r="G975" s="2"/>
      <c r="H975" s="2"/>
      <c r="I975" s="91"/>
      <c r="J975" s="68"/>
      <c r="K975" s="49"/>
      <c r="L975" s="9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49"/>
      <c r="E976" s="2"/>
      <c r="F976" s="2"/>
      <c r="G976" s="2"/>
      <c r="H976" s="2"/>
      <c r="I976" s="91"/>
      <c r="J976" s="68"/>
      <c r="K976" s="49"/>
      <c r="L976" s="9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49"/>
      <c r="E977" s="2"/>
      <c r="F977" s="2"/>
      <c r="G977" s="2"/>
      <c r="H977" s="2"/>
      <c r="I977" s="91"/>
      <c r="J977" s="68"/>
      <c r="K977" s="49"/>
      <c r="L977" s="9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49"/>
      <c r="E978" s="2"/>
      <c r="F978" s="2"/>
      <c r="G978" s="2"/>
      <c r="H978" s="2"/>
      <c r="I978" s="91"/>
      <c r="J978" s="68"/>
      <c r="K978" s="49"/>
      <c r="L978" s="9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49"/>
      <c r="E979" s="2"/>
      <c r="F979" s="2"/>
      <c r="G979" s="2"/>
      <c r="H979" s="2"/>
      <c r="I979" s="91"/>
      <c r="J979" s="68"/>
      <c r="K979" s="49"/>
      <c r="L979" s="9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49"/>
      <c r="E980" s="2"/>
      <c r="F980" s="2"/>
      <c r="G980" s="2"/>
      <c r="H980" s="2"/>
      <c r="I980" s="91"/>
      <c r="J980" s="68"/>
      <c r="K980" s="49"/>
      <c r="L980" s="9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49"/>
      <c r="E981" s="2"/>
      <c r="F981" s="2"/>
      <c r="G981" s="2"/>
      <c r="H981" s="2"/>
      <c r="I981" s="91"/>
      <c r="J981" s="68"/>
      <c r="K981" s="49"/>
      <c r="L981" s="9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49"/>
      <c r="E982" s="2"/>
      <c r="F982" s="2"/>
      <c r="G982" s="2"/>
      <c r="H982" s="2"/>
      <c r="I982" s="91"/>
      <c r="J982" s="68"/>
      <c r="K982" s="49"/>
      <c r="L982" s="9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49"/>
      <c r="E983" s="2"/>
      <c r="F983" s="2"/>
      <c r="G983" s="2"/>
      <c r="H983" s="2"/>
      <c r="I983" s="91"/>
      <c r="J983" s="68"/>
      <c r="K983" s="49"/>
      <c r="L983" s="9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49"/>
      <c r="E984" s="2"/>
      <c r="F984" s="2"/>
      <c r="G984" s="2"/>
      <c r="H984" s="2"/>
      <c r="I984" s="91"/>
      <c r="J984" s="68"/>
      <c r="K984" s="49"/>
      <c r="L984" s="9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49"/>
      <c r="E985" s="2"/>
      <c r="F985" s="2"/>
      <c r="G985" s="2"/>
      <c r="H985" s="2"/>
      <c r="I985" s="91"/>
      <c r="J985" s="68"/>
      <c r="K985" s="49"/>
      <c r="L985" s="9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49"/>
      <c r="E986" s="2"/>
      <c r="F986" s="2"/>
      <c r="G986" s="2"/>
      <c r="H986" s="2"/>
      <c r="I986" s="91"/>
      <c r="J986" s="68"/>
      <c r="K986" s="49"/>
      <c r="L986" s="9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49"/>
      <c r="E987" s="2"/>
      <c r="F987" s="2"/>
      <c r="G987" s="2"/>
      <c r="H987" s="2"/>
      <c r="I987" s="91"/>
      <c r="J987" s="68"/>
      <c r="K987" s="49"/>
      <c r="L987" s="9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49"/>
      <c r="E988" s="2"/>
      <c r="F988" s="2"/>
      <c r="G988" s="2"/>
      <c r="H988" s="2"/>
      <c r="I988" s="91"/>
      <c r="J988" s="68"/>
      <c r="K988" s="49"/>
      <c r="L988" s="9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49"/>
      <c r="E989" s="2"/>
      <c r="F989" s="2"/>
      <c r="G989" s="2"/>
      <c r="H989" s="2"/>
      <c r="I989" s="91"/>
      <c r="J989" s="68"/>
      <c r="K989" s="49"/>
      <c r="L989" s="9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49"/>
      <c r="E990" s="2"/>
      <c r="F990" s="2"/>
      <c r="G990" s="2"/>
      <c r="H990" s="2"/>
      <c r="I990" s="91"/>
      <c r="J990" s="68"/>
      <c r="K990" s="49"/>
      <c r="L990" s="9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49"/>
      <c r="E991" s="2"/>
      <c r="F991" s="2"/>
      <c r="G991" s="2"/>
      <c r="H991" s="2"/>
      <c r="I991" s="91"/>
      <c r="J991" s="68"/>
      <c r="K991" s="49"/>
      <c r="L991" s="9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49"/>
      <c r="E992" s="2"/>
      <c r="F992" s="2"/>
      <c r="G992" s="2"/>
      <c r="H992" s="2"/>
      <c r="I992" s="91"/>
      <c r="J992" s="68"/>
      <c r="K992" s="49"/>
      <c r="L992" s="9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49"/>
      <c r="E993" s="2"/>
      <c r="F993" s="2"/>
      <c r="G993" s="2"/>
      <c r="H993" s="2"/>
      <c r="I993" s="91"/>
      <c r="J993" s="68"/>
      <c r="K993" s="49"/>
      <c r="L993" s="9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49"/>
      <c r="E994" s="2"/>
      <c r="F994" s="2"/>
      <c r="G994" s="2"/>
      <c r="H994" s="2"/>
      <c r="I994" s="91"/>
      <c r="J994" s="68"/>
      <c r="K994" s="49"/>
      <c r="L994" s="9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49"/>
      <c r="E995" s="2"/>
      <c r="F995" s="2"/>
      <c r="G995" s="2"/>
      <c r="H995" s="2"/>
      <c r="I995" s="91"/>
      <c r="J995" s="68"/>
      <c r="K995" s="49"/>
      <c r="L995" s="9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49"/>
      <c r="E996" s="2"/>
      <c r="F996" s="2"/>
      <c r="G996" s="2"/>
      <c r="H996" s="2"/>
      <c r="I996" s="91"/>
      <c r="J996" s="68"/>
      <c r="K996" s="49"/>
      <c r="L996" s="9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49"/>
      <c r="E997" s="2"/>
      <c r="F997" s="2"/>
      <c r="G997" s="2"/>
      <c r="H997" s="2"/>
      <c r="I997" s="91"/>
      <c r="J997" s="68"/>
      <c r="K997" s="49"/>
      <c r="L997" s="9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49"/>
      <c r="E998" s="2"/>
      <c r="F998" s="2"/>
      <c r="G998" s="2"/>
      <c r="H998" s="2"/>
      <c r="I998" s="91"/>
      <c r="J998" s="68"/>
      <c r="K998" s="49"/>
      <c r="L998" s="9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49"/>
      <c r="E999" s="2"/>
      <c r="F999" s="2"/>
      <c r="G999" s="2"/>
      <c r="H999" s="2"/>
      <c r="I999" s="91"/>
      <c r="J999" s="68"/>
      <c r="K999" s="49"/>
      <c r="L999" s="9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49"/>
      <c r="E1000" s="2"/>
      <c r="F1000" s="2"/>
      <c r="G1000" s="2"/>
      <c r="H1000" s="2"/>
      <c r="I1000" s="91"/>
      <c r="J1000" s="68"/>
      <c r="K1000" s="49"/>
      <c r="L1000" s="9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N125" xr:uid="{00000000-0009-0000-0000-00000B000000}">
    <filterColumn colId="2">
      <filters>
        <filter val="Дмитрий7"/>
      </filters>
    </filterColumn>
    <sortState xmlns:xlrd2="http://schemas.microsoft.com/office/spreadsheetml/2017/richdata2" ref="A5:N125">
      <sortCondition ref="A4:A125"/>
    </sortState>
  </autoFilter>
  <mergeCells count="2">
    <mergeCell ref="A1:N2"/>
    <mergeCell ref="E4:F4"/>
  </mergeCells>
  <pageMargins left="0.25" right="0.25" top="0.75" bottom="0.75" header="0" footer="0"/>
  <pageSetup paperSize="9" scale="6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rgb="FF00B050"/>
    <pageSetUpPr fitToPage="1"/>
  </sheetPr>
  <dimension ref="A1:Z1000"/>
  <sheetViews>
    <sheetView zoomScale="259" zoomScaleNormal="259" workbookViewId="0">
      <pane ySplit="5" topLeftCell="A108" activePane="bottomLeft" state="frozen"/>
      <selection pane="bottomLeft" activeCell="A120" sqref="A120:G120"/>
    </sheetView>
  </sheetViews>
  <sheetFormatPr baseColWidth="10" defaultColWidth="12.6640625" defaultRowHeight="15" customHeight="1" x14ac:dyDescent="0.15"/>
  <cols>
    <col min="1" max="1" width="5.5" customWidth="1"/>
    <col min="2" max="2" width="5.6640625" customWidth="1"/>
    <col min="3" max="3" width="9.1640625" customWidth="1"/>
    <col min="4" max="4" width="18.6640625" customWidth="1"/>
    <col min="5" max="5" width="13" customWidth="1"/>
    <col min="6" max="6" width="40.6640625" customWidth="1"/>
    <col min="7" max="7" width="23.6640625" customWidth="1"/>
    <col min="8" max="8" width="8.5" customWidth="1"/>
    <col min="9" max="9" width="13.83203125" customWidth="1"/>
    <col min="10" max="10" width="8.1640625" customWidth="1"/>
    <col min="11" max="11" width="16.5" customWidth="1"/>
    <col min="12" max="12" width="11" customWidth="1"/>
    <col min="13" max="13" width="9.1640625" customWidth="1"/>
    <col min="14" max="14" width="11.33203125" customWidth="1"/>
    <col min="15" max="20" width="8.83203125" customWidth="1"/>
    <col min="21" max="26" width="1.1640625" customWidth="1"/>
  </cols>
  <sheetData>
    <row r="1" spans="1:26" ht="14" x14ac:dyDescent="0.15">
      <c r="A1" s="550" t="s">
        <v>2377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1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" x14ac:dyDescent="0.15">
      <c r="A2" s="551"/>
      <c r="B2" s="551"/>
      <c r="C2" s="551"/>
      <c r="D2" s="551"/>
      <c r="E2" s="551"/>
      <c r="F2" s="551"/>
      <c r="G2" s="551"/>
      <c r="H2" s="551"/>
      <c r="I2" s="551"/>
      <c r="J2" s="551"/>
      <c r="K2" s="551"/>
      <c r="L2" s="551"/>
      <c r="M2" s="551"/>
      <c r="N2" s="551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8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0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42" x14ac:dyDescent="0.15">
      <c r="A4" s="5" t="s">
        <v>2300</v>
      </c>
      <c r="B4" s="8" t="s">
        <v>3</v>
      </c>
      <c r="C4" s="8" t="s">
        <v>4</v>
      </c>
      <c r="D4" s="53" t="s">
        <v>5</v>
      </c>
      <c r="E4" s="553" t="s">
        <v>6</v>
      </c>
      <c r="F4" s="554"/>
      <c r="G4" s="8" t="s">
        <v>7</v>
      </c>
      <c r="H4" s="8" t="s">
        <v>8</v>
      </c>
      <c r="I4" s="54" t="s">
        <v>2301</v>
      </c>
      <c r="J4" s="55" t="s">
        <v>2302</v>
      </c>
      <c r="K4" s="56" t="s">
        <v>17</v>
      </c>
      <c r="L4" s="57" t="s">
        <v>2303</v>
      </c>
      <c r="M4" s="9" t="s">
        <v>2304</v>
      </c>
      <c r="N4" s="9" t="s">
        <v>2305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42" hidden="1" x14ac:dyDescent="0.15">
      <c r="A5" s="21">
        <v>1</v>
      </c>
      <c r="B5" s="25">
        <v>40</v>
      </c>
      <c r="C5" s="25" t="s">
        <v>183</v>
      </c>
      <c r="D5" s="45" t="s">
        <v>184</v>
      </c>
      <c r="E5" s="16" t="s">
        <v>20</v>
      </c>
      <c r="F5" s="16" t="s">
        <v>185</v>
      </c>
      <c r="G5" s="25" t="s">
        <v>2378</v>
      </c>
      <c r="H5" s="25" t="s">
        <v>23</v>
      </c>
      <c r="I5" s="58">
        <v>44191</v>
      </c>
      <c r="J5" s="59">
        <v>0.75</v>
      </c>
      <c r="K5" s="60" t="s">
        <v>2379</v>
      </c>
      <c r="L5" s="61">
        <v>1500</v>
      </c>
      <c r="M5" s="62">
        <v>1</v>
      </c>
      <c r="N5" s="63">
        <v>44124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8" hidden="1" x14ac:dyDescent="0.15">
      <c r="A6" s="21">
        <v>88</v>
      </c>
      <c r="B6" s="16">
        <v>506</v>
      </c>
      <c r="C6" s="16" t="s">
        <v>2047</v>
      </c>
      <c r="D6" s="17" t="s">
        <v>2048</v>
      </c>
      <c r="E6" s="16" t="s">
        <v>62</v>
      </c>
      <c r="F6" s="16" t="s">
        <v>2049</v>
      </c>
      <c r="G6" s="16" t="s">
        <v>2050</v>
      </c>
      <c r="H6" s="16" t="s">
        <v>1455</v>
      </c>
      <c r="I6" s="58">
        <v>44196</v>
      </c>
      <c r="J6" s="59">
        <v>0.46875</v>
      </c>
      <c r="K6" s="36"/>
      <c r="L6" s="65">
        <v>3000</v>
      </c>
      <c r="M6" s="21">
        <v>3</v>
      </c>
      <c r="N6" s="58">
        <v>44186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" hidden="1" x14ac:dyDescent="0.15">
      <c r="A7" s="16">
        <v>3</v>
      </c>
      <c r="B7" s="16">
        <v>11</v>
      </c>
      <c r="C7" s="16" t="s">
        <v>70</v>
      </c>
      <c r="D7" s="17" t="s">
        <v>71</v>
      </c>
      <c r="E7" s="16" t="s">
        <v>20</v>
      </c>
      <c r="F7" s="16" t="s">
        <v>72</v>
      </c>
      <c r="G7" s="16" t="s">
        <v>73</v>
      </c>
      <c r="H7" s="16" t="s">
        <v>1455</v>
      </c>
      <c r="I7" s="58">
        <v>44192</v>
      </c>
      <c r="J7" s="59">
        <v>0.75</v>
      </c>
      <c r="K7" s="36" t="s">
        <v>2317</v>
      </c>
      <c r="L7" s="65">
        <v>1500</v>
      </c>
      <c r="M7" s="21">
        <v>1</v>
      </c>
      <c r="N7" s="58">
        <v>44129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" hidden="1" x14ac:dyDescent="0.15">
      <c r="A8" s="16">
        <v>4</v>
      </c>
      <c r="B8" s="16">
        <v>298</v>
      </c>
      <c r="C8" s="16" t="s">
        <v>1136</v>
      </c>
      <c r="D8" s="17" t="s">
        <v>1137</v>
      </c>
      <c r="E8" s="16" t="s">
        <v>20</v>
      </c>
      <c r="F8" s="16" t="s">
        <v>1138</v>
      </c>
      <c r="G8" s="16" t="s">
        <v>1139</v>
      </c>
      <c r="H8" s="16" t="s">
        <v>1455</v>
      </c>
      <c r="I8" s="58">
        <v>44195</v>
      </c>
      <c r="J8" s="59">
        <v>0.70833333333333337</v>
      </c>
      <c r="K8" s="36"/>
      <c r="L8" s="65">
        <v>1900</v>
      </c>
      <c r="M8" s="21">
        <v>1</v>
      </c>
      <c r="N8" s="58">
        <v>44134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8" hidden="1" x14ac:dyDescent="0.15">
      <c r="A9" s="16">
        <v>5</v>
      </c>
      <c r="B9" s="16">
        <v>353</v>
      </c>
      <c r="C9" s="16" t="s">
        <v>1417</v>
      </c>
      <c r="D9" s="17" t="s">
        <v>1418</v>
      </c>
      <c r="E9" s="17" t="s">
        <v>62</v>
      </c>
      <c r="F9" s="16" t="s">
        <v>1419</v>
      </c>
      <c r="G9" s="16" t="s">
        <v>1420</v>
      </c>
      <c r="H9" s="16" t="s">
        <v>23</v>
      </c>
      <c r="I9" s="58">
        <v>44196</v>
      </c>
      <c r="J9" s="59">
        <v>0.5</v>
      </c>
      <c r="K9" s="32"/>
      <c r="L9" s="65">
        <v>3000</v>
      </c>
      <c r="M9" s="21">
        <v>3</v>
      </c>
      <c r="N9" s="58">
        <v>44135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hidden="1" x14ac:dyDescent="0.15">
      <c r="A10" s="16">
        <v>6</v>
      </c>
      <c r="B10" s="16">
        <v>145</v>
      </c>
      <c r="C10" s="16" t="s">
        <v>519</v>
      </c>
      <c r="D10" s="17" t="s">
        <v>520</v>
      </c>
      <c r="E10" s="16" t="s">
        <v>62</v>
      </c>
      <c r="F10" s="16" t="s">
        <v>521</v>
      </c>
      <c r="G10" s="16" t="s">
        <v>522</v>
      </c>
      <c r="H10" s="16" t="s">
        <v>23</v>
      </c>
      <c r="I10" s="58">
        <v>44192</v>
      </c>
      <c r="J10" s="59">
        <v>0.78125</v>
      </c>
      <c r="K10" s="32" t="s">
        <v>2382</v>
      </c>
      <c r="L10" s="65">
        <v>1800</v>
      </c>
      <c r="M10" s="21">
        <v>3</v>
      </c>
      <c r="N10" s="58">
        <v>44135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8" hidden="1" x14ac:dyDescent="0.15">
      <c r="A11" s="16">
        <v>7</v>
      </c>
      <c r="B11" s="16">
        <v>334</v>
      </c>
      <c r="C11" s="16" t="s">
        <v>1274</v>
      </c>
      <c r="D11" s="17" t="s">
        <v>1275</v>
      </c>
      <c r="E11" s="17" t="s">
        <v>326</v>
      </c>
      <c r="F11" s="16" t="s">
        <v>1276</v>
      </c>
      <c r="G11" s="16" t="s">
        <v>1277</v>
      </c>
      <c r="H11" s="16" t="s">
        <v>23</v>
      </c>
      <c r="I11" s="58">
        <v>44196</v>
      </c>
      <c r="J11" s="59">
        <v>0.45833333333333331</v>
      </c>
      <c r="K11" s="32"/>
      <c r="L11" s="65">
        <v>2400</v>
      </c>
      <c r="M11" s="21">
        <v>1</v>
      </c>
      <c r="N11" s="58">
        <v>44136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32" x14ac:dyDescent="0.15">
      <c r="A12" s="16">
        <v>8</v>
      </c>
      <c r="B12" s="16">
        <v>454</v>
      </c>
      <c r="C12" s="16" t="s">
        <v>1834</v>
      </c>
      <c r="D12" s="17" t="s">
        <v>1835</v>
      </c>
      <c r="E12" s="16" t="s">
        <v>155</v>
      </c>
      <c r="F12" s="16" t="s">
        <v>1836</v>
      </c>
      <c r="G12" s="16" t="s">
        <v>1837</v>
      </c>
      <c r="H12" s="16" t="s">
        <v>1455</v>
      </c>
      <c r="I12" s="58">
        <v>44196</v>
      </c>
      <c r="J12" s="59">
        <v>0.45833333333333331</v>
      </c>
      <c r="K12" s="32"/>
      <c r="L12" s="65">
        <v>2400</v>
      </c>
      <c r="M12" s="21">
        <v>2</v>
      </c>
      <c r="N12" s="58">
        <v>44138</v>
      </c>
      <c r="O12" s="204" t="s">
        <v>2383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70.5" hidden="1" customHeight="1" x14ac:dyDescent="0.15">
      <c r="A13" s="21">
        <v>63</v>
      </c>
      <c r="B13" s="16">
        <v>493</v>
      </c>
      <c r="C13" s="16" t="s">
        <v>2001</v>
      </c>
      <c r="D13" s="17" t="s">
        <v>2002</v>
      </c>
      <c r="E13" s="16" t="s">
        <v>62</v>
      </c>
      <c r="F13" s="16" t="s">
        <v>2003</v>
      </c>
      <c r="G13" s="16" t="s">
        <v>468</v>
      </c>
      <c r="H13" s="16" t="s">
        <v>1455</v>
      </c>
      <c r="I13" s="58">
        <v>44196</v>
      </c>
      <c r="J13" s="59">
        <v>0.53125</v>
      </c>
      <c r="K13" s="16" t="s">
        <v>2437</v>
      </c>
      <c r="L13" s="65">
        <v>5600</v>
      </c>
      <c r="M13" s="21">
        <v>3</v>
      </c>
      <c r="N13" s="58">
        <v>44176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" hidden="1" x14ac:dyDescent="0.15">
      <c r="A14" s="16">
        <v>10</v>
      </c>
      <c r="B14" s="16">
        <v>204</v>
      </c>
      <c r="C14" s="16" t="s">
        <v>763</v>
      </c>
      <c r="D14" s="17" t="s">
        <v>759</v>
      </c>
      <c r="E14" s="16" t="s">
        <v>62</v>
      </c>
      <c r="F14" s="16" t="s">
        <v>2385</v>
      </c>
      <c r="G14" s="16" t="s">
        <v>761</v>
      </c>
      <c r="H14" s="16" t="s">
        <v>1455</v>
      </c>
      <c r="I14" s="58">
        <v>44196</v>
      </c>
      <c r="J14" s="59">
        <v>0.625</v>
      </c>
      <c r="K14" s="32" t="s">
        <v>2386</v>
      </c>
      <c r="L14" s="65">
        <v>3800</v>
      </c>
      <c r="M14" s="21">
        <v>3</v>
      </c>
      <c r="N14" s="58">
        <v>44141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42" x14ac:dyDescent="0.15">
      <c r="A15" s="16">
        <v>11</v>
      </c>
      <c r="B15" s="16">
        <v>260</v>
      </c>
      <c r="C15" s="16" t="s">
        <v>984</v>
      </c>
      <c r="D15" s="17" t="s">
        <v>985</v>
      </c>
      <c r="E15" s="16" t="s">
        <v>135</v>
      </c>
      <c r="F15" s="16" t="s">
        <v>986</v>
      </c>
      <c r="G15" s="16" t="s">
        <v>987</v>
      </c>
      <c r="H15" s="16" t="s">
        <v>23</v>
      </c>
      <c r="I15" s="58">
        <v>44196</v>
      </c>
      <c r="J15" s="59">
        <v>0.5</v>
      </c>
      <c r="K15" s="36" t="s">
        <v>2387</v>
      </c>
      <c r="L15" s="65">
        <v>2300</v>
      </c>
      <c r="M15" s="21">
        <v>2</v>
      </c>
      <c r="N15" s="58">
        <v>44142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8" x14ac:dyDescent="0.15">
      <c r="A16" s="16">
        <v>12</v>
      </c>
      <c r="B16" s="16">
        <v>394</v>
      </c>
      <c r="C16" s="16" t="s">
        <v>1584</v>
      </c>
      <c r="D16" s="17" t="s">
        <v>1585</v>
      </c>
      <c r="E16" s="17" t="s">
        <v>128</v>
      </c>
      <c r="F16" s="16" t="s">
        <v>1586</v>
      </c>
      <c r="G16" s="16" t="s">
        <v>1587</v>
      </c>
      <c r="H16" s="16" t="s">
        <v>1455</v>
      </c>
      <c r="I16" s="58">
        <v>44196</v>
      </c>
      <c r="J16" s="59">
        <v>0.70833333333333337</v>
      </c>
      <c r="K16" s="32" t="s">
        <v>2388</v>
      </c>
      <c r="L16" s="65">
        <v>2300</v>
      </c>
      <c r="M16" s="21">
        <v>2</v>
      </c>
      <c r="N16" s="58">
        <v>44143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6" hidden="1" x14ac:dyDescent="0.15">
      <c r="A17" s="16">
        <v>13</v>
      </c>
      <c r="B17" s="16">
        <v>348</v>
      </c>
      <c r="C17" s="16" t="s">
        <v>1388</v>
      </c>
      <c r="D17" s="17" t="s">
        <v>1389</v>
      </c>
      <c r="E17" s="17" t="s">
        <v>51</v>
      </c>
      <c r="F17" s="16" t="s">
        <v>1390</v>
      </c>
      <c r="G17" s="16" t="s">
        <v>1391</v>
      </c>
      <c r="H17" s="16" t="s">
        <v>1455</v>
      </c>
      <c r="I17" s="58">
        <v>44196</v>
      </c>
      <c r="J17" s="59">
        <v>0.75</v>
      </c>
      <c r="K17" s="32"/>
      <c r="L17" s="65">
        <v>4200</v>
      </c>
      <c r="M17" s="21">
        <v>1</v>
      </c>
      <c r="N17" s="58">
        <v>44144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" x14ac:dyDescent="0.15">
      <c r="A18" s="16">
        <v>14</v>
      </c>
      <c r="B18" s="16">
        <v>531</v>
      </c>
      <c r="C18" s="16" t="s">
        <v>2147</v>
      </c>
      <c r="D18" s="17" t="s">
        <v>2148</v>
      </c>
      <c r="E18" s="16" t="s">
        <v>155</v>
      </c>
      <c r="F18" s="16" t="s">
        <v>2149</v>
      </c>
      <c r="G18" s="16" t="s">
        <v>2150</v>
      </c>
      <c r="H18" s="16" t="s">
        <v>1455</v>
      </c>
      <c r="I18" s="58">
        <v>44196</v>
      </c>
      <c r="J18" s="59">
        <v>0.90625</v>
      </c>
      <c r="K18" s="32"/>
      <c r="L18" s="65">
        <v>4600</v>
      </c>
      <c r="M18" s="21">
        <v>2</v>
      </c>
      <c r="N18" s="58">
        <v>44195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8" hidden="1" x14ac:dyDescent="0.15">
      <c r="A19" s="16">
        <v>15</v>
      </c>
      <c r="B19" s="16">
        <v>96</v>
      </c>
      <c r="C19" s="16" t="s">
        <v>362</v>
      </c>
      <c r="D19" s="17" t="s">
        <v>363</v>
      </c>
      <c r="E19" s="16" t="s">
        <v>62</v>
      </c>
      <c r="F19" s="16" t="s">
        <v>364</v>
      </c>
      <c r="G19" s="16" t="s">
        <v>2389</v>
      </c>
      <c r="H19" s="16" t="s">
        <v>23</v>
      </c>
      <c r="I19" s="58">
        <v>44192</v>
      </c>
      <c r="J19" s="59">
        <v>0.4375</v>
      </c>
      <c r="K19" s="32" t="s">
        <v>2390</v>
      </c>
      <c r="L19" s="65">
        <v>1800</v>
      </c>
      <c r="M19" s="21">
        <v>3</v>
      </c>
      <c r="N19" s="58">
        <v>44149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8" hidden="1" x14ac:dyDescent="0.15">
      <c r="A20" s="16">
        <v>16</v>
      </c>
      <c r="B20" s="16">
        <v>417</v>
      </c>
      <c r="C20" s="16" t="s">
        <v>1683</v>
      </c>
      <c r="D20" s="17" t="s">
        <v>1684</v>
      </c>
      <c r="E20" s="16" t="s">
        <v>20</v>
      </c>
      <c r="F20" s="16" t="s">
        <v>1685</v>
      </c>
      <c r="G20" s="16" t="s">
        <v>1686</v>
      </c>
      <c r="H20" s="16" t="s">
        <v>23</v>
      </c>
      <c r="I20" s="58">
        <v>44196</v>
      </c>
      <c r="J20" s="59">
        <v>0.5</v>
      </c>
      <c r="K20" s="32"/>
      <c r="L20" s="65">
        <v>2300</v>
      </c>
      <c r="M20" s="21">
        <v>1</v>
      </c>
      <c r="N20" s="58">
        <v>44152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2" hidden="1" x14ac:dyDescent="0.15">
      <c r="A21" s="16">
        <v>17</v>
      </c>
      <c r="B21" s="16">
        <v>102</v>
      </c>
      <c r="C21" s="16" t="s">
        <v>385</v>
      </c>
      <c r="D21" s="17" t="s">
        <v>386</v>
      </c>
      <c r="E21" s="16" t="s">
        <v>89</v>
      </c>
      <c r="F21" s="16" t="s">
        <v>387</v>
      </c>
      <c r="G21" s="16" t="s">
        <v>388</v>
      </c>
      <c r="H21" s="16" t="s">
        <v>1455</v>
      </c>
      <c r="I21" s="58">
        <v>44191</v>
      </c>
      <c r="J21" s="59">
        <v>0.45833333333333331</v>
      </c>
      <c r="K21" s="32" t="s">
        <v>2391</v>
      </c>
      <c r="L21" s="65">
        <v>3000</v>
      </c>
      <c r="M21" s="21">
        <v>2</v>
      </c>
      <c r="N21" s="58">
        <v>44152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6" hidden="1" x14ac:dyDescent="0.15">
      <c r="A22" s="16">
        <v>18</v>
      </c>
      <c r="B22" s="16">
        <v>257</v>
      </c>
      <c r="C22" s="16" t="s">
        <v>972</v>
      </c>
      <c r="D22" s="17" t="s">
        <v>973</v>
      </c>
      <c r="E22" s="16" t="s">
        <v>974</v>
      </c>
      <c r="F22" s="16" t="s">
        <v>975</v>
      </c>
      <c r="G22" s="16" t="s">
        <v>2392</v>
      </c>
      <c r="H22" s="16" t="s">
        <v>23</v>
      </c>
      <c r="I22" s="58">
        <v>44197</v>
      </c>
      <c r="J22" s="59">
        <v>2.0833333333333332E-2</v>
      </c>
      <c r="K22" s="32" t="s">
        <v>2393</v>
      </c>
      <c r="L22" s="65">
        <v>7000</v>
      </c>
      <c r="M22" s="21">
        <v>2</v>
      </c>
      <c r="N22" s="58">
        <v>44152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8" hidden="1" x14ac:dyDescent="0.15">
      <c r="A23" s="16">
        <v>19</v>
      </c>
      <c r="B23" s="16">
        <v>329</v>
      </c>
      <c r="C23" s="16" t="s">
        <v>1257</v>
      </c>
      <c r="D23" s="17" t="s">
        <v>1258</v>
      </c>
      <c r="E23" s="16" t="s">
        <v>199</v>
      </c>
      <c r="F23" s="16" t="s">
        <v>1259</v>
      </c>
      <c r="G23" s="16" t="s">
        <v>2394</v>
      </c>
      <c r="H23" s="16" t="s">
        <v>23</v>
      </c>
      <c r="I23" s="58">
        <v>44196</v>
      </c>
      <c r="J23" s="59">
        <v>0.83333333333333337</v>
      </c>
      <c r="K23" s="32"/>
      <c r="L23" s="65">
        <v>4000</v>
      </c>
      <c r="M23" s="21">
        <v>1</v>
      </c>
      <c r="N23" s="58">
        <v>44153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42" hidden="1" x14ac:dyDescent="0.15">
      <c r="A24" s="16">
        <v>20</v>
      </c>
      <c r="B24" s="16">
        <v>367</v>
      </c>
      <c r="C24" s="16" t="s">
        <v>1472</v>
      </c>
      <c r="D24" s="17" t="s">
        <v>1473</v>
      </c>
      <c r="E24" s="17" t="s">
        <v>974</v>
      </c>
      <c r="F24" s="16" t="s">
        <v>1474</v>
      </c>
      <c r="G24" s="16" t="s">
        <v>2395</v>
      </c>
      <c r="H24" s="16" t="s">
        <v>23</v>
      </c>
      <c r="I24" s="58">
        <v>44195</v>
      </c>
      <c r="J24" s="59">
        <v>0.75</v>
      </c>
      <c r="K24" s="16" t="s">
        <v>2396</v>
      </c>
      <c r="L24" s="65">
        <v>2000</v>
      </c>
      <c r="M24" s="21">
        <v>1</v>
      </c>
      <c r="N24" s="58">
        <v>44154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8" hidden="1" x14ac:dyDescent="0.15">
      <c r="A25" s="16">
        <v>21</v>
      </c>
      <c r="B25" s="16">
        <v>319</v>
      </c>
      <c r="C25" s="16" t="s">
        <v>1220</v>
      </c>
      <c r="D25" s="17" t="s">
        <v>1221</v>
      </c>
      <c r="E25" s="16" t="s">
        <v>20</v>
      </c>
      <c r="F25" s="16" t="s">
        <v>2397</v>
      </c>
      <c r="G25" s="16" t="s">
        <v>871</v>
      </c>
      <c r="H25" s="16" t="s">
        <v>23</v>
      </c>
      <c r="I25" s="58">
        <v>44193</v>
      </c>
      <c r="J25" s="72">
        <v>0.70833333333333337</v>
      </c>
      <c r="K25" s="73"/>
      <c r="L25" s="65">
        <v>2000</v>
      </c>
      <c r="M25" s="21">
        <v>2</v>
      </c>
      <c r="N25" s="58">
        <v>44154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" hidden="1" x14ac:dyDescent="0.15">
      <c r="A26" s="16">
        <v>22</v>
      </c>
      <c r="B26" s="16">
        <v>280</v>
      </c>
      <c r="C26" s="16" t="s">
        <v>1070</v>
      </c>
      <c r="D26" s="17" t="s">
        <v>1071</v>
      </c>
      <c r="E26" s="16" t="s">
        <v>20</v>
      </c>
      <c r="F26" s="16" t="s">
        <v>2398</v>
      </c>
      <c r="G26" s="16" t="s">
        <v>1073</v>
      </c>
      <c r="H26" s="16" t="s">
        <v>1455</v>
      </c>
      <c r="I26" s="58">
        <v>44192</v>
      </c>
      <c r="J26" s="59">
        <v>0.79166666666666663</v>
      </c>
      <c r="K26" s="32"/>
      <c r="L26" s="65">
        <v>1500</v>
      </c>
      <c r="M26" s="21">
        <v>1</v>
      </c>
      <c r="N26" s="58">
        <v>44155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8" hidden="1" x14ac:dyDescent="0.15">
      <c r="A27" s="16">
        <v>23</v>
      </c>
      <c r="B27" s="16">
        <v>99</v>
      </c>
      <c r="C27" s="16" t="s">
        <v>370</v>
      </c>
      <c r="D27" s="17" t="s">
        <v>371</v>
      </c>
      <c r="E27" s="16" t="s">
        <v>20</v>
      </c>
      <c r="F27" s="16" t="s">
        <v>372</v>
      </c>
      <c r="G27" s="16" t="s">
        <v>2399</v>
      </c>
      <c r="H27" s="21" t="s">
        <v>23</v>
      </c>
      <c r="I27" s="58">
        <v>44191</v>
      </c>
      <c r="J27" s="59">
        <v>0.54166666666666663</v>
      </c>
      <c r="K27" s="32" t="s">
        <v>2400</v>
      </c>
      <c r="L27" s="65">
        <v>1500</v>
      </c>
      <c r="M27" s="21">
        <v>1</v>
      </c>
      <c r="N27" s="58">
        <v>44156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" hidden="1" x14ac:dyDescent="0.15">
      <c r="A28" s="16">
        <v>24</v>
      </c>
      <c r="B28" s="16">
        <v>477</v>
      </c>
      <c r="C28" s="16" t="s">
        <v>1933</v>
      </c>
      <c r="D28" s="17" t="s">
        <v>1934</v>
      </c>
      <c r="E28" s="16" t="s">
        <v>155</v>
      </c>
      <c r="F28" s="16" t="s">
        <v>1935</v>
      </c>
      <c r="G28" s="16" t="s">
        <v>1936</v>
      </c>
      <c r="H28" s="16" t="s">
        <v>1455</v>
      </c>
      <c r="I28" s="58">
        <v>44194</v>
      </c>
      <c r="J28" s="59">
        <v>0.75</v>
      </c>
      <c r="K28" s="36"/>
      <c r="L28" s="65">
        <v>1800</v>
      </c>
      <c r="M28" s="21">
        <v>2</v>
      </c>
      <c r="N28" s="58">
        <v>44157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42" hidden="1" x14ac:dyDescent="0.15">
      <c r="A29" s="16">
        <v>25</v>
      </c>
      <c r="B29" s="16">
        <v>388</v>
      </c>
      <c r="C29" s="16" t="s">
        <v>1559</v>
      </c>
      <c r="D29" s="17" t="s">
        <v>1560</v>
      </c>
      <c r="E29" s="16" t="s">
        <v>209</v>
      </c>
      <c r="F29" s="16" t="s">
        <v>1561</v>
      </c>
      <c r="G29" s="16" t="s">
        <v>105</v>
      </c>
      <c r="H29" s="16" t="s">
        <v>23</v>
      </c>
      <c r="I29" s="58">
        <v>44191</v>
      </c>
      <c r="J29" s="59">
        <v>0.79166666666666663</v>
      </c>
      <c r="K29" s="36" t="s">
        <v>2401</v>
      </c>
      <c r="L29" s="65">
        <v>0</v>
      </c>
      <c r="M29" s="21">
        <v>2</v>
      </c>
      <c r="N29" s="58">
        <v>44157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56" hidden="1" x14ac:dyDescent="0.15">
      <c r="A30" s="21">
        <v>26</v>
      </c>
      <c r="B30" s="16">
        <v>478</v>
      </c>
      <c r="C30" s="16" t="s">
        <v>1938</v>
      </c>
      <c r="D30" s="29" t="s">
        <v>1939</v>
      </c>
      <c r="E30" s="16" t="s">
        <v>471</v>
      </c>
      <c r="F30" s="205" t="s">
        <v>1940</v>
      </c>
      <c r="G30" s="47" t="s">
        <v>1941</v>
      </c>
      <c r="H30" s="16" t="s">
        <v>1455</v>
      </c>
      <c r="I30" s="58">
        <v>44191</v>
      </c>
      <c r="J30" s="59">
        <v>0.70833333333333337</v>
      </c>
      <c r="K30" s="32" t="s">
        <v>2402</v>
      </c>
      <c r="L30" s="65">
        <v>750</v>
      </c>
      <c r="M30" s="21">
        <v>2</v>
      </c>
      <c r="N30" s="58">
        <v>44157</v>
      </c>
      <c r="O30" s="2" t="s">
        <v>2403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8" hidden="1" x14ac:dyDescent="0.15">
      <c r="A31" s="21">
        <v>27</v>
      </c>
      <c r="B31" s="16">
        <v>382</v>
      </c>
      <c r="C31" s="16" t="s">
        <v>1536</v>
      </c>
      <c r="D31" s="17" t="s">
        <v>1537</v>
      </c>
      <c r="E31" s="17" t="s">
        <v>20</v>
      </c>
      <c r="F31" s="2" t="s">
        <v>1538</v>
      </c>
      <c r="G31" s="16" t="s">
        <v>1539</v>
      </c>
      <c r="H31" s="16" t="s">
        <v>23</v>
      </c>
      <c r="I31" s="58">
        <v>44192</v>
      </c>
      <c r="J31" s="59">
        <v>0.625</v>
      </c>
      <c r="K31" s="32" t="s">
        <v>2404</v>
      </c>
      <c r="L31" s="65">
        <v>1500</v>
      </c>
      <c r="M31" s="21">
        <v>1</v>
      </c>
      <c r="N31" s="58">
        <v>44158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28" hidden="1" x14ac:dyDescent="0.15">
      <c r="A32" s="21">
        <v>48</v>
      </c>
      <c r="B32" s="16">
        <v>476</v>
      </c>
      <c r="C32" s="16" t="s">
        <v>1930</v>
      </c>
      <c r="D32" s="17" t="s">
        <v>1931</v>
      </c>
      <c r="E32" s="16" t="s">
        <v>62</v>
      </c>
      <c r="F32" s="16" t="s">
        <v>1932</v>
      </c>
      <c r="G32" s="16" t="s">
        <v>2424</v>
      </c>
      <c r="H32" s="16" t="s">
        <v>1455</v>
      </c>
      <c r="I32" s="58">
        <v>44196</v>
      </c>
      <c r="J32" s="59">
        <v>0.71875</v>
      </c>
      <c r="K32" s="32"/>
      <c r="L32" s="65">
        <v>5000</v>
      </c>
      <c r="M32" s="21">
        <v>3</v>
      </c>
      <c r="N32" s="58">
        <v>44173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42" hidden="1" x14ac:dyDescent="0.15">
      <c r="A33" s="21">
        <v>29</v>
      </c>
      <c r="B33" s="16">
        <v>481</v>
      </c>
      <c r="C33" s="16" t="s">
        <v>1949</v>
      </c>
      <c r="D33" s="17" t="s">
        <v>2405</v>
      </c>
      <c r="E33" s="16" t="s">
        <v>62</v>
      </c>
      <c r="F33" s="16" t="s">
        <v>1951</v>
      </c>
      <c r="G33" s="16" t="s">
        <v>1952</v>
      </c>
      <c r="H33" s="16" t="s">
        <v>1455</v>
      </c>
      <c r="I33" s="58">
        <v>44194</v>
      </c>
      <c r="J33" s="59">
        <v>0.78125</v>
      </c>
      <c r="K33" s="32"/>
      <c r="L33" s="65">
        <v>2000</v>
      </c>
      <c r="M33" s="21">
        <v>3</v>
      </c>
      <c r="N33" s="58">
        <v>44161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42" x14ac:dyDescent="0.15">
      <c r="A34" s="21">
        <v>30</v>
      </c>
      <c r="B34" s="16">
        <v>354</v>
      </c>
      <c r="C34" s="16" t="s">
        <v>1421</v>
      </c>
      <c r="D34" s="17" t="s">
        <v>1422</v>
      </c>
      <c r="E34" s="17" t="s">
        <v>471</v>
      </c>
      <c r="F34" s="17" t="s">
        <v>1423</v>
      </c>
      <c r="G34" s="16" t="s">
        <v>2406</v>
      </c>
      <c r="H34" s="16" t="s">
        <v>23</v>
      </c>
      <c r="I34" s="58">
        <v>44196</v>
      </c>
      <c r="J34" s="59">
        <v>0.64583333333333337</v>
      </c>
      <c r="K34" s="32"/>
      <c r="L34" s="65">
        <v>2800</v>
      </c>
      <c r="M34" s="21">
        <v>2</v>
      </c>
      <c r="N34" s="58">
        <v>44183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28" hidden="1" x14ac:dyDescent="0.15">
      <c r="A35" s="21">
        <v>31</v>
      </c>
      <c r="B35" s="16">
        <v>482</v>
      </c>
      <c r="C35" s="16" t="s">
        <v>1953</v>
      </c>
      <c r="D35" s="17" t="s">
        <v>1954</v>
      </c>
      <c r="E35" s="16" t="s">
        <v>20</v>
      </c>
      <c r="F35" s="16" t="s">
        <v>1955</v>
      </c>
      <c r="G35" s="16" t="s">
        <v>1956</v>
      </c>
      <c r="H35" s="16" t="s">
        <v>1455</v>
      </c>
      <c r="I35" s="58">
        <v>44192</v>
      </c>
      <c r="J35" s="59">
        <v>0.5</v>
      </c>
      <c r="K35" s="36"/>
      <c r="L35" s="65">
        <v>1500</v>
      </c>
      <c r="M35" s="21">
        <v>1</v>
      </c>
      <c r="N35" s="58">
        <v>44164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42" hidden="1" x14ac:dyDescent="0.15">
      <c r="A36" s="21">
        <v>32</v>
      </c>
      <c r="B36" s="16">
        <v>248</v>
      </c>
      <c r="C36" s="16" t="s">
        <v>937</v>
      </c>
      <c r="D36" s="17" t="s">
        <v>938</v>
      </c>
      <c r="E36" s="16" t="s">
        <v>209</v>
      </c>
      <c r="F36" s="16" t="s">
        <v>939</v>
      </c>
      <c r="G36" s="16" t="s">
        <v>940</v>
      </c>
      <c r="H36" s="16" t="s">
        <v>23</v>
      </c>
      <c r="I36" s="58">
        <v>44194</v>
      </c>
      <c r="J36" s="59">
        <v>0.875</v>
      </c>
      <c r="K36" s="36"/>
      <c r="L36" s="65">
        <v>1800</v>
      </c>
      <c r="M36" s="21">
        <v>1</v>
      </c>
      <c r="N36" s="58">
        <v>44165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28" hidden="1" x14ac:dyDescent="0.15">
      <c r="A37" s="21">
        <v>33</v>
      </c>
      <c r="B37" s="16">
        <v>413</v>
      </c>
      <c r="C37" s="16" t="s">
        <v>1665</v>
      </c>
      <c r="D37" s="17" t="s">
        <v>2407</v>
      </c>
      <c r="E37" s="16" t="s">
        <v>199</v>
      </c>
      <c r="F37" s="16" t="s">
        <v>1259</v>
      </c>
      <c r="G37" s="16" t="s">
        <v>1667</v>
      </c>
      <c r="H37" s="16" t="s">
        <v>23</v>
      </c>
      <c r="I37" s="58">
        <v>44196</v>
      </c>
      <c r="J37" s="59">
        <v>0.83333333333333337</v>
      </c>
      <c r="K37" s="32"/>
      <c r="L37" s="65">
        <v>4000</v>
      </c>
      <c r="M37" s="21">
        <v>1</v>
      </c>
      <c r="N37" s="58">
        <v>44166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28" hidden="1" x14ac:dyDescent="0.15">
      <c r="A38" s="21">
        <v>34</v>
      </c>
      <c r="B38" s="16">
        <v>280</v>
      </c>
      <c r="C38" s="16" t="s">
        <v>1070</v>
      </c>
      <c r="D38" s="17" t="s">
        <v>1071</v>
      </c>
      <c r="E38" s="21" t="s">
        <v>79</v>
      </c>
      <c r="F38" s="21" t="s">
        <v>2408</v>
      </c>
      <c r="G38" s="16" t="s">
        <v>2409</v>
      </c>
      <c r="H38" s="21" t="s">
        <v>1455</v>
      </c>
      <c r="I38" s="58">
        <v>44193</v>
      </c>
      <c r="J38" s="59">
        <v>0.5</v>
      </c>
      <c r="K38" s="36"/>
      <c r="L38" s="65">
        <v>4300</v>
      </c>
      <c r="M38" s="21">
        <v>2</v>
      </c>
      <c r="N38" s="58">
        <v>44167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14" hidden="1" x14ac:dyDescent="0.15">
      <c r="A39" s="21">
        <v>35</v>
      </c>
      <c r="B39" s="16">
        <v>483</v>
      </c>
      <c r="C39" s="16" t="s">
        <v>1957</v>
      </c>
      <c r="D39" s="17" t="s">
        <v>1958</v>
      </c>
      <c r="E39" s="16" t="s">
        <v>20</v>
      </c>
      <c r="F39" s="16" t="s">
        <v>1959</v>
      </c>
      <c r="G39" s="16" t="s">
        <v>1960</v>
      </c>
      <c r="H39" s="16" t="s">
        <v>1455</v>
      </c>
      <c r="I39" s="58">
        <v>44191</v>
      </c>
      <c r="J39" s="72">
        <v>0.77083333333333337</v>
      </c>
      <c r="K39" s="36"/>
      <c r="L39" s="65">
        <v>1500</v>
      </c>
      <c r="M39" s="21">
        <v>1</v>
      </c>
      <c r="N39" s="58">
        <v>44167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28" hidden="1" x14ac:dyDescent="0.15">
      <c r="A40" s="21">
        <v>36</v>
      </c>
      <c r="B40" s="16">
        <v>484</v>
      </c>
      <c r="C40" s="16" t="s">
        <v>1962</v>
      </c>
      <c r="D40" s="17" t="s">
        <v>1963</v>
      </c>
      <c r="E40" s="16" t="s">
        <v>20</v>
      </c>
      <c r="F40" s="16" t="s">
        <v>1964</v>
      </c>
      <c r="G40" s="16" t="s">
        <v>2410</v>
      </c>
      <c r="H40" s="16" t="s">
        <v>1455</v>
      </c>
      <c r="I40" s="58">
        <v>44194</v>
      </c>
      <c r="J40" s="59">
        <v>0.75</v>
      </c>
      <c r="K40" s="36" t="s">
        <v>2314</v>
      </c>
      <c r="L40" s="65">
        <v>1700</v>
      </c>
      <c r="M40" s="21">
        <v>1</v>
      </c>
      <c r="N40" s="58">
        <v>44167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28" hidden="1" x14ac:dyDescent="0.15">
      <c r="A41" s="21">
        <v>37</v>
      </c>
      <c r="B41" s="16">
        <v>397</v>
      </c>
      <c r="C41" s="16" t="s">
        <v>1597</v>
      </c>
      <c r="D41" s="17" t="s">
        <v>1598</v>
      </c>
      <c r="E41" s="17" t="s">
        <v>20</v>
      </c>
      <c r="F41" s="16" t="s">
        <v>1599</v>
      </c>
      <c r="G41" s="16" t="s">
        <v>105</v>
      </c>
      <c r="H41" s="21" t="s">
        <v>23</v>
      </c>
      <c r="I41" s="58">
        <v>44192</v>
      </c>
      <c r="J41" s="59">
        <v>0.70833333333333337</v>
      </c>
      <c r="K41" s="32"/>
      <c r="L41" s="65">
        <v>1500</v>
      </c>
      <c r="M41" s="21">
        <v>1</v>
      </c>
      <c r="N41" s="58">
        <v>44167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28" hidden="1" x14ac:dyDescent="0.15">
      <c r="A42" s="21">
        <v>38</v>
      </c>
      <c r="B42" s="16">
        <v>486</v>
      </c>
      <c r="C42" s="16" t="s">
        <v>1967</v>
      </c>
      <c r="D42" s="17" t="s">
        <v>1968</v>
      </c>
      <c r="E42" s="16" t="s">
        <v>471</v>
      </c>
      <c r="F42" s="16" t="s">
        <v>1969</v>
      </c>
      <c r="G42" s="16" t="s">
        <v>2411</v>
      </c>
      <c r="H42" s="16" t="s">
        <v>1455</v>
      </c>
      <c r="I42" s="58">
        <v>44196</v>
      </c>
      <c r="J42" s="59">
        <v>0.66666666666666663</v>
      </c>
      <c r="K42" s="32" t="s">
        <v>2412</v>
      </c>
      <c r="L42" s="65">
        <v>2700</v>
      </c>
      <c r="M42" s="21">
        <v>1</v>
      </c>
      <c r="N42" s="58">
        <v>44168</v>
      </c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14" x14ac:dyDescent="0.15">
      <c r="A43" s="21">
        <v>39</v>
      </c>
      <c r="B43" s="16">
        <v>492</v>
      </c>
      <c r="C43" s="16" t="s">
        <v>1996</v>
      </c>
      <c r="D43" s="17" t="s">
        <v>1997</v>
      </c>
      <c r="E43" s="16" t="s">
        <v>20</v>
      </c>
      <c r="F43" s="16" t="s">
        <v>1998</v>
      </c>
      <c r="G43" s="39" t="s">
        <v>1999</v>
      </c>
      <c r="H43" s="16" t="s">
        <v>1455</v>
      </c>
      <c r="I43" s="35">
        <v>44196</v>
      </c>
      <c r="J43" s="39">
        <v>0.85416666666666663</v>
      </c>
      <c r="K43" s="16"/>
      <c r="L43" s="70">
        <v>3900</v>
      </c>
      <c r="M43" s="16">
        <v>2</v>
      </c>
      <c r="N43" s="35">
        <v>44176</v>
      </c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28" hidden="1" x14ac:dyDescent="0.15">
      <c r="A44" s="21">
        <v>40</v>
      </c>
      <c r="B44" s="16">
        <v>419</v>
      </c>
      <c r="C44" s="16" t="s">
        <v>1691</v>
      </c>
      <c r="D44" s="17" t="s">
        <v>1692</v>
      </c>
      <c r="E44" s="16" t="s">
        <v>20</v>
      </c>
      <c r="F44" s="16" t="s">
        <v>1693</v>
      </c>
      <c r="G44" s="16" t="s">
        <v>2413</v>
      </c>
      <c r="H44" s="16" t="s">
        <v>23</v>
      </c>
      <c r="I44" s="58">
        <v>44195</v>
      </c>
      <c r="J44" s="59">
        <v>0.77083333333333337</v>
      </c>
      <c r="K44" s="36"/>
      <c r="L44" s="65">
        <v>1900</v>
      </c>
      <c r="M44" s="21">
        <v>1</v>
      </c>
      <c r="N44" s="58">
        <v>44170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28" hidden="1" x14ac:dyDescent="0.15">
      <c r="A45" s="21">
        <v>41</v>
      </c>
      <c r="B45" s="16">
        <v>487</v>
      </c>
      <c r="C45" s="16" t="s">
        <v>1972</v>
      </c>
      <c r="D45" s="17" t="s">
        <v>1973</v>
      </c>
      <c r="E45" s="16" t="s">
        <v>20</v>
      </c>
      <c r="F45" s="16" t="s">
        <v>2414</v>
      </c>
      <c r="G45" s="16" t="s">
        <v>2415</v>
      </c>
      <c r="H45" s="16" t="s">
        <v>2416</v>
      </c>
      <c r="I45" s="35">
        <v>44192</v>
      </c>
      <c r="J45" s="39">
        <v>0.77083333333333337</v>
      </c>
      <c r="K45" s="39" t="s">
        <v>2401</v>
      </c>
      <c r="L45" s="65">
        <v>0</v>
      </c>
      <c r="M45" s="21">
        <v>2</v>
      </c>
      <c r="N45" s="206">
        <v>44171</v>
      </c>
      <c r="O45" s="76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28" hidden="1" x14ac:dyDescent="0.15">
      <c r="A46" s="21">
        <v>42</v>
      </c>
      <c r="B46" s="16">
        <v>407</v>
      </c>
      <c r="C46" s="16" t="s">
        <v>1638</v>
      </c>
      <c r="D46" s="17" t="s">
        <v>1639</v>
      </c>
      <c r="E46" s="16" t="s">
        <v>20</v>
      </c>
      <c r="F46" s="16" t="s">
        <v>1640</v>
      </c>
      <c r="G46" s="16" t="s">
        <v>1641</v>
      </c>
      <c r="H46" s="16" t="s">
        <v>23</v>
      </c>
      <c r="I46" s="58">
        <v>44192</v>
      </c>
      <c r="J46" s="59">
        <v>0.72916666666666663</v>
      </c>
      <c r="K46" s="32" t="s">
        <v>2417</v>
      </c>
      <c r="L46" s="65">
        <v>1500</v>
      </c>
      <c r="M46" s="21">
        <v>2</v>
      </c>
      <c r="N46" s="58">
        <v>44161</v>
      </c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28" hidden="1" x14ac:dyDescent="0.15">
      <c r="A47" s="21">
        <v>43</v>
      </c>
      <c r="B47" s="16">
        <v>488</v>
      </c>
      <c r="C47" s="16" t="s">
        <v>1976</v>
      </c>
      <c r="D47" s="17" t="s">
        <v>1977</v>
      </c>
      <c r="E47" s="16" t="s">
        <v>20</v>
      </c>
      <c r="F47" s="16" t="s">
        <v>1978</v>
      </c>
      <c r="G47" s="2" t="s">
        <v>1979</v>
      </c>
      <c r="H47" s="16" t="s">
        <v>1455</v>
      </c>
      <c r="I47" s="58">
        <v>44195</v>
      </c>
      <c r="J47" s="59">
        <v>0.83333333333333337</v>
      </c>
      <c r="K47" s="36" t="s">
        <v>2418</v>
      </c>
      <c r="L47" s="65">
        <v>950</v>
      </c>
      <c r="M47" s="21">
        <v>2</v>
      </c>
      <c r="N47" s="58">
        <v>44172</v>
      </c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28" hidden="1" x14ac:dyDescent="0.15">
      <c r="A48" s="21">
        <v>44</v>
      </c>
      <c r="B48" s="16">
        <v>38</v>
      </c>
      <c r="C48" s="16" t="s">
        <v>178</v>
      </c>
      <c r="D48" s="17" t="s">
        <v>179</v>
      </c>
      <c r="E48" s="16" t="s">
        <v>62</v>
      </c>
      <c r="F48" s="16" t="s">
        <v>180</v>
      </c>
      <c r="G48" s="16" t="s">
        <v>967</v>
      </c>
      <c r="H48" s="16" t="s">
        <v>23</v>
      </c>
      <c r="I48" s="58">
        <v>44191</v>
      </c>
      <c r="J48" s="59">
        <v>0.65625</v>
      </c>
      <c r="K48" s="32" t="s">
        <v>2419</v>
      </c>
      <c r="L48" s="65">
        <v>1400</v>
      </c>
      <c r="M48" s="21">
        <v>3</v>
      </c>
      <c r="N48" s="58">
        <v>44172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84" hidden="1" x14ac:dyDescent="0.15">
      <c r="A49" s="21">
        <v>45</v>
      </c>
      <c r="B49" s="16">
        <v>13</v>
      </c>
      <c r="C49" s="16" t="s">
        <v>82</v>
      </c>
      <c r="D49" s="17" t="s">
        <v>83</v>
      </c>
      <c r="E49" s="16" t="s">
        <v>62</v>
      </c>
      <c r="F49" s="16" t="s">
        <v>84</v>
      </c>
      <c r="G49" s="16" t="s">
        <v>2420</v>
      </c>
      <c r="H49" s="16" t="s">
        <v>23</v>
      </c>
      <c r="I49" s="58">
        <v>44192</v>
      </c>
      <c r="J49" s="59">
        <v>0.8125</v>
      </c>
      <c r="K49" s="32" t="s">
        <v>2421</v>
      </c>
      <c r="L49" s="65">
        <v>1800</v>
      </c>
      <c r="M49" s="21">
        <v>3</v>
      </c>
      <c r="N49" s="58">
        <v>44172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28" hidden="1" x14ac:dyDescent="0.15">
      <c r="A50" s="21">
        <v>46</v>
      </c>
      <c r="B50" s="16">
        <v>400</v>
      </c>
      <c r="C50" s="16" t="s">
        <v>1608</v>
      </c>
      <c r="D50" s="17" t="s">
        <v>1609</v>
      </c>
      <c r="E50" s="17" t="s">
        <v>89</v>
      </c>
      <c r="F50" s="16" t="s">
        <v>1610</v>
      </c>
      <c r="G50" s="16" t="s">
        <v>1611</v>
      </c>
      <c r="H50" s="16" t="s">
        <v>23</v>
      </c>
      <c r="I50" s="58">
        <v>44194</v>
      </c>
      <c r="J50" s="59">
        <v>0.77083333333333337</v>
      </c>
      <c r="K50" s="32"/>
      <c r="L50" s="65">
        <v>1700</v>
      </c>
      <c r="M50" s="21">
        <v>1</v>
      </c>
      <c r="N50" s="58">
        <v>44173</v>
      </c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28" hidden="1" x14ac:dyDescent="0.15">
      <c r="A51" s="21">
        <v>47</v>
      </c>
      <c r="B51" s="16">
        <v>317</v>
      </c>
      <c r="C51" s="16" t="s">
        <v>1211</v>
      </c>
      <c r="D51" s="17" t="s">
        <v>1212</v>
      </c>
      <c r="E51" s="16" t="s">
        <v>62</v>
      </c>
      <c r="F51" s="16" t="s">
        <v>2422</v>
      </c>
      <c r="G51" s="16" t="s">
        <v>2423</v>
      </c>
      <c r="H51" s="16" t="s">
        <v>23</v>
      </c>
      <c r="I51" s="58">
        <v>44192</v>
      </c>
      <c r="J51" s="59">
        <v>0.59375</v>
      </c>
      <c r="K51" s="36"/>
      <c r="L51" s="65">
        <v>1800</v>
      </c>
      <c r="M51" s="21">
        <v>3</v>
      </c>
      <c r="N51" s="58">
        <v>44173</v>
      </c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28" hidden="1" x14ac:dyDescent="0.15">
      <c r="A52" s="21">
        <v>28</v>
      </c>
      <c r="B52" s="21">
        <v>503</v>
      </c>
      <c r="C52" s="21" t="s">
        <v>2036</v>
      </c>
      <c r="D52" s="32" t="s">
        <v>2037</v>
      </c>
      <c r="E52" s="21" t="s">
        <v>62</v>
      </c>
      <c r="F52" s="21" t="s">
        <v>2038</v>
      </c>
      <c r="G52" s="21" t="s">
        <v>2039</v>
      </c>
      <c r="H52" s="21" t="s">
        <v>1455</v>
      </c>
      <c r="I52" s="58">
        <v>44196</v>
      </c>
      <c r="J52" s="59">
        <v>0.75</v>
      </c>
      <c r="K52" s="32"/>
      <c r="L52" s="65">
        <v>5000</v>
      </c>
      <c r="M52" s="21">
        <v>3</v>
      </c>
      <c r="N52" s="58">
        <v>44185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28" hidden="1" x14ac:dyDescent="0.15">
      <c r="A53" s="21">
        <v>49</v>
      </c>
      <c r="B53" s="16">
        <v>75</v>
      </c>
      <c r="C53" s="16" t="s">
        <v>281</v>
      </c>
      <c r="D53" s="17" t="s">
        <v>282</v>
      </c>
      <c r="E53" s="16" t="s">
        <v>62</v>
      </c>
      <c r="F53" s="16" t="s">
        <v>2425</v>
      </c>
      <c r="G53" s="16" t="s">
        <v>800</v>
      </c>
      <c r="H53" s="16" t="s">
        <v>23</v>
      </c>
      <c r="I53" s="58">
        <v>44194</v>
      </c>
      <c r="J53" s="59">
        <v>0.75</v>
      </c>
      <c r="K53" s="32" t="s">
        <v>2317</v>
      </c>
      <c r="L53" s="65">
        <v>2400</v>
      </c>
      <c r="M53" s="21">
        <v>3</v>
      </c>
      <c r="N53" s="58">
        <v>44173</v>
      </c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42" hidden="1" x14ac:dyDescent="0.15">
      <c r="A54" s="21">
        <v>50</v>
      </c>
      <c r="B54" s="16">
        <v>29</v>
      </c>
      <c r="C54" s="16" t="s">
        <v>143</v>
      </c>
      <c r="D54" s="17" t="s">
        <v>144</v>
      </c>
      <c r="E54" s="16" t="s">
        <v>51</v>
      </c>
      <c r="F54" s="16" t="s">
        <v>145</v>
      </c>
      <c r="G54" s="16" t="s">
        <v>146</v>
      </c>
      <c r="H54" s="16" t="s">
        <v>23</v>
      </c>
      <c r="I54" s="58">
        <v>44191</v>
      </c>
      <c r="J54" s="59">
        <v>0.66666666666666663</v>
      </c>
      <c r="K54" s="36"/>
      <c r="L54" s="65">
        <v>1600</v>
      </c>
      <c r="M54" s="21">
        <v>1</v>
      </c>
      <c r="N54" s="58">
        <v>44166</v>
      </c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28" hidden="1" x14ac:dyDescent="0.15">
      <c r="A55" s="21">
        <v>51</v>
      </c>
      <c r="B55" s="16">
        <v>53</v>
      </c>
      <c r="C55" s="16" t="s">
        <v>217</v>
      </c>
      <c r="D55" s="17" t="s">
        <v>218</v>
      </c>
      <c r="E55" s="16" t="s">
        <v>219</v>
      </c>
      <c r="F55" s="16" t="s">
        <v>220</v>
      </c>
      <c r="G55" s="16" t="s">
        <v>221</v>
      </c>
      <c r="H55" s="16" t="s">
        <v>23</v>
      </c>
      <c r="I55" s="58">
        <v>44196</v>
      </c>
      <c r="J55" s="59">
        <v>0.8125</v>
      </c>
      <c r="K55" s="32"/>
      <c r="L55" s="65">
        <v>4000</v>
      </c>
      <c r="M55" s="21">
        <v>1</v>
      </c>
      <c r="N55" s="58">
        <v>44173</v>
      </c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140" hidden="1" x14ac:dyDescent="0.15">
      <c r="A56" s="16">
        <v>2</v>
      </c>
      <c r="B56" s="16">
        <v>459</v>
      </c>
      <c r="C56" s="16" t="s">
        <v>1854</v>
      </c>
      <c r="D56" s="17" t="s">
        <v>1855</v>
      </c>
      <c r="E56" s="16" t="s">
        <v>62</v>
      </c>
      <c r="F56" s="16" t="s">
        <v>1856</v>
      </c>
      <c r="G56" s="16" t="s">
        <v>2380</v>
      </c>
      <c r="H56" s="16" t="s">
        <v>23</v>
      </c>
      <c r="I56" s="58">
        <v>44196</v>
      </c>
      <c r="J56" s="59">
        <v>0.8125</v>
      </c>
      <c r="K56" s="36" t="s">
        <v>2381</v>
      </c>
      <c r="L56" s="65">
        <v>11000</v>
      </c>
      <c r="M56" s="21">
        <v>3</v>
      </c>
      <c r="N56" s="58">
        <v>44128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28" x14ac:dyDescent="0.15">
      <c r="A57" s="21">
        <v>53</v>
      </c>
      <c r="B57" s="16">
        <v>458</v>
      </c>
      <c r="C57" s="16" t="s">
        <v>1850</v>
      </c>
      <c r="D57" s="17" t="s">
        <v>1851</v>
      </c>
      <c r="E57" s="16" t="s">
        <v>341</v>
      </c>
      <c r="F57" s="16" t="s">
        <v>1852</v>
      </c>
      <c r="G57" s="16" t="s">
        <v>2426</v>
      </c>
      <c r="H57" s="16" t="s">
        <v>23</v>
      </c>
      <c r="I57" s="58">
        <v>44196</v>
      </c>
      <c r="J57" s="59">
        <v>0.72916666666666663</v>
      </c>
      <c r="K57" s="36" t="s">
        <v>2427</v>
      </c>
      <c r="L57" s="65">
        <v>2700</v>
      </c>
      <c r="M57" s="21">
        <v>2</v>
      </c>
      <c r="N57" s="58">
        <v>44173</v>
      </c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28" hidden="1" x14ac:dyDescent="0.15">
      <c r="A58" s="21">
        <v>54</v>
      </c>
      <c r="B58" s="16">
        <v>434</v>
      </c>
      <c r="C58" s="16" t="s">
        <v>1749</v>
      </c>
      <c r="D58" s="17" t="s">
        <v>1750</v>
      </c>
      <c r="E58" s="16" t="s">
        <v>62</v>
      </c>
      <c r="F58" s="16" t="s">
        <v>1751</v>
      </c>
      <c r="G58" s="16" t="s">
        <v>2428</v>
      </c>
      <c r="H58" s="16" t="s">
        <v>23</v>
      </c>
      <c r="I58" s="58">
        <v>44191</v>
      </c>
      <c r="J58" s="59">
        <v>0.5625</v>
      </c>
      <c r="K58" s="36"/>
      <c r="L58" s="65">
        <v>1800</v>
      </c>
      <c r="M58" s="21">
        <v>3</v>
      </c>
      <c r="N58" s="58">
        <v>44173</v>
      </c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28" hidden="1" x14ac:dyDescent="0.15">
      <c r="A59" s="21">
        <v>55</v>
      </c>
      <c r="B59" s="16">
        <v>384</v>
      </c>
      <c r="C59" s="16" t="s">
        <v>1544</v>
      </c>
      <c r="D59" s="17" t="s">
        <v>1545</v>
      </c>
      <c r="E59" s="17" t="s">
        <v>559</v>
      </c>
      <c r="F59" s="16" t="s">
        <v>1546</v>
      </c>
      <c r="G59" s="16" t="s">
        <v>1547</v>
      </c>
      <c r="H59" s="16" t="s">
        <v>23</v>
      </c>
      <c r="I59" s="58">
        <v>44191</v>
      </c>
      <c r="J59" s="59">
        <v>0.625</v>
      </c>
      <c r="K59" s="32"/>
      <c r="L59" s="65">
        <v>1600</v>
      </c>
      <c r="M59" s="21">
        <v>1</v>
      </c>
      <c r="N59" s="58">
        <v>44173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28" hidden="1" x14ac:dyDescent="0.15">
      <c r="A60" s="21">
        <v>56</v>
      </c>
      <c r="B60" s="16">
        <v>340</v>
      </c>
      <c r="C60" s="16" t="s">
        <v>1319</v>
      </c>
      <c r="D60" s="17" t="s">
        <v>1320</v>
      </c>
      <c r="E60" s="17" t="s">
        <v>20</v>
      </c>
      <c r="F60" s="17" t="s">
        <v>1321</v>
      </c>
      <c r="G60" s="16" t="s">
        <v>1322</v>
      </c>
      <c r="H60" s="16" t="s">
        <v>23</v>
      </c>
      <c r="I60" s="58">
        <v>44191</v>
      </c>
      <c r="J60" s="59">
        <v>0.41666666666666669</v>
      </c>
      <c r="K60" s="32" t="s">
        <v>2429</v>
      </c>
      <c r="L60" s="65">
        <v>1500</v>
      </c>
      <c r="M60" s="21">
        <v>1</v>
      </c>
      <c r="N60" s="58">
        <v>44174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28" hidden="1" x14ac:dyDescent="0.15">
      <c r="A61" s="21">
        <v>57</v>
      </c>
      <c r="B61" s="21">
        <v>34</v>
      </c>
      <c r="C61" s="21" t="s">
        <v>165</v>
      </c>
      <c r="D61" s="32" t="s">
        <v>166</v>
      </c>
      <c r="E61" s="21" t="s">
        <v>62</v>
      </c>
      <c r="F61" s="21" t="s">
        <v>2430</v>
      </c>
      <c r="G61" s="21" t="s">
        <v>168</v>
      </c>
      <c r="H61" s="21" t="s">
        <v>1455</v>
      </c>
      <c r="I61" s="58">
        <v>44195</v>
      </c>
      <c r="J61" s="59">
        <v>0.84375</v>
      </c>
      <c r="K61" s="32"/>
      <c r="L61" s="65">
        <v>2500</v>
      </c>
      <c r="M61" s="21">
        <v>3</v>
      </c>
      <c r="N61" s="58">
        <v>44174</v>
      </c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28" hidden="1" x14ac:dyDescent="0.15">
      <c r="A62" s="21">
        <v>58</v>
      </c>
      <c r="B62" s="16">
        <v>442</v>
      </c>
      <c r="C62" s="16" t="s">
        <v>1785</v>
      </c>
      <c r="D62" s="17" t="s">
        <v>1786</v>
      </c>
      <c r="E62" s="16" t="s">
        <v>155</v>
      </c>
      <c r="F62" s="16" t="s">
        <v>2431</v>
      </c>
      <c r="G62" s="16" t="s">
        <v>1788</v>
      </c>
      <c r="H62" s="16" t="s">
        <v>23</v>
      </c>
      <c r="I62" s="58">
        <v>44191</v>
      </c>
      <c r="J62" s="59">
        <v>0.6875</v>
      </c>
      <c r="K62" s="32"/>
      <c r="L62" s="65">
        <v>1600</v>
      </c>
      <c r="M62" s="21">
        <v>2</v>
      </c>
      <c r="N62" s="58">
        <v>44174</v>
      </c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28" hidden="1" x14ac:dyDescent="0.15">
      <c r="A63" s="21">
        <v>59</v>
      </c>
      <c r="B63" s="16">
        <v>414</v>
      </c>
      <c r="C63" s="16" t="s">
        <v>1669</v>
      </c>
      <c r="D63" s="17" t="s">
        <v>1670</v>
      </c>
      <c r="E63" s="16" t="s">
        <v>603</v>
      </c>
      <c r="F63" s="16" t="s">
        <v>1671</v>
      </c>
      <c r="G63" s="16" t="s">
        <v>1672</v>
      </c>
      <c r="H63" s="16" t="s">
        <v>23</v>
      </c>
      <c r="I63" s="58">
        <v>44195</v>
      </c>
      <c r="J63" s="59">
        <v>0.79166666666666663</v>
      </c>
      <c r="K63" s="32"/>
      <c r="L63" s="65">
        <v>2000</v>
      </c>
      <c r="M63" s="21">
        <v>1</v>
      </c>
      <c r="N63" s="58">
        <v>44174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84" hidden="1" x14ac:dyDescent="0.15">
      <c r="A64" s="21">
        <v>60</v>
      </c>
      <c r="B64" s="16">
        <v>489</v>
      </c>
      <c r="C64" s="16" t="s">
        <v>1982</v>
      </c>
      <c r="D64" s="17" t="s">
        <v>1983</v>
      </c>
      <c r="E64" s="16" t="s">
        <v>20</v>
      </c>
      <c r="F64" s="16" t="s">
        <v>1984</v>
      </c>
      <c r="G64" s="16" t="s">
        <v>2432</v>
      </c>
      <c r="H64" s="16" t="s">
        <v>1455</v>
      </c>
      <c r="I64" s="35">
        <v>44194</v>
      </c>
      <c r="J64" s="39">
        <v>0.79166666666666663</v>
      </c>
      <c r="K64" s="32" t="s">
        <v>2433</v>
      </c>
      <c r="L64" s="65">
        <v>1700</v>
      </c>
      <c r="M64" s="21">
        <v>1</v>
      </c>
      <c r="N64" s="58">
        <v>44174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28" x14ac:dyDescent="0.15">
      <c r="A65" s="21">
        <v>61</v>
      </c>
      <c r="B65" s="16">
        <v>490</v>
      </c>
      <c r="C65" s="16" t="s">
        <v>1986</v>
      </c>
      <c r="D65" s="17" t="s">
        <v>2434</v>
      </c>
      <c r="E65" s="16" t="s">
        <v>1988</v>
      </c>
      <c r="F65" s="16" t="s">
        <v>1989</v>
      </c>
      <c r="G65" s="16" t="s">
        <v>1990</v>
      </c>
      <c r="H65" s="16" t="s">
        <v>1455</v>
      </c>
      <c r="I65" s="58">
        <v>44196</v>
      </c>
      <c r="J65" s="59">
        <v>0.66666666666666663</v>
      </c>
      <c r="K65" s="32"/>
      <c r="L65" s="65">
        <v>2800</v>
      </c>
      <c r="M65" s="21">
        <v>2</v>
      </c>
      <c r="N65" s="58">
        <v>44175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14" hidden="1" x14ac:dyDescent="0.15">
      <c r="A66" s="21">
        <v>62</v>
      </c>
      <c r="B66" s="16">
        <v>491</v>
      </c>
      <c r="C66" s="16" t="s">
        <v>1992</v>
      </c>
      <c r="D66" s="17" t="s">
        <v>1993</v>
      </c>
      <c r="E66" s="16" t="s">
        <v>20</v>
      </c>
      <c r="F66" s="16" t="s">
        <v>2435</v>
      </c>
      <c r="G66" s="16" t="s">
        <v>2436</v>
      </c>
      <c r="H66" s="16" t="s">
        <v>1455</v>
      </c>
      <c r="I66" s="58">
        <v>44192</v>
      </c>
      <c r="J66" s="59">
        <v>0.75</v>
      </c>
      <c r="K66" s="36" t="s">
        <v>2317</v>
      </c>
      <c r="L66" s="65">
        <v>1500</v>
      </c>
      <c r="M66" s="21">
        <v>2</v>
      </c>
      <c r="N66" s="58">
        <v>44175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28" hidden="1" x14ac:dyDescent="0.15">
      <c r="A67" s="21">
        <v>52</v>
      </c>
      <c r="B67" s="16">
        <v>341</v>
      </c>
      <c r="C67" s="16" t="s">
        <v>1327</v>
      </c>
      <c r="D67" s="17" t="s">
        <v>1328</v>
      </c>
      <c r="E67" s="17" t="s">
        <v>62</v>
      </c>
      <c r="F67" s="16" t="s">
        <v>1329</v>
      </c>
      <c r="G67" s="16" t="s">
        <v>1330</v>
      </c>
      <c r="H67" s="16" t="s">
        <v>23</v>
      </c>
      <c r="I67" s="35">
        <v>44196</v>
      </c>
      <c r="J67" s="59">
        <v>0.875</v>
      </c>
      <c r="K67" s="36"/>
      <c r="L67" s="65">
        <v>5000</v>
      </c>
      <c r="M67" s="21">
        <v>3</v>
      </c>
      <c r="N67" s="58">
        <v>44173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28" hidden="1" x14ac:dyDescent="0.15">
      <c r="A68" s="21">
        <v>64</v>
      </c>
      <c r="B68" s="16">
        <v>95</v>
      </c>
      <c r="C68" s="16" t="s">
        <v>356</v>
      </c>
      <c r="D68" s="17" t="s">
        <v>357</v>
      </c>
      <c r="E68" s="16" t="s">
        <v>62</v>
      </c>
      <c r="F68" s="16" t="s">
        <v>358</v>
      </c>
      <c r="G68" s="16" t="s">
        <v>302</v>
      </c>
      <c r="H68" s="16" t="s">
        <v>23</v>
      </c>
      <c r="I68" s="58">
        <v>44195</v>
      </c>
      <c r="J68" s="59">
        <v>0.75</v>
      </c>
      <c r="K68" s="58" t="s">
        <v>2438</v>
      </c>
      <c r="L68" s="65">
        <v>2250</v>
      </c>
      <c r="M68" s="21">
        <v>3</v>
      </c>
      <c r="N68" s="58">
        <v>44176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14" x14ac:dyDescent="0.15">
      <c r="A69" s="21">
        <v>65</v>
      </c>
      <c r="B69" s="16">
        <v>494</v>
      </c>
      <c r="C69" s="16" t="s">
        <v>2004</v>
      </c>
      <c r="D69" s="17" t="s">
        <v>2005</v>
      </c>
      <c r="E69" s="16" t="s">
        <v>20</v>
      </c>
      <c r="F69" s="16" t="s">
        <v>2006</v>
      </c>
      <c r="G69" s="16" t="s">
        <v>2439</v>
      </c>
      <c r="H69" s="16" t="s">
        <v>1455</v>
      </c>
      <c r="I69" s="58">
        <v>44196</v>
      </c>
      <c r="J69" s="59">
        <v>0.52083333333333337</v>
      </c>
      <c r="K69" s="58" t="s">
        <v>2306</v>
      </c>
      <c r="L69" s="65">
        <v>2600</v>
      </c>
      <c r="M69" s="21">
        <v>2</v>
      </c>
      <c r="N69" s="58">
        <v>44176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42" hidden="1" x14ac:dyDescent="0.15">
      <c r="A70" s="21">
        <v>66</v>
      </c>
      <c r="B70" s="16">
        <v>495</v>
      </c>
      <c r="C70" s="16" t="s">
        <v>2008</v>
      </c>
      <c r="D70" s="17" t="s">
        <v>2009</v>
      </c>
      <c r="E70" s="16" t="s">
        <v>20</v>
      </c>
      <c r="F70" s="16" t="s">
        <v>2010</v>
      </c>
      <c r="G70" s="16" t="s">
        <v>2440</v>
      </c>
      <c r="H70" s="16" t="s">
        <v>1455</v>
      </c>
      <c r="I70" s="71">
        <v>44196</v>
      </c>
      <c r="J70" s="59">
        <v>0.72916666666666663</v>
      </c>
      <c r="K70" s="32" t="s">
        <v>2441</v>
      </c>
      <c r="L70" s="65">
        <v>2700</v>
      </c>
      <c r="M70" s="21">
        <v>1</v>
      </c>
      <c r="N70" s="58">
        <v>44177</v>
      </c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28" hidden="1" x14ac:dyDescent="0.15">
      <c r="A71" s="21">
        <v>67</v>
      </c>
      <c r="B71" s="16">
        <v>239</v>
      </c>
      <c r="C71" s="16" t="s">
        <v>899</v>
      </c>
      <c r="D71" s="17" t="s">
        <v>900</v>
      </c>
      <c r="E71" s="16" t="s">
        <v>62</v>
      </c>
      <c r="F71" s="16" t="s">
        <v>2442</v>
      </c>
      <c r="G71" s="16" t="s">
        <v>871</v>
      </c>
      <c r="H71" s="16" t="s">
        <v>23</v>
      </c>
      <c r="I71" s="58">
        <v>44192</v>
      </c>
      <c r="J71" s="59">
        <v>0.5625</v>
      </c>
      <c r="K71" s="32"/>
      <c r="L71" s="65">
        <v>2100</v>
      </c>
      <c r="M71" s="21">
        <v>3</v>
      </c>
      <c r="N71" s="58">
        <v>44177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28" hidden="1" x14ac:dyDescent="0.15">
      <c r="A72" s="21">
        <v>68</v>
      </c>
      <c r="B72" s="16">
        <v>399</v>
      </c>
      <c r="C72" s="16" t="s">
        <v>1604</v>
      </c>
      <c r="D72" s="17" t="s">
        <v>1605</v>
      </c>
      <c r="E72" s="17" t="s">
        <v>199</v>
      </c>
      <c r="F72" s="16" t="s">
        <v>1606</v>
      </c>
      <c r="G72" s="16"/>
      <c r="H72" s="16" t="s">
        <v>23</v>
      </c>
      <c r="I72" s="58">
        <v>44196</v>
      </c>
      <c r="J72" s="59">
        <v>0.875</v>
      </c>
      <c r="K72" s="32"/>
      <c r="L72" s="65">
        <v>4000</v>
      </c>
      <c r="M72" s="21">
        <v>1</v>
      </c>
      <c r="N72" s="58">
        <v>44177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28" x14ac:dyDescent="0.15">
      <c r="A73" s="21">
        <v>69</v>
      </c>
      <c r="B73" s="16">
        <v>479</v>
      </c>
      <c r="C73" s="16" t="s">
        <v>1943</v>
      </c>
      <c r="D73" s="17" t="s">
        <v>1944</v>
      </c>
      <c r="E73" s="16" t="s">
        <v>128</v>
      </c>
      <c r="F73" s="16" t="s">
        <v>1945</v>
      </c>
      <c r="G73" s="16" t="s">
        <v>1117</v>
      </c>
      <c r="H73" s="16" t="s">
        <v>1455</v>
      </c>
      <c r="I73" s="58">
        <v>44196</v>
      </c>
      <c r="J73" s="59">
        <v>0.875</v>
      </c>
      <c r="K73" s="32"/>
      <c r="L73" s="65">
        <v>4600</v>
      </c>
      <c r="M73" s="21">
        <v>2</v>
      </c>
      <c r="N73" s="58">
        <v>44194</v>
      </c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28" hidden="1" x14ac:dyDescent="0.15">
      <c r="A74" s="21">
        <v>70</v>
      </c>
      <c r="B74" s="16">
        <v>283</v>
      </c>
      <c r="C74" s="16" t="s">
        <v>1082</v>
      </c>
      <c r="D74" s="17" t="s">
        <v>1083</v>
      </c>
      <c r="E74" s="16" t="s">
        <v>20</v>
      </c>
      <c r="F74" s="16" t="s">
        <v>1084</v>
      </c>
      <c r="G74" s="16" t="s">
        <v>302</v>
      </c>
      <c r="H74" s="16" t="s">
        <v>23</v>
      </c>
      <c r="I74" s="58">
        <v>44196</v>
      </c>
      <c r="J74" s="59">
        <v>0.58333333333333337</v>
      </c>
      <c r="K74" s="36" t="s">
        <v>2443</v>
      </c>
      <c r="L74" s="65">
        <v>3000</v>
      </c>
      <c r="M74" s="21">
        <v>1</v>
      </c>
      <c r="N74" s="58">
        <v>44178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14" hidden="1" x14ac:dyDescent="0.15">
      <c r="A75" s="21">
        <v>71</v>
      </c>
      <c r="B75" s="16">
        <v>340</v>
      </c>
      <c r="C75" s="16" t="s">
        <v>1323</v>
      </c>
      <c r="D75" s="17" t="s">
        <v>1324</v>
      </c>
      <c r="E75" s="16" t="s">
        <v>20</v>
      </c>
      <c r="F75" s="16" t="s">
        <v>1325</v>
      </c>
      <c r="G75" s="16" t="s">
        <v>2444</v>
      </c>
      <c r="H75" s="16" t="s">
        <v>1455</v>
      </c>
      <c r="I75" s="58">
        <v>44192</v>
      </c>
      <c r="J75" s="59">
        <v>0.60416666666666663</v>
      </c>
      <c r="K75" s="32"/>
      <c r="L75" s="65">
        <v>1500</v>
      </c>
      <c r="M75" s="21">
        <v>1</v>
      </c>
      <c r="N75" s="58">
        <v>44179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14" x14ac:dyDescent="0.15">
      <c r="A76" s="21">
        <v>72</v>
      </c>
      <c r="B76" s="16">
        <v>464</v>
      </c>
      <c r="C76" s="16" t="s">
        <v>1878</v>
      </c>
      <c r="D76" s="17" t="s">
        <v>1879</v>
      </c>
      <c r="E76" s="16" t="s">
        <v>20</v>
      </c>
      <c r="F76" s="16" t="s">
        <v>1880</v>
      </c>
      <c r="G76" s="16" t="s">
        <v>2445</v>
      </c>
      <c r="H76" s="16" t="s">
        <v>1455</v>
      </c>
      <c r="I76" s="58">
        <v>44196</v>
      </c>
      <c r="J76" s="59">
        <v>0.8125</v>
      </c>
      <c r="K76" s="32"/>
      <c r="L76" s="65">
        <v>3900</v>
      </c>
      <c r="M76" s="21">
        <v>2</v>
      </c>
      <c r="N76" s="58">
        <v>44179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28" hidden="1" x14ac:dyDescent="0.15">
      <c r="A77" s="21">
        <v>73</v>
      </c>
      <c r="B77" s="16">
        <v>497</v>
      </c>
      <c r="C77" s="16" t="s">
        <v>2012</v>
      </c>
      <c r="D77" s="17" t="s">
        <v>2013</v>
      </c>
      <c r="E77" s="16" t="s">
        <v>62</v>
      </c>
      <c r="F77" s="16" t="s">
        <v>2014</v>
      </c>
      <c r="G77" s="16" t="s">
        <v>2015</v>
      </c>
      <c r="H77" s="16" t="s">
        <v>1455</v>
      </c>
      <c r="I77" s="58">
        <v>44195</v>
      </c>
      <c r="J77" s="59">
        <v>0.78125</v>
      </c>
      <c r="K77" s="32" t="s">
        <v>2446</v>
      </c>
      <c r="L77" s="65">
        <v>2800</v>
      </c>
      <c r="M77" s="21">
        <v>3</v>
      </c>
      <c r="N77" s="58">
        <v>44179</v>
      </c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28" hidden="1" x14ac:dyDescent="0.15">
      <c r="A78" s="21">
        <v>74</v>
      </c>
      <c r="B78" s="16">
        <v>396</v>
      </c>
      <c r="C78" s="16" t="s">
        <v>1593</v>
      </c>
      <c r="D78" s="17" t="s">
        <v>1594</v>
      </c>
      <c r="E78" s="17" t="s">
        <v>62</v>
      </c>
      <c r="F78" s="16" t="s">
        <v>1595</v>
      </c>
      <c r="G78" s="16" t="s">
        <v>105</v>
      </c>
      <c r="H78" s="16" t="s">
        <v>23</v>
      </c>
      <c r="I78" s="58">
        <v>44191</v>
      </c>
      <c r="J78" s="59">
        <v>0.72916666666666663</v>
      </c>
      <c r="K78" s="32"/>
      <c r="L78" s="65">
        <v>1800</v>
      </c>
      <c r="M78" s="21">
        <v>3</v>
      </c>
      <c r="N78" s="58">
        <v>44180</v>
      </c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14" hidden="1" x14ac:dyDescent="0.15">
      <c r="A79" s="21">
        <v>75</v>
      </c>
      <c r="B79" s="16">
        <v>278</v>
      </c>
      <c r="C79" s="16" t="s">
        <v>1061</v>
      </c>
      <c r="D79" s="17" t="s">
        <v>1062</v>
      </c>
      <c r="E79" s="16" t="s">
        <v>155</v>
      </c>
      <c r="F79" s="16" t="s">
        <v>2447</v>
      </c>
      <c r="G79" s="16" t="s">
        <v>2347</v>
      </c>
      <c r="H79" s="16" t="s">
        <v>1455</v>
      </c>
      <c r="I79" s="58">
        <v>44195</v>
      </c>
      <c r="J79" s="59">
        <v>0.83333333333333337</v>
      </c>
      <c r="K79" s="36"/>
      <c r="L79" s="65">
        <v>2000</v>
      </c>
      <c r="M79" s="21">
        <v>1</v>
      </c>
      <c r="N79" s="58">
        <v>44180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14" hidden="1" x14ac:dyDescent="0.15">
      <c r="A80" s="21">
        <v>76</v>
      </c>
      <c r="B80" s="16">
        <v>498</v>
      </c>
      <c r="C80" s="16" t="s">
        <v>2016</v>
      </c>
      <c r="D80" s="17" t="s">
        <v>2017</v>
      </c>
      <c r="E80" s="16" t="s">
        <v>326</v>
      </c>
      <c r="F80" s="16" t="s">
        <v>2018</v>
      </c>
      <c r="G80" s="16" t="s">
        <v>2019</v>
      </c>
      <c r="H80" s="16" t="s">
        <v>1455</v>
      </c>
      <c r="I80" s="58">
        <v>44192</v>
      </c>
      <c r="J80" s="59">
        <v>0.6875</v>
      </c>
      <c r="K80" s="36"/>
      <c r="L80" s="65">
        <v>1600</v>
      </c>
      <c r="M80" s="21">
        <v>1</v>
      </c>
      <c r="N80" s="58">
        <v>44181</v>
      </c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28" hidden="1" x14ac:dyDescent="0.15">
      <c r="A81" s="21">
        <v>77</v>
      </c>
      <c r="B81" s="16">
        <v>499</v>
      </c>
      <c r="C81" s="16" t="s">
        <v>2020</v>
      </c>
      <c r="D81" s="17" t="s">
        <v>2021</v>
      </c>
      <c r="E81" s="16" t="s">
        <v>20</v>
      </c>
      <c r="F81" s="16" t="s">
        <v>2022</v>
      </c>
      <c r="G81" s="16" t="s">
        <v>2448</v>
      </c>
      <c r="H81" s="16" t="s">
        <v>1455</v>
      </c>
      <c r="I81" s="58">
        <v>44191</v>
      </c>
      <c r="J81" s="59">
        <v>0.79166666666666663</v>
      </c>
      <c r="K81" s="36"/>
      <c r="L81" s="65">
        <v>1500</v>
      </c>
      <c r="M81" s="21">
        <v>1</v>
      </c>
      <c r="N81" s="58">
        <v>44182</v>
      </c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28" hidden="1" x14ac:dyDescent="0.15">
      <c r="A82" s="21">
        <v>78</v>
      </c>
      <c r="B82" s="16">
        <v>500</v>
      </c>
      <c r="C82" s="16" t="s">
        <v>2024</v>
      </c>
      <c r="D82" s="17" t="s">
        <v>2025</v>
      </c>
      <c r="E82" s="16" t="s">
        <v>20</v>
      </c>
      <c r="F82" s="16" t="s">
        <v>2026</v>
      </c>
      <c r="G82" s="16" t="s">
        <v>2027</v>
      </c>
      <c r="H82" s="16" t="s">
        <v>1455</v>
      </c>
      <c r="I82" s="58">
        <v>44196</v>
      </c>
      <c r="J82" s="59">
        <v>0.6875</v>
      </c>
      <c r="K82" s="32"/>
      <c r="L82" s="65">
        <v>2600</v>
      </c>
      <c r="M82" s="21">
        <v>1</v>
      </c>
      <c r="N82" s="58">
        <v>44183</v>
      </c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28" hidden="1" x14ac:dyDescent="0.15">
      <c r="A83" s="21">
        <v>79</v>
      </c>
      <c r="B83" s="16">
        <v>81</v>
      </c>
      <c r="C83" s="16" t="s">
        <v>304</v>
      </c>
      <c r="D83" s="17" t="s">
        <v>305</v>
      </c>
      <c r="E83" s="16" t="s">
        <v>20</v>
      </c>
      <c r="F83" s="16" t="s">
        <v>2449</v>
      </c>
      <c r="G83" s="16" t="s">
        <v>284</v>
      </c>
      <c r="H83" s="16" t="s">
        <v>1455</v>
      </c>
      <c r="I83" s="58">
        <v>44196</v>
      </c>
      <c r="J83" s="59">
        <v>0.47916666666666669</v>
      </c>
      <c r="K83" s="21"/>
      <c r="L83" s="65">
        <v>2300</v>
      </c>
      <c r="M83" s="21">
        <v>1</v>
      </c>
      <c r="N83" s="58">
        <v>44174</v>
      </c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28" hidden="1" x14ac:dyDescent="0.15">
      <c r="A84" s="21">
        <v>80</v>
      </c>
      <c r="B84" s="16">
        <v>401</v>
      </c>
      <c r="C84" s="16" t="s">
        <v>1613</v>
      </c>
      <c r="D84" s="17" t="s">
        <v>1614</v>
      </c>
      <c r="E84" s="17" t="s">
        <v>20</v>
      </c>
      <c r="F84" s="16" t="s">
        <v>1615</v>
      </c>
      <c r="G84" s="16" t="s">
        <v>1616</v>
      </c>
      <c r="H84" s="16" t="s">
        <v>1455</v>
      </c>
      <c r="I84" s="58">
        <v>44192</v>
      </c>
      <c r="J84" s="59">
        <v>0.45833333333333331</v>
      </c>
      <c r="K84" s="32"/>
      <c r="L84" s="65">
        <v>1500</v>
      </c>
      <c r="M84" s="21">
        <v>1</v>
      </c>
      <c r="N84" s="58">
        <v>44183</v>
      </c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14" hidden="1" x14ac:dyDescent="0.15">
      <c r="A85" s="21">
        <v>81</v>
      </c>
      <c r="B85" s="16">
        <v>501</v>
      </c>
      <c r="C85" s="16" t="s">
        <v>2028</v>
      </c>
      <c r="D85" s="17" t="s">
        <v>2029</v>
      </c>
      <c r="E85" s="16" t="s">
        <v>20</v>
      </c>
      <c r="F85" s="16" t="s">
        <v>2030</v>
      </c>
      <c r="G85" s="16" t="s">
        <v>2031</v>
      </c>
      <c r="H85" s="16" t="s">
        <v>1455</v>
      </c>
      <c r="I85" s="58">
        <v>44192</v>
      </c>
      <c r="J85" s="59">
        <v>0.72916666666666663</v>
      </c>
      <c r="K85" s="32"/>
      <c r="L85" s="65">
        <v>1500</v>
      </c>
      <c r="M85" s="21">
        <v>1</v>
      </c>
      <c r="N85" s="58">
        <v>44184</v>
      </c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28" hidden="1" x14ac:dyDescent="0.15">
      <c r="A86" s="21">
        <v>82</v>
      </c>
      <c r="B86" s="16">
        <v>502</v>
      </c>
      <c r="C86" s="16" t="s">
        <v>2032</v>
      </c>
      <c r="D86" s="17" t="s">
        <v>2033</v>
      </c>
      <c r="E86" s="16" t="s">
        <v>20</v>
      </c>
      <c r="F86" s="16" t="s">
        <v>2450</v>
      </c>
      <c r="G86" s="16" t="s">
        <v>2035</v>
      </c>
      <c r="H86" s="16" t="s">
        <v>1455</v>
      </c>
      <c r="I86" s="58">
        <v>44191</v>
      </c>
      <c r="J86" s="59">
        <v>0.77083333333333337</v>
      </c>
      <c r="K86" s="32"/>
      <c r="L86" s="65">
        <v>1500</v>
      </c>
      <c r="M86" s="21">
        <v>2</v>
      </c>
      <c r="N86" s="58">
        <v>44184</v>
      </c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28" hidden="1" x14ac:dyDescent="0.15">
      <c r="A87" s="21">
        <v>83</v>
      </c>
      <c r="B87" s="16">
        <v>28</v>
      </c>
      <c r="C87" s="16" t="s">
        <v>138</v>
      </c>
      <c r="D87" s="17" t="s">
        <v>139</v>
      </c>
      <c r="E87" s="16" t="s">
        <v>62</v>
      </c>
      <c r="F87" s="16" t="s">
        <v>140</v>
      </c>
      <c r="G87" s="16" t="s">
        <v>141</v>
      </c>
      <c r="H87" s="16" t="s">
        <v>23</v>
      </c>
      <c r="I87" s="58">
        <v>44197</v>
      </c>
      <c r="J87" s="59">
        <v>4.1666666666666664E-2</v>
      </c>
      <c r="K87" s="32" t="s">
        <v>2362</v>
      </c>
      <c r="L87" s="65">
        <v>7000</v>
      </c>
      <c r="M87" s="21">
        <v>2</v>
      </c>
      <c r="N87" s="58">
        <v>44184</v>
      </c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28" hidden="1" x14ac:dyDescent="0.15">
      <c r="A88" s="21">
        <v>84</v>
      </c>
      <c r="B88" s="16">
        <v>61</v>
      </c>
      <c r="C88" s="16" t="s">
        <v>253</v>
      </c>
      <c r="D88" s="17" t="s">
        <v>254</v>
      </c>
      <c r="E88" s="16" t="s">
        <v>20</v>
      </c>
      <c r="F88" s="16" t="s">
        <v>255</v>
      </c>
      <c r="G88" s="16" t="s">
        <v>256</v>
      </c>
      <c r="H88" s="16" t="s">
        <v>23</v>
      </c>
      <c r="I88" s="58">
        <v>44196</v>
      </c>
      <c r="J88" s="59">
        <v>0.54166666666666663</v>
      </c>
      <c r="K88" s="32" t="s">
        <v>2451</v>
      </c>
      <c r="L88" s="65">
        <v>2300</v>
      </c>
      <c r="M88" s="21">
        <v>1</v>
      </c>
      <c r="N88" s="58">
        <v>44184</v>
      </c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28" hidden="1" x14ac:dyDescent="0.15">
      <c r="A89" s="21">
        <v>85</v>
      </c>
      <c r="B89" s="16">
        <v>504</v>
      </c>
      <c r="C89" s="16" t="s">
        <v>2040</v>
      </c>
      <c r="D89" s="17" t="s">
        <v>2041</v>
      </c>
      <c r="E89" s="16" t="s">
        <v>569</v>
      </c>
      <c r="F89" s="16" t="s">
        <v>2042</v>
      </c>
      <c r="G89" s="16" t="s">
        <v>2452</v>
      </c>
      <c r="H89" s="16" t="s">
        <v>1455</v>
      </c>
      <c r="I89" s="58">
        <v>44192</v>
      </c>
      <c r="J89" s="59">
        <v>0.66666666666666663</v>
      </c>
      <c r="K89" s="32"/>
      <c r="L89" s="65">
        <v>1600</v>
      </c>
      <c r="M89" s="21">
        <v>2</v>
      </c>
      <c r="N89" s="58">
        <v>44185</v>
      </c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28" hidden="1" x14ac:dyDescent="0.15">
      <c r="A90" s="21">
        <v>86</v>
      </c>
      <c r="B90" s="16">
        <v>449</v>
      </c>
      <c r="C90" s="16" t="s">
        <v>1814</v>
      </c>
      <c r="D90" s="17" t="s">
        <v>1815</v>
      </c>
      <c r="E90" s="16" t="s">
        <v>20</v>
      </c>
      <c r="F90" s="16" t="s">
        <v>1816</v>
      </c>
      <c r="G90" s="16" t="s">
        <v>2453</v>
      </c>
      <c r="H90" s="16" t="s">
        <v>1455</v>
      </c>
      <c r="I90" s="35">
        <v>44195</v>
      </c>
      <c r="J90" s="59">
        <v>0.77083333333333337</v>
      </c>
      <c r="K90" s="36"/>
      <c r="L90" s="65">
        <v>1900</v>
      </c>
      <c r="M90" s="21">
        <v>2</v>
      </c>
      <c r="N90" s="58">
        <v>44185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42" hidden="1" x14ac:dyDescent="0.15">
      <c r="A91" s="21">
        <v>87</v>
      </c>
      <c r="B91" s="16">
        <v>505</v>
      </c>
      <c r="C91" s="16" t="s">
        <v>2043</v>
      </c>
      <c r="D91" s="17" t="s">
        <v>2044</v>
      </c>
      <c r="E91" s="16" t="s">
        <v>62</v>
      </c>
      <c r="F91" s="16" t="s">
        <v>2045</v>
      </c>
      <c r="G91" s="16" t="s">
        <v>2046</v>
      </c>
      <c r="H91" s="16" t="s">
        <v>1455</v>
      </c>
      <c r="I91" s="58">
        <v>44195</v>
      </c>
      <c r="J91" s="59">
        <v>0.875</v>
      </c>
      <c r="K91" s="32" t="s">
        <v>2454</v>
      </c>
      <c r="L91" s="81">
        <v>2500</v>
      </c>
      <c r="M91" s="21">
        <v>3</v>
      </c>
      <c r="N91" s="58">
        <v>44185</v>
      </c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28" hidden="1" x14ac:dyDescent="0.15">
      <c r="A92" s="21">
        <v>90</v>
      </c>
      <c r="B92" s="16">
        <v>507</v>
      </c>
      <c r="C92" s="16" t="s">
        <v>2052</v>
      </c>
      <c r="D92" s="17" t="s">
        <v>2053</v>
      </c>
      <c r="E92" s="16" t="s">
        <v>352</v>
      </c>
      <c r="F92" s="16" t="s">
        <v>2054</v>
      </c>
      <c r="G92" s="16" t="s">
        <v>2055</v>
      </c>
      <c r="H92" s="16" t="s">
        <v>1455</v>
      </c>
      <c r="I92" s="58">
        <v>44196</v>
      </c>
      <c r="J92" s="59">
        <v>0.90625</v>
      </c>
      <c r="K92" s="32"/>
      <c r="L92" s="65">
        <v>6300</v>
      </c>
      <c r="M92" s="21">
        <v>3</v>
      </c>
      <c r="N92" s="58">
        <v>44186</v>
      </c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28" hidden="1" x14ac:dyDescent="0.15">
      <c r="A93" s="21">
        <v>89</v>
      </c>
      <c r="B93" s="16">
        <v>372</v>
      </c>
      <c r="C93" s="16" t="s">
        <v>1492</v>
      </c>
      <c r="D93" s="17" t="s">
        <v>1493</v>
      </c>
      <c r="E93" s="17" t="s">
        <v>20</v>
      </c>
      <c r="F93" s="16" t="s">
        <v>1494</v>
      </c>
      <c r="G93" s="16" t="s">
        <v>1495</v>
      </c>
      <c r="H93" s="16" t="s">
        <v>1455</v>
      </c>
      <c r="I93" s="58">
        <v>44191</v>
      </c>
      <c r="J93" s="59">
        <v>0.4375</v>
      </c>
      <c r="K93" s="32" t="s">
        <v>2317</v>
      </c>
      <c r="L93" s="65">
        <v>1300</v>
      </c>
      <c r="M93" s="21">
        <v>2</v>
      </c>
      <c r="N93" s="58">
        <v>44186</v>
      </c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56" hidden="1" x14ac:dyDescent="0.15">
      <c r="A94" s="16">
        <v>9</v>
      </c>
      <c r="B94" s="16">
        <v>371</v>
      </c>
      <c r="C94" s="16" t="s">
        <v>1488</v>
      </c>
      <c r="D94" s="17" t="s">
        <v>1489</v>
      </c>
      <c r="E94" s="17" t="s">
        <v>62</v>
      </c>
      <c r="F94" s="16" t="s">
        <v>2384</v>
      </c>
      <c r="G94" s="16" t="s">
        <v>1491</v>
      </c>
      <c r="H94" s="16" t="s">
        <v>23</v>
      </c>
      <c r="I94" s="58">
        <v>44196</v>
      </c>
      <c r="J94" s="59">
        <v>0.9375</v>
      </c>
      <c r="K94" s="36"/>
      <c r="L94" s="65">
        <v>5800</v>
      </c>
      <c r="M94" s="21">
        <v>3</v>
      </c>
      <c r="N94" s="58">
        <v>44138</v>
      </c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28" hidden="1" x14ac:dyDescent="0.15">
      <c r="A95" s="21">
        <v>91</v>
      </c>
      <c r="B95" s="16">
        <v>508</v>
      </c>
      <c r="C95" s="16" t="s">
        <v>2056</v>
      </c>
      <c r="D95" s="17" t="s">
        <v>2057</v>
      </c>
      <c r="E95" s="16" t="s">
        <v>20</v>
      </c>
      <c r="F95" s="16" t="s">
        <v>2058</v>
      </c>
      <c r="G95" s="16" t="s">
        <v>2059</v>
      </c>
      <c r="H95" s="16" t="s">
        <v>1455</v>
      </c>
      <c r="I95" s="35">
        <v>44193</v>
      </c>
      <c r="J95" s="39">
        <v>0.72916666666666663</v>
      </c>
      <c r="K95" s="36" t="s">
        <v>2455</v>
      </c>
      <c r="L95" s="65">
        <v>0</v>
      </c>
      <c r="M95" s="21">
        <v>2</v>
      </c>
      <c r="N95" s="58">
        <v>44186</v>
      </c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42" hidden="1" x14ac:dyDescent="0.15">
      <c r="A96" s="21">
        <v>92</v>
      </c>
      <c r="B96" s="16">
        <v>94</v>
      </c>
      <c r="C96" s="16" t="s">
        <v>350</v>
      </c>
      <c r="D96" s="17" t="s">
        <v>351</v>
      </c>
      <c r="E96" s="16" t="s">
        <v>352</v>
      </c>
      <c r="F96" s="16" t="s">
        <v>353</v>
      </c>
      <c r="G96" s="16" t="s">
        <v>354</v>
      </c>
      <c r="H96" s="16" t="s">
        <v>23</v>
      </c>
      <c r="I96" s="58">
        <v>44191</v>
      </c>
      <c r="J96" s="59">
        <v>0.75</v>
      </c>
      <c r="K96" s="36"/>
      <c r="L96" s="65">
        <v>1800</v>
      </c>
      <c r="M96" s="21">
        <v>3</v>
      </c>
      <c r="N96" s="58">
        <v>44186</v>
      </c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28" hidden="1" x14ac:dyDescent="0.15">
      <c r="A97" s="21">
        <v>93</v>
      </c>
      <c r="B97" s="16">
        <v>509</v>
      </c>
      <c r="C97" s="16" t="s">
        <v>2060</v>
      </c>
      <c r="D97" s="17" t="s">
        <v>2061</v>
      </c>
      <c r="E97" s="16" t="s">
        <v>20</v>
      </c>
      <c r="F97" s="16" t="s">
        <v>2062</v>
      </c>
      <c r="G97" s="16" t="s">
        <v>2456</v>
      </c>
      <c r="H97" s="16" t="s">
        <v>1455</v>
      </c>
      <c r="I97" s="58">
        <v>44192</v>
      </c>
      <c r="J97" s="59">
        <v>0.52083333333333337</v>
      </c>
      <c r="K97" s="32" t="s">
        <v>2400</v>
      </c>
      <c r="L97" s="65">
        <v>1500</v>
      </c>
      <c r="M97" s="21">
        <v>1</v>
      </c>
      <c r="N97" s="58">
        <v>44186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28" hidden="1" x14ac:dyDescent="0.15">
      <c r="A98" s="21">
        <v>94</v>
      </c>
      <c r="B98" s="16">
        <v>510</v>
      </c>
      <c r="C98" s="16" t="s">
        <v>2064</v>
      </c>
      <c r="D98" s="17" t="s">
        <v>2065</v>
      </c>
      <c r="E98" s="16" t="s">
        <v>199</v>
      </c>
      <c r="F98" s="16" t="s">
        <v>2066</v>
      </c>
      <c r="G98" s="16" t="s">
        <v>2067</v>
      </c>
      <c r="H98" s="16" t="s">
        <v>1455</v>
      </c>
      <c r="I98" s="35">
        <v>44196</v>
      </c>
      <c r="J98" s="39">
        <v>0.95833333333333337</v>
      </c>
      <c r="K98" s="36" t="s">
        <v>2457</v>
      </c>
      <c r="L98" s="65">
        <v>5300</v>
      </c>
      <c r="M98" s="21">
        <v>1</v>
      </c>
      <c r="N98" s="58">
        <v>44187</v>
      </c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42" hidden="1" x14ac:dyDescent="0.15">
      <c r="A99" s="21">
        <v>95</v>
      </c>
      <c r="B99" s="16">
        <v>511</v>
      </c>
      <c r="C99" s="16" t="s">
        <v>2068</v>
      </c>
      <c r="D99" s="17" t="s">
        <v>2069</v>
      </c>
      <c r="E99" s="16" t="s">
        <v>569</v>
      </c>
      <c r="F99" s="16" t="s">
        <v>2070</v>
      </c>
      <c r="G99" s="16" t="s">
        <v>2071</v>
      </c>
      <c r="H99" s="16" t="s">
        <v>1455</v>
      </c>
      <c r="I99" s="58">
        <v>44192</v>
      </c>
      <c r="J99" s="32" t="s">
        <v>2458</v>
      </c>
      <c r="K99" s="36" t="s">
        <v>2459</v>
      </c>
      <c r="L99" s="81">
        <v>1500</v>
      </c>
      <c r="M99" s="21">
        <v>1</v>
      </c>
      <c r="N99" s="58">
        <v>44187</v>
      </c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42" hidden="1" x14ac:dyDescent="0.15">
      <c r="A100" s="21">
        <v>96</v>
      </c>
      <c r="B100" s="16">
        <v>512</v>
      </c>
      <c r="C100" s="16" t="s">
        <v>2072</v>
      </c>
      <c r="D100" s="17" t="s">
        <v>2073</v>
      </c>
      <c r="E100" s="16" t="s">
        <v>62</v>
      </c>
      <c r="F100" s="16" t="s">
        <v>2074</v>
      </c>
      <c r="G100" s="16" t="s">
        <v>2075</v>
      </c>
      <c r="H100" s="16" t="s">
        <v>1455</v>
      </c>
      <c r="I100" s="58">
        <v>44191</v>
      </c>
      <c r="J100" s="59">
        <v>0.78125</v>
      </c>
      <c r="K100" s="32" t="s">
        <v>2460</v>
      </c>
      <c r="L100" s="81">
        <v>1800</v>
      </c>
      <c r="M100" s="21">
        <v>3</v>
      </c>
      <c r="N100" s="58">
        <v>44187</v>
      </c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140" hidden="1" x14ac:dyDescent="0.15">
      <c r="A101" s="21">
        <v>97</v>
      </c>
      <c r="B101" s="16">
        <v>513</v>
      </c>
      <c r="C101" s="16" t="s">
        <v>2076</v>
      </c>
      <c r="D101" s="17" t="s">
        <v>2077</v>
      </c>
      <c r="E101" s="16" t="s">
        <v>20</v>
      </c>
      <c r="F101" s="16" t="s">
        <v>2078</v>
      </c>
      <c r="G101" s="16" t="s">
        <v>2079</v>
      </c>
      <c r="H101" s="16" t="s">
        <v>1455</v>
      </c>
      <c r="I101" s="58">
        <v>44191</v>
      </c>
      <c r="J101" s="59">
        <v>0.52083333333333337</v>
      </c>
      <c r="K101" s="36" t="s">
        <v>2461</v>
      </c>
      <c r="L101" s="65">
        <v>700</v>
      </c>
      <c r="M101" s="21">
        <v>2</v>
      </c>
      <c r="N101" s="58">
        <v>44188</v>
      </c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28" x14ac:dyDescent="0.15">
      <c r="A102" s="21">
        <v>98</v>
      </c>
      <c r="B102" s="16">
        <v>514</v>
      </c>
      <c r="C102" s="16" t="s">
        <v>2153</v>
      </c>
      <c r="D102" s="17" t="s">
        <v>2462</v>
      </c>
      <c r="E102" s="16" t="s">
        <v>20</v>
      </c>
      <c r="F102" s="16" t="s">
        <v>2463</v>
      </c>
      <c r="G102" s="16" t="s">
        <v>2464</v>
      </c>
      <c r="H102" s="16" t="s">
        <v>1455</v>
      </c>
      <c r="I102" s="58">
        <v>44196</v>
      </c>
      <c r="J102" s="59">
        <v>0.9375</v>
      </c>
      <c r="K102" s="36"/>
      <c r="L102" s="65">
        <v>4500</v>
      </c>
      <c r="M102" s="21">
        <v>2</v>
      </c>
      <c r="N102" s="58">
        <v>44188</v>
      </c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28" hidden="1" x14ac:dyDescent="0.15">
      <c r="A103" s="21">
        <v>99</v>
      </c>
      <c r="B103" s="16">
        <v>515</v>
      </c>
      <c r="C103" s="16" t="s">
        <v>2080</v>
      </c>
      <c r="D103" s="17" t="s">
        <v>2081</v>
      </c>
      <c r="E103" s="16" t="s">
        <v>569</v>
      </c>
      <c r="F103" s="16" t="s">
        <v>2082</v>
      </c>
      <c r="G103" s="16" t="s">
        <v>2083</v>
      </c>
      <c r="H103" s="16" t="s">
        <v>1455</v>
      </c>
      <c r="I103" s="58">
        <v>44195</v>
      </c>
      <c r="J103" s="59">
        <v>0.8125</v>
      </c>
      <c r="K103" s="32"/>
      <c r="L103" s="65">
        <v>2000</v>
      </c>
      <c r="M103" s="21">
        <v>2</v>
      </c>
      <c r="N103" s="58">
        <v>44189</v>
      </c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28" hidden="1" x14ac:dyDescent="0.15">
      <c r="A104" s="21">
        <v>100</v>
      </c>
      <c r="B104" s="16">
        <v>516</v>
      </c>
      <c r="C104" s="16" t="s">
        <v>2085</v>
      </c>
      <c r="D104" s="17" t="s">
        <v>2086</v>
      </c>
      <c r="E104" s="16" t="s">
        <v>237</v>
      </c>
      <c r="F104" s="16" t="s">
        <v>2087</v>
      </c>
      <c r="G104" s="16" t="s">
        <v>2088</v>
      </c>
      <c r="H104" s="16" t="s">
        <v>1455</v>
      </c>
      <c r="I104" s="58">
        <v>44192</v>
      </c>
      <c r="J104" s="59">
        <v>0.75</v>
      </c>
      <c r="K104" s="32"/>
      <c r="L104" s="65">
        <v>1800</v>
      </c>
      <c r="M104" s="21">
        <v>3</v>
      </c>
      <c r="N104" s="58">
        <v>44189</v>
      </c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28" hidden="1" x14ac:dyDescent="0.15">
      <c r="A105" s="21">
        <v>101</v>
      </c>
      <c r="B105" s="16">
        <v>85</v>
      </c>
      <c r="C105" s="16" t="s">
        <v>315</v>
      </c>
      <c r="D105" s="17" t="s">
        <v>316</v>
      </c>
      <c r="E105" s="16" t="s">
        <v>20</v>
      </c>
      <c r="F105" s="16" t="s">
        <v>317</v>
      </c>
      <c r="G105" s="16" t="s">
        <v>318</v>
      </c>
      <c r="H105" s="16" t="s">
        <v>23</v>
      </c>
      <c r="I105" s="58">
        <v>44194</v>
      </c>
      <c r="J105" s="59">
        <v>0.79166666666666663</v>
      </c>
      <c r="K105" s="32" t="s">
        <v>2465</v>
      </c>
      <c r="L105" s="65">
        <v>1300</v>
      </c>
      <c r="M105" s="21">
        <v>2</v>
      </c>
      <c r="N105" s="58">
        <v>44189</v>
      </c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14" hidden="1" x14ac:dyDescent="0.15">
      <c r="A106" s="21">
        <v>102</v>
      </c>
      <c r="B106" s="16">
        <v>517</v>
      </c>
      <c r="C106" s="16" t="s">
        <v>2089</v>
      </c>
      <c r="D106" s="17" t="s">
        <v>2090</v>
      </c>
      <c r="E106" s="16" t="s">
        <v>20</v>
      </c>
      <c r="F106" s="16" t="s">
        <v>1183</v>
      </c>
      <c r="G106" s="16"/>
      <c r="H106" s="16" t="s">
        <v>1455</v>
      </c>
      <c r="I106" s="58">
        <v>44190</v>
      </c>
      <c r="J106" s="59">
        <v>0.45833333333333331</v>
      </c>
      <c r="K106" s="36"/>
      <c r="L106" s="81">
        <v>2500</v>
      </c>
      <c r="M106" s="21">
        <v>2</v>
      </c>
      <c r="N106" s="58">
        <v>44181</v>
      </c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28" hidden="1" x14ac:dyDescent="0.15">
      <c r="A107" s="21">
        <v>103</v>
      </c>
      <c r="B107" s="16">
        <v>322</v>
      </c>
      <c r="C107" s="16" t="s">
        <v>1231</v>
      </c>
      <c r="D107" s="17" t="s">
        <v>1232</v>
      </c>
      <c r="E107" s="16" t="s">
        <v>89</v>
      </c>
      <c r="F107" s="16" t="s">
        <v>1233</v>
      </c>
      <c r="G107" s="16" t="s">
        <v>2466</v>
      </c>
      <c r="H107" s="16" t="s">
        <v>1455</v>
      </c>
      <c r="I107" s="58">
        <v>44195</v>
      </c>
      <c r="J107" s="59">
        <v>0.625</v>
      </c>
      <c r="K107" s="36" t="s">
        <v>2443</v>
      </c>
      <c r="L107" s="65">
        <v>2300</v>
      </c>
      <c r="M107" s="21">
        <v>2</v>
      </c>
      <c r="N107" s="58">
        <v>44191</v>
      </c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42" x14ac:dyDescent="0.15">
      <c r="A108" s="21">
        <v>104</v>
      </c>
      <c r="B108" s="16">
        <v>467</v>
      </c>
      <c r="C108" s="16" t="s">
        <v>1891</v>
      </c>
      <c r="D108" s="17" t="s">
        <v>1892</v>
      </c>
      <c r="E108" s="16" t="s">
        <v>471</v>
      </c>
      <c r="F108" s="16" t="s">
        <v>1893</v>
      </c>
      <c r="G108" s="16" t="s">
        <v>1894</v>
      </c>
      <c r="H108" s="16" t="s">
        <v>1455</v>
      </c>
      <c r="I108" s="58">
        <v>44196</v>
      </c>
      <c r="J108" s="59">
        <v>0.54166666666666663</v>
      </c>
      <c r="K108" s="32"/>
      <c r="L108" s="65">
        <v>0</v>
      </c>
      <c r="M108" s="21">
        <v>2</v>
      </c>
      <c r="N108" s="58">
        <v>44191</v>
      </c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28" hidden="1" x14ac:dyDescent="0.15">
      <c r="A109" s="21">
        <v>105</v>
      </c>
      <c r="B109" s="16">
        <v>518</v>
      </c>
      <c r="C109" s="16" t="s">
        <v>2091</v>
      </c>
      <c r="D109" s="17" t="s">
        <v>2092</v>
      </c>
      <c r="E109" s="16" t="s">
        <v>341</v>
      </c>
      <c r="F109" s="16" t="s">
        <v>2094</v>
      </c>
      <c r="G109" s="16" t="s">
        <v>2095</v>
      </c>
      <c r="H109" s="16" t="s">
        <v>1455</v>
      </c>
      <c r="I109" s="58">
        <v>44196</v>
      </c>
      <c r="J109" s="59">
        <v>0.41666666666666669</v>
      </c>
      <c r="K109" s="32" t="s">
        <v>2467</v>
      </c>
      <c r="L109" s="65">
        <v>2400</v>
      </c>
      <c r="M109" s="21">
        <v>1</v>
      </c>
      <c r="N109" s="58">
        <v>44191</v>
      </c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28" hidden="1" x14ac:dyDescent="0.15">
      <c r="A110" s="21">
        <v>106</v>
      </c>
      <c r="B110" s="16">
        <v>519</v>
      </c>
      <c r="C110" s="16" t="s">
        <v>2096</v>
      </c>
      <c r="D110" s="17" t="s">
        <v>2097</v>
      </c>
      <c r="E110" s="16" t="s">
        <v>62</v>
      </c>
      <c r="F110" s="16" t="s">
        <v>2098</v>
      </c>
      <c r="G110" s="16" t="s">
        <v>2099</v>
      </c>
      <c r="H110" s="16" t="s">
        <v>1455</v>
      </c>
      <c r="I110" s="58">
        <v>44195</v>
      </c>
      <c r="J110" s="59">
        <v>0.90625</v>
      </c>
      <c r="K110" s="32"/>
      <c r="L110" s="65">
        <v>2500</v>
      </c>
      <c r="M110" s="21">
        <v>3</v>
      </c>
      <c r="N110" s="58">
        <v>44191</v>
      </c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28" hidden="1" x14ac:dyDescent="0.15">
      <c r="A111" s="21">
        <v>107</v>
      </c>
      <c r="B111" s="16">
        <v>466</v>
      </c>
      <c r="C111" s="16" t="s">
        <v>1886</v>
      </c>
      <c r="D111" s="17" t="s">
        <v>1887</v>
      </c>
      <c r="E111" s="16" t="s">
        <v>20</v>
      </c>
      <c r="F111" s="16" t="s">
        <v>1888</v>
      </c>
      <c r="G111" s="46" t="s">
        <v>2468</v>
      </c>
      <c r="H111" s="16" t="s">
        <v>1455</v>
      </c>
      <c r="I111" s="58">
        <v>44196</v>
      </c>
      <c r="J111" s="59">
        <v>0.78125</v>
      </c>
      <c r="K111" s="32"/>
      <c r="L111" s="65">
        <v>3900</v>
      </c>
      <c r="M111" s="21">
        <v>1</v>
      </c>
      <c r="N111" s="58">
        <v>44191</v>
      </c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14" hidden="1" x14ac:dyDescent="0.15">
      <c r="A112" s="21">
        <v>108</v>
      </c>
      <c r="B112" s="16">
        <v>520</v>
      </c>
      <c r="C112" s="16" t="s">
        <v>2101</v>
      </c>
      <c r="D112" s="17" t="s">
        <v>2102</v>
      </c>
      <c r="E112" s="16" t="s">
        <v>155</v>
      </c>
      <c r="F112" s="16" t="s">
        <v>2103</v>
      </c>
      <c r="G112" s="16" t="s">
        <v>2469</v>
      </c>
      <c r="H112" s="16" t="s">
        <v>1455</v>
      </c>
      <c r="I112" s="58">
        <v>44195</v>
      </c>
      <c r="J112" s="59">
        <v>0.85416666666666663</v>
      </c>
      <c r="K112" s="32"/>
      <c r="L112" s="65">
        <v>2000</v>
      </c>
      <c r="M112" s="21">
        <v>1</v>
      </c>
      <c r="N112" s="58">
        <v>44192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28" x14ac:dyDescent="0.15">
      <c r="A113" s="21">
        <v>109</v>
      </c>
      <c r="B113" s="16">
        <v>521</v>
      </c>
      <c r="C113" s="16" t="s">
        <v>2105</v>
      </c>
      <c r="D113" s="17" t="s">
        <v>2106</v>
      </c>
      <c r="E113" s="16" t="s">
        <v>569</v>
      </c>
      <c r="F113" s="16" t="s">
        <v>2107</v>
      </c>
      <c r="G113" s="16" t="s">
        <v>2108</v>
      </c>
      <c r="H113" s="16" t="s">
        <v>1455</v>
      </c>
      <c r="I113" s="58">
        <v>44196</v>
      </c>
      <c r="J113" s="59">
        <v>0.77083333333333337</v>
      </c>
      <c r="K113" s="32"/>
      <c r="L113" s="65">
        <v>4000</v>
      </c>
      <c r="M113" s="21">
        <v>2</v>
      </c>
      <c r="N113" s="58">
        <v>44192</v>
      </c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14" hidden="1" x14ac:dyDescent="0.15">
      <c r="A114" s="21">
        <v>110</v>
      </c>
      <c r="B114" s="16">
        <v>522</v>
      </c>
      <c r="C114" s="16" t="s">
        <v>2109</v>
      </c>
      <c r="D114" s="17" t="s">
        <v>2110</v>
      </c>
      <c r="E114" s="16" t="s">
        <v>20</v>
      </c>
      <c r="F114" s="16" t="s">
        <v>2111</v>
      </c>
      <c r="G114" s="16" t="s">
        <v>2112</v>
      </c>
      <c r="H114" s="16" t="s">
        <v>1455</v>
      </c>
      <c r="I114" s="58">
        <v>44192</v>
      </c>
      <c r="J114" s="59">
        <v>0.6875</v>
      </c>
      <c r="K114" s="32"/>
      <c r="L114" s="65">
        <v>1500</v>
      </c>
      <c r="M114" s="21">
        <v>2</v>
      </c>
      <c r="N114" s="58">
        <v>44192</v>
      </c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28" hidden="1" x14ac:dyDescent="0.15">
      <c r="A115" s="21">
        <v>111</v>
      </c>
      <c r="B115" s="16">
        <v>523</v>
      </c>
      <c r="C115" s="16" t="s">
        <v>2113</v>
      </c>
      <c r="D115" s="17" t="s">
        <v>2114</v>
      </c>
      <c r="E115" s="16" t="s">
        <v>833</v>
      </c>
      <c r="F115" s="16" t="s">
        <v>2115</v>
      </c>
      <c r="G115" s="16" t="s">
        <v>2116</v>
      </c>
      <c r="H115" s="16" t="s">
        <v>1455</v>
      </c>
      <c r="I115" s="58">
        <v>44195</v>
      </c>
      <c r="J115" s="59">
        <v>0.72916666666666663</v>
      </c>
      <c r="K115" s="21"/>
      <c r="L115" s="81">
        <v>2000</v>
      </c>
      <c r="M115" s="21">
        <v>2</v>
      </c>
      <c r="N115" s="58">
        <v>44192</v>
      </c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28" hidden="1" x14ac:dyDescent="0.15">
      <c r="A116" s="21">
        <v>112</v>
      </c>
      <c r="B116" s="16">
        <v>524</v>
      </c>
      <c r="C116" s="16" t="s">
        <v>2118</v>
      </c>
      <c r="D116" s="17" t="s">
        <v>2119</v>
      </c>
      <c r="E116" s="16" t="s">
        <v>20</v>
      </c>
      <c r="F116" s="16" t="s">
        <v>2120</v>
      </c>
      <c r="G116" s="16" t="s">
        <v>2121</v>
      </c>
      <c r="H116" s="16" t="s">
        <v>1455</v>
      </c>
      <c r="I116" s="58">
        <v>44194</v>
      </c>
      <c r="J116" s="59">
        <v>0.8125</v>
      </c>
      <c r="K116" s="32" t="s">
        <v>2317</v>
      </c>
      <c r="L116" s="65">
        <v>1700</v>
      </c>
      <c r="M116" s="21">
        <v>1</v>
      </c>
      <c r="N116" s="58">
        <v>44193</v>
      </c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28" hidden="1" x14ac:dyDescent="0.15">
      <c r="A117" s="21">
        <v>113</v>
      </c>
      <c r="B117" s="16">
        <v>525</v>
      </c>
      <c r="C117" s="16" t="s">
        <v>2122</v>
      </c>
      <c r="D117" s="17" t="s">
        <v>2123</v>
      </c>
      <c r="E117" s="16" t="s">
        <v>20</v>
      </c>
      <c r="F117" s="16" t="s">
        <v>2470</v>
      </c>
      <c r="G117" s="16" t="s">
        <v>2125</v>
      </c>
      <c r="H117" s="16" t="s">
        <v>1455</v>
      </c>
      <c r="I117" s="58">
        <v>44194</v>
      </c>
      <c r="J117" s="59">
        <v>0.8125</v>
      </c>
      <c r="K117" s="192"/>
      <c r="L117" s="65">
        <v>0</v>
      </c>
      <c r="M117" s="21">
        <v>2</v>
      </c>
      <c r="N117" s="58">
        <v>44193</v>
      </c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42" hidden="1" x14ac:dyDescent="0.15">
      <c r="A118" s="21">
        <v>114</v>
      </c>
      <c r="B118" s="16">
        <v>526</v>
      </c>
      <c r="C118" s="16" t="s">
        <v>2126</v>
      </c>
      <c r="D118" s="17" t="s">
        <v>2127</v>
      </c>
      <c r="E118" s="16" t="s">
        <v>569</v>
      </c>
      <c r="F118" s="16" t="s">
        <v>2471</v>
      </c>
      <c r="G118" s="16" t="s">
        <v>2129</v>
      </c>
      <c r="H118" s="16" t="s">
        <v>1455</v>
      </c>
      <c r="I118" s="58">
        <v>44196</v>
      </c>
      <c r="J118" s="59">
        <v>0.91666666666666663</v>
      </c>
      <c r="K118" s="32" t="s">
        <v>2472</v>
      </c>
      <c r="L118" s="65">
        <v>4600</v>
      </c>
      <c r="M118" s="21">
        <v>1</v>
      </c>
      <c r="N118" s="58">
        <v>44193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28" hidden="1" x14ac:dyDescent="0.15">
      <c r="A119" s="21">
        <v>115</v>
      </c>
      <c r="B119" s="16">
        <v>527</v>
      </c>
      <c r="C119" s="16" t="s">
        <v>2131</v>
      </c>
      <c r="D119" s="17" t="s">
        <v>2132</v>
      </c>
      <c r="E119" s="16" t="s">
        <v>62</v>
      </c>
      <c r="F119" s="16" t="s">
        <v>2133</v>
      </c>
      <c r="G119" s="16" t="s">
        <v>2134</v>
      </c>
      <c r="H119" s="16" t="s">
        <v>1455</v>
      </c>
      <c r="I119" s="58">
        <v>44194</v>
      </c>
      <c r="J119" s="59">
        <v>0.8125</v>
      </c>
      <c r="K119" s="32"/>
      <c r="L119" s="65">
        <v>2000</v>
      </c>
      <c r="M119" s="21">
        <v>3</v>
      </c>
      <c r="N119" s="58">
        <v>44193</v>
      </c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28" x14ac:dyDescent="0.15">
      <c r="A120" s="21">
        <v>116</v>
      </c>
      <c r="B120" s="16">
        <v>528</v>
      </c>
      <c r="C120" s="16" t="s">
        <v>2135</v>
      </c>
      <c r="D120" s="17" t="s">
        <v>2136</v>
      </c>
      <c r="E120" s="16" t="s">
        <v>326</v>
      </c>
      <c r="F120" s="16" t="s">
        <v>2137</v>
      </c>
      <c r="G120" s="16" t="s">
        <v>2138</v>
      </c>
      <c r="H120" s="16" t="s">
        <v>1455</v>
      </c>
      <c r="I120" s="58">
        <v>44196</v>
      </c>
      <c r="J120" s="59">
        <v>0.625</v>
      </c>
      <c r="K120" s="32" t="s">
        <v>2473</v>
      </c>
      <c r="L120" s="65">
        <v>0</v>
      </c>
      <c r="M120" s="21">
        <v>2</v>
      </c>
      <c r="N120" s="58">
        <v>44194</v>
      </c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28" x14ac:dyDescent="0.15">
      <c r="A121" s="21">
        <v>117</v>
      </c>
      <c r="B121" s="16">
        <v>529</v>
      </c>
      <c r="C121" s="16" t="s">
        <v>2139</v>
      </c>
      <c r="D121" s="17" t="s">
        <v>2140</v>
      </c>
      <c r="E121" s="16" t="s">
        <v>569</v>
      </c>
      <c r="F121" s="16" t="s">
        <v>2141</v>
      </c>
      <c r="G121" s="16" t="s">
        <v>2142</v>
      </c>
      <c r="H121" s="16" t="s">
        <v>1455</v>
      </c>
      <c r="I121" s="58">
        <v>44196</v>
      </c>
      <c r="J121" s="59">
        <v>0.58333333333333337</v>
      </c>
      <c r="K121" s="32"/>
      <c r="L121" s="65">
        <v>2700</v>
      </c>
      <c r="M121" s="21">
        <v>2</v>
      </c>
      <c r="N121" s="58">
        <v>44194</v>
      </c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14" x14ac:dyDescent="0.15">
      <c r="A122" s="21">
        <v>118</v>
      </c>
      <c r="B122" s="16">
        <v>530</v>
      </c>
      <c r="C122" s="16" t="s">
        <v>2143</v>
      </c>
      <c r="D122" s="17" t="s">
        <v>2144</v>
      </c>
      <c r="E122" s="16" t="s">
        <v>20</v>
      </c>
      <c r="F122" s="2" t="s">
        <v>2474</v>
      </c>
      <c r="G122" s="2" t="s">
        <v>2146</v>
      </c>
      <c r="H122" s="16" t="s">
        <v>1455</v>
      </c>
      <c r="I122" s="58">
        <v>44196</v>
      </c>
      <c r="J122" s="59">
        <v>0.41666666666666669</v>
      </c>
      <c r="K122" s="32" t="s">
        <v>2443</v>
      </c>
      <c r="L122" s="65">
        <v>2600</v>
      </c>
      <c r="M122" s="21">
        <v>2</v>
      </c>
      <c r="N122" s="58">
        <v>44194</v>
      </c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14" hidden="1" x14ac:dyDescent="0.15">
      <c r="A123" s="21">
        <v>120</v>
      </c>
      <c r="B123" s="21"/>
      <c r="C123" s="21"/>
      <c r="D123" s="32"/>
      <c r="E123" s="21"/>
      <c r="F123" s="21"/>
      <c r="G123" s="21"/>
      <c r="H123" s="21"/>
      <c r="I123" s="58"/>
      <c r="J123" s="59"/>
      <c r="K123" s="36"/>
      <c r="L123" s="65"/>
      <c r="M123" s="21"/>
      <c r="N123" s="58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14" hidden="1" x14ac:dyDescent="0.15">
      <c r="A124" s="21">
        <v>121</v>
      </c>
      <c r="B124" s="21"/>
      <c r="C124" s="21"/>
      <c r="D124" s="32"/>
      <c r="E124" s="21"/>
      <c r="F124" s="21"/>
      <c r="G124" s="21"/>
      <c r="H124" s="21"/>
      <c r="I124" s="58"/>
      <c r="J124" s="59"/>
      <c r="K124" s="32"/>
      <c r="L124" s="65"/>
      <c r="M124" s="21"/>
      <c r="N124" s="58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14" hidden="1" x14ac:dyDescent="0.15">
      <c r="A125" s="21">
        <v>122</v>
      </c>
      <c r="B125" s="21"/>
      <c r="C125" s="21"/>
      <c r="D125" s="32"/>
      <c r="E125" s="21"/>
      <c r="F125" s="21"/>
      <c r="G125" s="21"/>
      <c r="H125" s="21"/>
      <c r="I125" s="58"/>
      <c r="J125" s="59"/>
      <c r="K125" s="32"/>
      <c r="L125" s="65"/>
      <c r="M125" s="21"/>
      <c r="N125" s="58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14" hidden="1" x14ac:dyDescent="0.15">
      <c r="A126" s="21">
        <v>123</v>
      </c>
      <c r="B126" s="21"/>
      <c r="C126" s="21"/>
      <c r="D126" s="32"/>
      <c r="E126" s="32"/>
      <c r="F126" s="21"/>
      <c r="G126" s="21"/>
      <c r="H126" s="80"/>
      <c r="I126" s="58"/>
      <c r="J126" s="59"/>
      <c r="K126" s="32"/>
      <c r="L126" s="65"/>
      <c r="M126" s="21"/>
      <c r="N126" s="58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56.25" hidden="1" customHeight="1" x14ac:dyDescent="0.15">
      <c r="A127" s="5"/>
      <c r="B127" s="5"/>
      <c r="C127" s="5"/>
      <c r="D127" s="7"/>
      <c r="E127" s="5" t="s">
        <v>12</v>
      </c>
      <c r="F127" s="5" t="s">
        <v>13</v>
      </c>
      <c r="G127" s="5"/>
      <c r="H127" s="5"/>
      <c r="I127" s="54"/>
      <c r="J127" s="55"/>
      <c r="K127" s="207"/>
      <c r="L127" s="208"/>
      <c r="M127" s="209"/>
      <c r="N127" s="209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56.25" hidden="1" customHeight="1" x14ac:dyDescent="0.15">
      <c r="A128" s="83"/>
      <c r="B128" s="83"/>
      <c r="C128" s="83"/>
      <c r="D128" s="84"/>
      <c r="E128" s="83"/>
      <c r="F128" s="83"/>
      <c r="G128" s="83"/>
      <c r="H128" s="83"/>
      <c r="I128" s="85"/>
      <c r="J128" s="86"/>
      <c r="K128" s="87"/>
      <c r="L128" s="88"/>
      <c r="M128" s="83"/>
      <c r="N128" s="85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56.25" hidden="1" customHeight="1" x14ac:dyDescent="0.15">
      <c r="A129" s="21"/>
      <c r="B129" s="16"/>
      <c r="C129" s="16"/>
      <c r="D129" s="17"/>
      <c r="E129" s="16"/>
      <c r="F129" s="16"/>
      <c r="G129" s="16"/>
      <c r="H129" s="16"/>
      <c r="I129" s="58"/>
      <c r="J129" s="59"/>
      <c r="K129" s="32"/>
      <c r="L129" s="65"/>
      <c r="M129" s="21"/>
      <c r="N129" s="58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73.5" hidden="1" customHeight="1" x14ac:dyDescent="0.15">
      <c r="A130" s="210"/>
      <c r="B130" s="210"/>
      <c r="C130" s="210"/>
      <c r="D130" s="211"/>
      <c r="E130" s="210"/>
      <c r="F130" s="210"/>
      <c r="G130" s="210"/>
      <c r="H130" s="210"/>
      <c r="I130" s="212"/>
      <c r="J130" s="213"/>
      <c r="K130" s="211"/>
      <c r="L130" s="214"/>
      <c r="M130" s="210"/>
      <c r="N130" s="58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56.25" hidden="1" customHeight="1" x14ac:dyDescent="0.15">
      <c r="A131" s="210"/>
      <c r="B131" s="210"/>
      <c r="C131" s="210"/>
      <c r="D131" s="211"/>
      <c r="E131" s="210"/>
      <c r="F131" s="210"/>
      <c r="G131" s="210"/>
      <c r="H131" s="210"/>
      <c r="I131" s="212"/>
      <c r="J131" s="213"/>
      <c r="K131" s="211"/>
      <c r="L131" s="214"/>
      <c r="M131" s="210"/>
      <c r="N131" s="58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56.25" hidden="1" customHeight="1" x14ac:dyDescent="0.15">
      <c r="A132" s="210"/>
      <c r="B132" s="210"/>
      <c r="C132" s="210"/>
      <c r="D132" s="211"/>
      <c r="E132" s="210"/>
      <c r="F132" s="210"/>
      <c r="G132" s="210"/>
      <c r="H132" s="210"/>
      <c r="I132" s="212"/>
      <c r="J132" s="213"/>
      <c r="K132" s="211"/>
      <c r="L132" s="214"/>
      <c r="M132" s="210"/>
      <c r="N132" s="58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56.25" hidden="1" customHeight="1" x14ac:dyDescent="0.15">
      <c r="A133" s="210"/>
      <c r="B133" s="210"/>
      <c r="C133" s="210"/>
      <c r="D133" s="211"/>
      <c r="E133" s="210"/>
      <c r="F133" s="210"/>
      <c r="G133" s="210"/>
      <c r="H133" s="210"/>
      <c r="I133" s="212"/>
      <c r="J133" s="213"/>
      <c r="K133" s="211"/>
      <c r="L133" s="214"/>
      <c r="M133" s="210"/>
      <c r="N133" s="58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56.25" hidden="1" customHeight="1" x14ac:dyDescent="0.15">
      <c r="A134" s="21"/>
      <c r="B134" s="16"/>
      <c r="C134" s="16"/>
      <c r="D134" s="17"/>
      <c r="E134" s="16"/>
      <c r="F134" s="16"/>
      <c r="G134" s="16"/>
      <c r="H134" s="215"/>
      <c r="I134" s="58"/>
      <c r="J134" s="59"/>
      <c r="K134" s="32"/>
      <c r="L134" s="65"/>
      <c r="M134" s="21"/>
      <c r="N134" s="58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56.25" hidden="1" customHeight="1" x14ac:dyDescent="0.15">
      <c r="A135" s="21"/>
      <c r="B135" s="16"/>
      <c r="C135" s="16"/>
      <c r="D135" s="17"/>
      <c r="E135" s="16"/>
      <c r="F135" s="16"/>
      <c r="G135" s="16"/>
      <c r="H135" s="16"/>
      <c r="I135" s="58"/>
      <c r="J135" s="59"/>
      <c r="K135" s="32"/>
      <c r="L135" s="65"/>
      <c r="M135" s="21"/>
      <c r="N135" s="58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56.25" hidden="1" customHeight="1" x14ac:dyDescent="0.15">
      <c r="A136" s="21"/>
      <c r="B136" s="16"/>
      <c r="C136" s="16"/>
      <c r="D136" s="17"/>
      <c r="E136" s="16"/>
      <c r="F136" s="16"/>
      <c r="G136" s="16"/>
      <c r="H136" s="16"/>
      <c r="I136" s="58"/>
      <c r="J136" s="59"/>
      <c r="K136" s="32"/>
      <c r="L136" s="65"/>
      <c r="M136" s="21"/>
      <c r="N136" s="58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73.5" hidden="1" customHeight="1" x14ac:dyDescent="0.15">
      <c r="A137" s="21"/>
      <c r="B137" s="25"/>
      <c r="C137" s="25"/>
      <c r="D137" s="45"/>
      <c r="E137" s="25"/>
      <c r="F137" s="25"/>
      <c r="G137" s="25"/>
      <c r="H137" s="25"/>
      <c r="I137" s="58"/>
      <c r="J137" s="59"/>
      <c r="K137" s="32"/>
      <c r="L137" s="65"/>
      <c r="M137" s="21"/>
      <c r="N137" s="58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67.5" hidden="1" customHeight="1" x14ac:dyDescent="0.15">
      <c r="A138" s="21"/>
      <c r="B138" s="16"/>
      <c r="C138" s="16"/>
      <c r="D138" s="17"/>
      <c r="E138" s="16"/>
      <c r="F138" s="16"/>
      <c r="G138" s="16"/>
      <c r="H138" s="16"/>
      <c r="I138" s="58"/>
      <c r="J138" s="59"/>
      <c r="K138" s="36"/>
      <c r="L138" s="65"/>
      <c r="M138" s="21"/>
      <c r="N138" s="58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56.25" hidden="1" customHeight="1" x14ac:dyDescent="0.15">
      <c r="A139" s="21"/>
      <c r="B139" s="16"/>
      <c r="C139" s="16"/>
      <c r="D139" s="17"/>
      <c r="E139" s="16"/>
      <c r="F139" s="16"/>
      <c r="G139" s="16"/>
      <c r="H139" s="16"/>
      <c r="I139" s="58"/>
      <c r="J139" s="59"/>
      <c r="K139" s="216"/>
      <c r="L139" s="65"/>
      <c r="M139" s="21"/>
      <c r="N139" s="58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56.25" hidden="1" customHeight="1" x14ac:dyDescent="0.15">
      <c r="A140" s="21"/>
      <c r="B140" s="16"/>
      <c r="C140" s="16"/>
      <c r="D140" s="17"/>
      <c r="E140" s="16"/>
      <c r="F140" s="21"/>
      <c r="G140" s="16"/>
      <c r="H140" s="16"/>
      <c r="I140" s="58"/>
      <c r="J140" s="59"/>
      <c r="K140" s="21"/>
      <c r="L140" s="65"/>
      <c r="M140" s="21"/>
      <c r="N140" s="58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56.25" hidden="1" customHeight="1" x14ac:dyDescent="0.15">
      <c r="A141" s="21"/>
      <c r="B141" s="16"/>
      <c r="C141" s="16"/>
      <c r="D141" s="17"/>
      <c r="E141" s="16"/>
      <c r="F141" s="16"/>
      <c r="G141" s="16"/>
      <c r="H141" s="16"/>
      <c r="I141" s="58"/>
      <c r="J141" s="59"/>
      <c r="K141" s="36"/>
      <c r="L141" s="65"/>
      <c r="M141" s="21"/>
      <c r="N141" s="58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56.25" hidden="1" customHeight="1" x14ac:dyDescent="0.15">
      <c r="A142" s="21"/>
      <c r="B142" s="16"/>
      <c r="C142" s="16"/>
      <c r="D142" s="17"/>
      <c r="E142" s="16"/>
      <c r="F142" s="16"/>
      <c r="G142" s="16"/>
      <c r="H142" s="16"/>
      <c r="I142" s="58"/>
      <c r="J142" s="59"/>
      <c r="K142" s="21"/>
      <c r="L142" s="65"/>
      <c r="M142" s="21"/>
      <c r="N142" s="58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56.25" hidden="1" customHeight="1" x14ac:dyDescent="0.15">
      <c r="A143" s="21"/>
      <c r="B143" s="16"/>
      <c r="C143" s="16"/>
      <c r="D143" s="17"/>
      <c r="E143" s="16"/>
      <c r="F143" s="17"/>
      <c r="G143" s="16"/>
      <c r="H143" s="16"/>
      <c r="I143" s="58"/>
      <c r="J143" s="59"/>
      <c r="K143" s="32"/>
      <c r="L143" s="65"/>
      <c r="M143" s="21"/>
      <c r="N143" s="58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56.25" hidden="1" customHeight="1" x14ac:dyDescent="0.15">
      <c r="A144" s="21"/>
      <c r="B144" s="16"/>
      <c r="C144" s="16"/>
      <c r="D144" s="17"/>
      <c r="E144" s="16"/>
      <c r="F144" s="16"/>
      <c r="G144" s="16"/>
      <c r="H144" s="16"/>
      <c r="I144" s="58"/>
      <c r="J144" s="59"/>
      <c r="K144" s="32"/>
      <c r="L144" s="65"/>
      <c r="M144" s="21"/>
      <c r="N144" s="58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51.75" hidden="1" customHeight="1" x14ac:dyDescent="0.15">
      <c r="A145" s="21"/>
      <c r="B145" s="16"/>
      <c r="C145" s="16"/>
      <c r="D145" s="17"/>
      <c r="E145" s="16"/>
      <c r="F145" s="16"/>
      <c r="G145" s="16"/>
      <c r="H145" s="16"/>
      <c r="I145" s="58"/>
      <c r="J145" s="59"/>
      <c r="K145" s="32"/>
      <c r="L145" s="65"/>
      <c r="M145" s="21"/>
      <c r="N145" s="5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51.75" hidden="1" customHeight="1" x14ac:dyDescent="0.15">
      <c r="A146" s="16"/>
      <c r="B146" s="16"/>
      <c r="C146" s="16"/>
      <c r="D146" s="17"/>
      <c r="E146" s="16"/>
      <c r="F146" s="16"/>
      <c r="G146" s="16"/>
      <c r="H146" s="16"/>
      <c r="I146" s="58"/>
      <c r="J146" s="59"/>
      <c r="K146" s="32"/>
      <c r="L146" s="65"/>
      <c r="M146" s="21"/>
      <c r="N146" s="5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8.5" hidden="1" customHeight="1" x14ac:dyDescent="0.15">
      <c r="A147" s="21"/>
      <c r="B147" s="21"/>
      <c r="C147" s="21"/>
      <c r="D147" s="32"/>
      <c r="E147" s="21"/>
      <c r="F147" s="21"/>
      <c r="G147" s="21"/>
      <c r="H147" s="21"/>
      <c r="I147" s="58"/>
      <c r="J147" s="59"/>
      <c r="K147" s="32"/>
      <c r="L147" s="65"/>
      <c r="M147" s="21"/>
      <c r="N147" s="5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10.25" hidden="1" customHeight="1" x14ac:dyDescent="0.15">
      <c r="A148" s="16"/>
      <c r="B148" s="16"/>
      <c r="C148" s="16"/>
      <c r="D148" s="17"/>
      <c r="E148" s="16"/>
      <c r="F148" s="16"/>
      <c r="G148" s="16"/>
      <c r="H148" s="16"/>
      <c r="I148" s="58"/>
      <c r="J148" s="59"/>
      <c r="K148" s="32"/>
      <c r="L148" s="65"/>
      <c r="M148" s="21"/>
      <c r="N148" s="5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76.5" hidden="1" customHeight="1" x14ac:dyDescent="0.15">
      <c r="A149" s="16"/>
      <c r="B149" s="16"/>
      <c r="C149" s="16"/>
      <c r="D149" s="17"/>
      <c r="E149" s="16"/>
      <c r="F149" s="16"/>
      <c r="G149" s="16"/>
      <c r="H149" s="16"/>
      <c r="I149" s="35"/>
      <c r="J149" s="39"/>
      <c r="K149" s="17"/>
      <c r="L149" s="70"/>
      <c r="M149" s="16"/>
      <c r="N149" s="5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56.25" hidden="1" customHeight="1" x14ac:dyDescent="0.15">
      <c r="A150" s="16"/>
      <c r="B150" s="16"/>
      <c r="C150" s="16"/>
      <c r="D150" s="17"/>
      <c r="E150" s="16"/>
      <c r="F150" s="16"/>
      <c r="G150" s="16"/>
      <c r="H150" s="16"/>
      <c r="I150" s="35"/>
      <c r="J150" s="39"/>
      <c r="K150" s="17"/>
      <c r="L150" s="70"/>
      <c r="M150" s="16"/>
      <c r="N150" s="5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71.25" hidden="1" customHeight="1" x14ac:dyDescent="0.15">
      <c r="A151" s="16"/>
      <c r="B151" s="16"/>
      <c r="C151" s="16"/>
      <c r="D151" s="17"/>
      <c r="E151" s="16"/>
      <c r="F151" s="16"/>
      <c r="G151" s="16"/>
      <c r="H151" s="16"/>
      <c r="I151" s="35"/>
      <c r="J151" s="39"/>
      <c r="K151" s="17"/>
      <c r="L151" s="70"/>
      <c r="M151" s="16"/>
      <c r="N151" s="5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51.75" hidden="1" customHeight="1" x14ac:dyDescent="0.15">
      <c r="A152" s="16"/>
      <c r="B152" s="16"/>
      <c r="C152" s="16"/>
      <c r="D152" s="17"/>
      <c r="E152" s="16"/>
      <c r="F152" s="16"/>
      <c r="G152" s="16"/>
      <c r="H152" s="16"/>
      <c r="I152" s="35"/>
      <c r="J152" s="39"/>
      <c r="K152" s="17"/>
      <c r="L152" s="70"/>
      <c r="M152" s="16"/>
      <c r="N152" s="5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7" hidden="1" customHeight="1" x14ac:dyDescent="0.15">
      <c r="A153" s="16"/>
      <c r="B153" s="16"/>
      <c r="C153" s="16"/>
      <c r="D153" s="17"/>
      <c r="E153" s="16"/>
      <c r="F153" s="16"/>
      <c r="G153" s="16"/>
      <c r="H153" s="16"/>
      <c r="I153" s="58"/>
      <c r="J153" s="59"/>
      <c r="K153" s="32"/>
      <c r="L153" s="65"/>
      <c r="M153" s="21"/>
      <c r="N153" s="5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68.25" hidden="1" customHeight="1" x14ac:dyDescent="0.15">
      <c r="A154" s="16"/>
      <c r="B154" s="16"/>
      <c r="C154" s="16"/>
      <c r="D154" s="17"/>
      <c r="E154" s="16"/>
      <c r="F154" s="16"/>
      <c r="G154" s="16"/>
      <c r="H154" s="16"/>
      <c r="I154" s="58"/>
      <c r="J154" s="59"/>
      <c r="K154" s="21"/>
      <c r="L154" s="65"/>
      <c r="M154" s="21"/>
      <c r="N154" s="5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70.5" hidden="1" customHeight="1" x14ac:dyDescent="0.15">
      <c r="A155" s="16"/>
      <c r="B155" s="16"/>
      <c r="C155" s="16"/>
      <c r="D155" s="17"/>
      <c r="E155" s="16"/>
      <c r="F155" s="16"/>
      <c r="G155" s="16"/>
      <c r="H155" s="16"/>
      <c r="I155" s="35"/>
      <c r="J155" s="39"/>
      <c r="K155" s="217"/>
      <c r="L155" s="70"/>
      <c r="M155" s="16"/>
      <c r="N155" s="5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2" hidden="1" customHeight="1" x14ac:dyDescent="0.15">
      <c r="A156" s="16"/>
      <c r="B156" s="16"/>
      <c r="C156" s="16"/>
      <c r="D156" s="17"/>
      <c r="E156" s="16"/>
      <c r="F156" s="16"/>
      <c r="G156" s="16"/>
      <c r="H156" s="16"/>
      <c r="I156" s="35"/>
      <c r="J156" s="39"/>
      <c r="K156" s="17"/>
      <c r="L156" s="70"/>
      <c r="M156" s="16"/>
      <c r="N156" s="5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51.75" hidden="1" customHeight="1" x14ac:dyDescent="0.15">
      <c r="A157" s="16"/>
      <c r="B157" s="16"/>
      <c r="C157" s="16"/>
      <c r="D157" s="17"/>
      <c r="E157" s="16"/>
      <c r="F157" s="16"/>
      <c r="G157" s="16"/>
      <c r="H157" s="16"/>
      <c r="I157" s="35"/>
      <c r="J157" s="39"/>
      <c r="K157" s="34"/>
      <c r="L157" s="70"/>
      <c r="M157" s="16"/>
      <c r="N157" s="5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hidden="1" customHeight="1" x14ac:dyDescent="0.15">
      <c r="A158" s="16"/>
      <c r="B158" s="16"/>
      <c r="C158" s="16"/>
      <c r="D158" s="17"/>
      <c r="E158" s="17"/>
      <c r="F158" s="16"/>
      <c r="G158" s="16"/>
      <c r="H158" s="16"/>
      <c r="I158" s="35"/>
      <c r="J158" s="39"/>
      <c r="K158" s="34"/>
      <c r="L158" s="70"/>
      <c r="M158" s="16"/>
      <c r="N158" s="35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74.25" hidden="1" customHeight="1" x14ac:dyDescent="0.15">
      <c r="A159" s="16"/>
      <c r="B159" s="16"/>
      <c r="C159" s="16"/>
      <c r="D159" s="17"/>
      <c r="E159" s="16"/>
      <c r="F159" s="16"/>
      <c r="G159" s="16"/>
      <c r="H159" s="16"/>
      <c r="I159" s="35"/>
      <c r="J159" s="39"/>
      <c r="K159" s="36"/>
      <c r="L159" s="70"/>
      <c r="M159" s="16"/>
      <c r="N159" s="35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51.75" hidden="1" customHeight="1" x14ac:dyDescent="0.15">
      <c r="A160" s="16"/>
      <c r="B160" s="16"/>
      <c r="C160" s="16"/>
      <c r="D160" s="17"/>
      <c r="E160" s="16"/>
      <c r="F160" s="16"/>
      <c r="G160" s="16"/>
      <c r="H160" s="16"/>
      <c r="I160" s="35"/>
      <c r="J160" s="39"/>
      <c r="K160" s="16"/>
      <c r="L160" s="70"/>
      <c r="M160" s="16"/>
      <c r="N160" s="35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39.75" hidden="1" customHeight="1" x14ac:dyDescent="0.15">
      <c r="A161" s="16"/>
      <c r="B161" s="16"/>
      <c r="C161" s="16"/>
      <c r="D161" s="17"/>
      <c r="E161" s="16"/>
      <c r="F161" s="16"/>
      <c r="G161" s="16"/>
      <c r="H161" s="16"/>
      <c r="I161" s="35"/>
      <c r="J161" s="39"/>
      <c r="K161" s="17"/>
      <c r="L161" s="70"/>
      <c r="M161" s="16"/>
      <c r="N161" s="35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75.75" hidden="1" customHeight="1" x14ac:dyDescent="0.15">
      <c r="A162" s="16"/>
      <c r="B162" s="16"/>
      <c r="C162" s="16"/>
      <c r="D162" s="17"/>
      <c r="E162" s="16"/>
      <c r="F162" s="16"/>
      <c r="G162" s="16"/>
      <c r="H162" s="16"/>
      <c r="I162" s="35"/>
      <c r="J162" s="39"/>
      <c r="K162" s="36"/>
      <c r="L162" s="70"/>
      <c r="M162" s="16"/>
      <c r="N162" s="35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65.25" hidden="1" customHeight="1" x14ac:dyDescent="0.15">
      <c r="A163" s="21"/>
      <c r="B163" s="16"/>
      <c r="C163" s="16"/>
      <c r="D163" s="17"/>
      <c r="E163" s="16"/>
      <c r="F163" s="16"/>
      <c r="G163" s="16"/>
      <c r="H163" s="16"/>
      <c r="I163" s="35"/>
      <c r="J163" s="59"/>
      <c r="K163" s="21"/>
      <c r="L163" s="65"/>
      <c r="M163" s="21"/>
      <c r="N163" s="35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9" hidden="1" customHeight="1" x14ac:dyDescent="0.15">
      <c r="A164" s="16"/>
      <c r="B164" s="16"/>
      <c r="C164" s="16"/>
      <c r="D164" s="17"/>
      <c r="E164" s="16"/>
      <c r="F164" s="16"/>
      <c r="G164" s="16"/>
      <c r="H164" s="16"/>
      <c r="I164" s="35"/>
      <c r="J164" s="39"/>
      <c r="K164" s="49"/>
      <c r="L164" s="70"/>
      <c r="M164" s="16"/>
      <c r="N164" s="35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76.5" hidden="1" customHeight="1" x14ac:dyDescent="0.15">
      <c r="A165" s="21"/>
      <c r="B165" s="16"/>
      <c r="C165" s="16"/>
      <c r="D165" s="17"/>
      <c r="E165" s="16"/>
      <c r="F165" s="16"/>
      <c r="G165" s="16"/>
      <c r="H165" s="16"/>
      <c r="I165" s="58"/>
      <c r="J165" s="59"/>
      <c r="K165" s="37"/>
      <c r="L165" s="65"/>
      <c r="M165" s="21"/>
      <c r="N165" s="35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56.25" hidden="1" customHeight="1" x14ac:dyDescent="0.15">
      <c r="A166" s="16"/>
      <c r="B166" s="16"/>
      <c r="C166" s="16"/>
      <c r="D166" s="17"/>
      <c r="E166" s="16"/>
      <c r="F166" s="16"/>
      <c r="G166" s="16"/>
      <c r="H166" s="16"/>
      <c r="I166" s="35"/>
      <c r="J166" s="39"/>
      <c r="K166" s="17"/>
      <c r="L166" s="70"/>
      <c r="M166" s="16"/>
      <c r="N166" s="35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39.75" hidden="1" customHeight="1" x14ac:dyDescent="0.15">
      <c r="A167" s="16"/>
      <c r="B167" s="16"/>
      <c r="C167" s="16"/>
      <c r="D167" s="17"/>
      <c r="E167" s="16"/>
      <c r="F167" s="16"/>
      <c r="G167" s="16"/>
      <c r="H167" s="16"/>
      <c r="I167" s="35"/>
      <c r="J167" s="39"/>
      <c r="K167" s="17"/>
      <c r="L167" s="70"/>
      <c r="M167" s="16"/>
      <c r="N167" s="35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54.75" hidden="1" customHeight="1" x14ac:dyDescent="0.15">
      <c r="A168" s="21"/>
      <c r="B168" s="21"/>
      <c r="C168" s="21"/>
      <c r="D168" s="32"/>
      <c r="E168" s="32"/>
      <c r="F168" s="32"/>
      <c r="G168" s="21"/>
      <c r="H168" s="21"/>
      <c r="I168" s="58"/>
      <c r="J168" s="59"/>
      <c r="K168" s="32"/>
      <c r="L168" s="65"/>
      <c r="M168" s="21"/>
      <c r="N168" s="5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79.5" hidden="1" customHeight="1" x14ac:dyDescent="0.15">
      <c r="A169" s="16"/>
      <c r="B169" s="16"/>
      <c r="C169" s="16"/>
      <c r="D169" s="17"/>
      <c r="E169" s="16"/>
      <c r="F169" s="16"/>
      <c r="G169" s="16"/>
      <c r="H169" s="16"/>
      <c r="I169" s="35"/>
      <c r="J169" s="68"/>
      <c r="K169" s="21"/>
      <c r="L169" s="65"/>
      <c r="M169" s="16"/>
      <c r="N169" s="35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39.75" hidden="1" customHeight="1" x14ac:dyDescent="0.15">
      <c r="A170" s="16"/>
      <c r="B170" s="16"/>
      <c r="C170" s="16"/>
      <c r="D170" s="17"/>
      <c r="E170" s="16"/>
      <c r="F170" s="16"/>
      <c r="G170" s="16"/>
      <c r="H170" s="16"/>
      <c r="I170" s="35"/>
      <c r="J170" s="39"/>
      <c r="K170" s="16"/>
      <c r="L170" s="70"/>
      <c r="M170" s="16"/>
      <c r="N170" s="35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52.5" hidden="1" customHeight="1" x14ac:dyDescent="0.15">
      <c r="A171" s="16"/>
      <c r="B171" s="16"/>
      <c r="C171" s="16"/>
      <c r="D171" s="17"/>
      <c r="E171" s="16"/>
      <c r="F171" s="16"/>
      <c r="G171" s="16"/>
      <c r="H171" s="16"/>
      <c r="I171" s="35"/>
      <c r="J171" s="39"/>
      <c r="K171" s="29"/>
      <c r="L171" s="70"/>
      <c r="M171" s="16"/>
      <c r="N171" s="5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72.75" hidden="1" customHeight="1" x14ac:dyDescent="0.15">
      <c r="A172" s="16"/>
      <c r="B172" s="16"/>
      <c r="C172" s="16"/>
      <c r="D172" s="17"/>
      <c r="E172" s="16"/>
      <c r="F172" s="16"/>
      <c r="G172" s="16"/>
      <c r="H172" s="16"/>
      <c r="I172" s="58"/>
      <c r="J172" s="59"/>
      <c r="K172" s="32"/>
      <c r="L172" s="65"/>
      <c r="M172" s="21"/>
      <c r="N172" s="5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hidden="1" customHeight="1" x14ac:dyDescent="0.15">
      <c r="A173" s="21"/>
      <c r="B173" s="21"/>
      <c r="C173" s="21"/>
      <c r="D173" s="32"/>
      <c r="E173" s="21"/>
      <c r="F173" s="21"/>
      <c r="G173" s="21"/>
      <c r="H173" s="21"/>
      <c r="I173" s="58"/>
      <c r="J173" s="59"/>
      <c r="K173" s="32"/>
      <c r="L173" s="65"/>
      <c r="M173" s="21"/>
      <c r="N173" s="5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51" hidden="1" customHeight="1" x14ac:dyDescent="0.15">
      <c r="A174" s="16"/>
      <c r="B174" s="16"/>
      <c r="C174" s="16"/>
      <c r="D174" s="17"/>
      <c r="E174" s="16"/>
      <c r="F174" s="16"/>
      <c r="G174" s="16"/>
      <c r="H174" s="16"/>
      <c r="I174" s="35"/>
      <c r="J174" s="39"/>
      <c r="K174" s="29"/>
      <c r="L174" s="70"/>
      <c r="M174" s="16"/>
      <c r="N174" s="35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66" hidden="1" customHeight="1" x14ac:dyDescent="0.15">
      <c r="A175" s="16"/>
      <c r="B175" s="16"/>
      <c r="C175" s="16"/>
      <c r="D175" s="17"/>
      <c r="E175" s="16"/>
      <c r="F175" s="16"/>
      <c r="G175" s="16"/>
      <c r="H175" s="16"/>
      <c r="I175" s="35"/>
      <c r="J175" s="39"/>
      <c r="K175" s="36"/>
      <c r="L175" s="70"/>
      <c r="M175" s="16"/>
      <c r="N175" s="35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1.5" hidden="1" customHeight="1" x14ac:dyDescent="0.15">
      <c r="A176" s="16"/>
      <c r="B176" s="16"/>
      <c r="C176" s="16"/>
      <c r="D176" s="17"/>
      <c r="E176" s="16"/>
      <c r="F176" s="16"/>
      <c r="G176" s="16"/>
      <c r="H176" s="16"/>
      <c r="I176" s="35"/>
      <c r="J176" s="39"/>
      <c r="K176" s="17"/>
      <c r="L176" s="70"/>
      <c r="M176" s="16"/>
      <c r="N176" s="35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78.75" hidden="1" customHeight="1" x14ac:dyDescent="0.15">
      <c r="A177" s="16"/>
      <c r="B177" s="16"/>
      <c r="C177" s="16"/>
      <c r="D177" s="17"/>
      <c r="E177" s="16"/>
      <c r="F177" s="16"/>
      <c r="G177" s="16"/>
      <c r="H177" s="16"/>
      <c r="I177" s="35"/>
      <c r="J177" s="39"/>
      <c r="K177" s="16"/>
      <c r="L177" s="70"/>
      <c r="M177" s="16"/>
      <c r="N177" s="35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56.25" hidden="1" customHeight="1" x14ac:dyDescent="0.15">
      <c r="A178" s="16"/>
      <c r="B178" s="16"/>
      <c r="C178" s="16"/>
      <c r="D178" s="17"/>
      <c r="E178" s="16"/>
      <c r="F178" s="16"/>
      <c r="G178" s="16"/>
      <c r="H178" s="16"/>
      <c r="I178" s="35"/>
      <c r="J178" s="39"/>
      <c r="K178" s="17"/>
      <c r="L178" s="70"/>
      <c r="M178" s="16"/>
      <c r="N178" s="35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73.5" hidden="1" customHeight="1" x14ac:dyDescent="0.15">
      <c r="A179" s="16"/>
      <c r="B179" s="16"/>
      <c r="C179" s="16"/>
      <c r="D179" s="17"/>
      <c r="E179" s="16"/>
      <c r="F179" s="16"/>
      <c r="G179" s="16"/>
      <c r="H179" s="16"/>
      <c r="I179" s="35"/>
      <c r="J179" s="39"/>
      <c r="K179" s="17"/>
      <c r="L179" s="70"/>
      <c r="M179" s="16"/>
      <c r="N179" s="35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hidden="1" customHeight="1" x14ac:dyDescent="0.15">
      <c r="A180" s="16"/>
      <c r="B180" s="16"/>
      <c r="C180" s="16"/>
      <c r="D180" s="17"/>
      <c r="E180" s="16"/>
      <c r="F180" s="16"/>
      <c r="G180" s="16"/>
      <c r="H180" s="16"/>
      <c r="I180" s="35"/>
      <c r="J180" s="39"/>
      <c r="K180" s="16"/>
      <c r="L180" s="70"/>
      <c r="M180" s="16"/>
      <c r="N180" s="35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64.5" hidden="1" customHeight="1" x14ac:dyDescent="0.15">
      <c r="A181" s="16"/>
      <c r="B181" s="16"/>
      <c r="C181" s="16"/>
      <c r="D181" s="17"/>
      <c r="E181" s="16"/>
      <c r="F181" s="16"/>
      <c r="G181" s="16"/>
      <c r="H181" s="16"/>
      <c r="I181" s="35"/>
      <c r="J181" s="39"/>
      <c r="K181" s="17"/>
      <c r="L181" s="70"/>
      <c r="M181" s="16"/>
      <c r="N181" s="35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05.75" hidden="1" customHeight="1" x14ac:dyDescent="0.15">
      <c r="A182" s="16"/>
      <c r="B182" s="16"/>
      <c r="C182" s="16"/>
      <c r="D182" s="17"/>
      <c r="E182" s="16"/>
      <c r="F182" s="16"/>
      <c r="G182" s="16"/>
      <c r="H182" s="16"/>
      <c r="I182" s="35"/>
      <c r="J182" s="39"/>
      <c r="K182" s="37"/>
      <c r="L182" s="70"/>
      <c r="M182" s="16"/>
      <c r="N182" s="35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48" hidden="1" customHeight="1" x14ac:dyDescent="0.15">
      <c r="A183" s="16"/>
      <c r="B183" s="16"/>
      <c r="C183" s="16"/>
      <c r="D183" s="17"/>
      <c r="E183" s="16"/>
      <c r="F183" s="16"/>
      <c r="G183" s="16"/>
      <c r="H183" s="16"/>
      <c r="I183" s="35"/>
      <c r="J183" s="39"/>
      <c r="K183" s="21"/>
      <c r="L183" s="70"/>
      <c r="M183" s="16"/>
      <c r="N183" s="35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63.75" hidden="1" customHeight="1" x14ac:dyDescent="0.15">
      <c r="A184" s="21"/>
      <c r="B184" s="16"/>
      <c r="C184" s="16"/>
      <c r="D184" s="17"/>
      <c r="E184" s="16"/>
      <c r="F184" s="16"/>
      <c r="G184" s="16"/>
      <c r="H184" s="16"/>
      <c r="I184" s="35"/>
      <c r="J184" s="59"/>
      <c r="K184" s="16"/>
      <c r="L184" s="65"/>
      <c r="M184" s="21"/>
      <c r="N184" s="35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5.25" hidden="1" customHeight="1" x14ac:dyDescent="0.15">
      <c r="A185" s="16"/>
      <c r="B185" s="16"/>
      <c r="C185" s="16"/>
      <c r="D185" s="17"/>
      <c r="E185" s="16"/>
      <c r="F185" s="16"/>
      <c r="G185" s="16"/>
      <c r="H185" s="16"/>
      <c r="I185" s="35"/>
      <c r="J185" s="39"/>
      <c r="K185" s="17"/>
      <c r="L185" s="70"/>
      <c r="M185" s="16"/>
      <c r="N185" s="35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0.75" hidden="1" customHeight="1" x14ac:dyDescent="0.15">
      <c r="A186" s="21"/>
      <c r="B186" s="16"/>
      <c r="C186" s="16"/>
      <c r="D186" s="17"/>
      <c r="E186" s="16"/>
      <c r="F186" s="16"/>
      <c r="G186" s="16"/>
      <c r="H186" s="16"/>
      <c r="I186" s="35"/>
      <c r="J186" s="39"/>
      <c r="K186" s="21"/>
      <c r="L186" s="65"/>
      <c r="M186" s="21"/>
      <c r="N186" s="35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5.25" hidden="1" customHeight="1" x14ac:dyDescent="0.15">
      <c r="A187" s="16"/>
      <c r="B187" s="16"/>
      <c r="C187" s="16"/>
      <c r="D187" s="17"/>
      <c r="E187" s="16"/>
      <c r="F187" s="16"/>
      <c r="G187" s="16"/>
      <c r="H187" s="16"/>
      <c r="I187" s="35"/>
      <c r="J187" s="39"/>
      <c r="K187" s="17"/>
      <c r="L187" s="70"/>
      <c r="M187" s="16"/>
      <c r="N187" s="35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38.25" hidden="1" customHeight="1" x14ac:dyDescent="0.15">
      <c r="A188" s="16"/>
      <c r="B188" s="16"/>
      <c r="C188" s="16"/>
      <c r="D188" s="17"/>
      <c r="E188" s="16"/>
      <c r="F188" s="16"/>
      <c r="G188" s="16"/>
      <c r="H188" s="16"/>
      <c r="I188" s="35"/>
      <c r="J188" s="39"/>
      <c r="K188" s="16"/>
      <c r="L188" s="70"/>
      <c r="M188" s="16"/>
      <c r="N188" s="35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61.5" hidden="1" customHeight="1" x14ac:dyDescent="0.15">
      <c r="A189" s="16"/>
      <c r="B189" s="16"/>
      <c r="C189" s="16"/>
      <c r="D189" s="17"/>
      <c r="E189" s="16"/>
      <c r="F189" s="16"/>
      <c r="G189" s="16"/>
      <c r="H189" s="16"/>
      <c r="I189" s="35"/>
      <c r="J189" s="39"/>
      <c r="K189" s="17"/>
      <c r="L189" s="70"/>
      <c r="M189" s="16"/>
      <c r="N189" s="35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70.5" hidden="1" customHeight="1" x14ac:dyDescent="0.15">
      <c r="A190" s="16"/>
      <c r="B190" s="16"/>
      <c r="C190" s="16"/>
      <c r="D190" s="17"/>
      <c r="E190" s="16"/>
      <c r="F190" s="16"/>
      <c r="G190" s="16"/>
      <c r="H190" s="16"/>
      <c r="I190" s="35"/>
      <c r="J190" s="39"/>
      <c r="K190" s="17"/>
      <c r="L190" s="70"/>
      <c r="M190" s="16"/>
      <c r="N190" s="35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38.25" hidden="1" customHeight="1" x14ac:dyDescent="0.15">
      <c r="A191" s="16"/>
      <c r="B191" s="16"/>
      <c r="C191" s="16"/>
      <c r="D191" s="17"/>
      <c r="E191" s="16"/>
      <c r="F191" s="16"/>
      <c r="G191" s="16"/>
      <c r="H191" s="16"/>
      <c r="I191" s="35"/>
      <c r="J191" s="39"/>
      <c r="K191" s="17"/>
      <c r="L191" s="70"/>
      <c r="M191" s="16"/>
      <c r="N191" s="35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/>
      <c r="B192" s="16"/>
      <c r="C192" s="16"/>
      <c r="D192" s="17"/>
      <c r="E192" s="17"/>
      <c r="F192" s="16"/>
      <c r="G192" s="16"/>
      <c r="H192" s="16"/>
      <c r="I192" s="35"/>
      <c r="J192" s="39"/>
      <c r="K192" s="17"/>
      <c r="L192" s="70"/>
      <c r="M192" s="16"/>
      <c r="N192" s="35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/>
      <c r="B193" s="16"/>
      <c r="C193" s="16"/>
      <c r="D193" s="17"/>
      <c r="E193" s="17"/>
      <c r="F193" s="16"/>
      <c r="G193" s="16"/>
      <c r="H193" s="16"/>
      <c r="I193" s="35"/>
      <c r="J193" s="39"/>
      <c r="K193" s="16"/>
      <c r="L193" s="70"/>
      <c r="M193" s="16"/>
      <c r="N193" s="35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/>
      <c r="B194" s="16"/>
      <c r="C194" s="16"/>
      <c r="D194" s="17"/>
      <c r="E194" s="17"/>
      <c r="F194" s="16"/>
      <c r="G194" s="16"/>
      <c r="H194" s="16"/>
      <c r="I194" s="35"/>
      <c r="J194" s="39"/>
      <c r="K194" s="17"/>
      <c r="L194" s="70"/>
      <c r="M194" s="16"/>
      <c r="N194" s="35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/>
      <c r="B195" s="16"/>
      <c r="C195" s="16"/>
      <c r="D195" s="17"/>
      <c r="E195" s="17"/>
      <c r="F195" s="16"/>
      <c r="G195" s="16"/>
      <c r="H195" s="16"/>
      <c r="I195" s="35"/>
      <c r="J195" s="39"/>
      <c r="K195" s="17"/>
      <c r="L195" s="70"/>
      <c r="M195" s="16"/>
      <c r="N195" s="35"/>
      <c r="O195" s="2"/>
      <c r="P195" s="2"/>
      <c r="Q195" s="2"/>
      <c r="R195" s="2" t="s">
        <v>2362</v>
      </c>
      <c r="S195" s="2"/>
      <c r="T195" s="2"/>
      <c r="U195" s="2"/>
      <c r="V195" s="2"/>
      <c r="W195" s="2"/>
      <c r="X195" s="2"/>
      <c r="Y195" s="2"/>
      <c r="Z195" s="2"/>
    </row>
    <row r="196" spans="1:26" ht="97.5" customHeight="1" x14ac:dyDescent="0.15">
      <c r="A196" s="16"/>
      <c r="B196" s="16"/>
      <c r="C196" s="16"/>
      <c r="D196" s="17"/>
      <c r="E196" s="17"/>
      <c r="F196" s="17"/>
      <c r="G196" s="16"/>
      <c r="H196" s="16"/>
      <c r="I196" s="35"/>
      <c r="J196" s="39"/>
      <c r="K196" s="16"/>
      <c r="L196" s="70"/>
      <c r="M196" s="16"/>
      <c r="N196" s="35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38.25" customHeight="1" x14ac:dyDescent="0.15">
      <c r="A197" s="16"/>
      <c r="B197" s="16"/>
      <c r="C197" s="16"/>
      <c r="D197" s="17"/>
      <c r="E197" s="16"/>
      <c r="F197" s="16"/>
      <c r="G197" s="16"/>
      <c r="H197" s="16"/>
      <c r="I197" s="35"/>
      <c r="J197" s="39"/>
      <c r="K197" s="17"/>
      <c r="L197" s="70"/>
      <c r="M197" s="16"/>
      <c r="N197" s="16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60" customHeight="1" x14ac:dyDescent="0.15">
      <c r="A198" s="16"/>
      <c r="B198" s="16"/>
      <c r="C198" s="16"/>
      <c r="D198" s="17"/>
      <c r="E198" s="16"/>
      <c r="F198" s="16"/>
      <c r="G198" s="16"/>
      <c r="H198" s="215"/>
      <c r="I198" s="35"/>
      <c r="J198" s="39"/>
      <c r="K198" s="17"/>
      <c r="L198" s="70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38.25" customHeight="1" x14ac:dyDescent="0.15">
      <c r="A199" s="16"/>
      <c r="B199" s="16"/>
      <c r="C199" s="16"/>
      <c r="D199" s="17"/>
      <c r="E199" s="16"/>
      <c r="F199" s="16"/>
      <c r="G199" s="16"/>
      <c r="H199" s="215"/>
      <c r="I199" s="35"/>
      <c r="J199" s="39"/>
      <c r="K199" s="17"/>
      <c r="L199" s="70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/>
      <c r="B200" s="16"/>
      <c r="C200" s="16"/>
      <c r="D200" s="17"/>
      <c r="E200" s="16"/>
      <c r="F200" s="16"/>
      <c r="G200" s="16"/>
      <c r="H200" s="215"/>
      <c r="I200" s="35"/>
      <c r="J200" s="39"/>
      <c r="K200" s="17"/>
      <c r="L200" s="70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/>
      <c r="B201" s="16"/>
      <c r="C201" s="16"/>
      <c r="D201" s="17"/>
      <c r="E201" s="16"/>
      <c r="F201" s="16"/>
      <c r="G201" s="16"/>
      <c r="H201" s="215"/>
      <c r="I201" s="35"/>
      <c r="J201" s="39"/>
      <c r="K201" s="17"/>
      <c r="L201" s="70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/>
      <c r="B202" s="22"/>
      <c r="C202" s="218"/>
      <c r="D202" s="23"/>
      <c r="E202" s="22"/>
      <c r="F202" s="218"/>
      <c r="G202" s="22"/>
      <c r="H202" s="215"/>
      <c r="I202" s="35"/>
      <c r="J202" s="39"/>
      <c r="K202" s="17"/>
      <c r="L202" s="70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/>
      <c r="B203" s="22"/>
      <c r="C203" s="218"/>
      <c r="D203" s="23"/>
      <c r="E203" s="22"/>
      <c r="F203" s="218"/>
      <c r="G203" s="22"/>
      <c r="H203" s="215"/>
      <c r="I203" s="35"/>
      <c r="J203" s="39"/>
      <c r="K203" s="17"/>
      <c r="L203" s="70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/>
      <c r="B204" s="22"/>
      <c r="C204" s="218"/>
      <c r="D204" s="23"/>
      <c r="E204" s="22"/>
      <c r="F204" s="218"/>
      <c r="G204" s="22"/>
      <c r="H204" s="215"/>
      <c r="I204" s="35"/>
      <c r="J204" s="39"/>
      <c r="K204" s="17"/>
      <c r="L204" s="70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/>
      <c r="B205" s="16"/>
      <c r="C205" s="16"/>
      <c r="D205" s="17"/>
      <c r="E205" s="16"/>
      <c r="F205" s="16"/>
      <c r="G205" s="16"/>
      <c r="H205" s="16"/>
      <c r="I205" s="35"/>
      <c r="J205" s="39"/>
      <c r="K205" s="17"/>
      <c r="L205" s="70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61.5" customHeight="1" x14ac:dyDescent="0.15">
      <c r="A206" s="16"/>
      <c r="B206" s="16"/>
      <c r="C206" s="16"/>
      <c r="D206" s="17"/>
      <c r="E206" s="16"/>
      <c r="F206" s="16"/>
      <c r="G206" s="16"/>
      <c r="H206" s="215"/>
      <c r="I206" s="35"/>
      <c r="J206" s="39"/>
      <c r="K206" s="17"/>
      <c r="L206" s="70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86.25" customHeight="1" x14ac:dyDescent="0.15">
      <c r="A207" s="16"/>
      <c r="B207" s="16"/>
      <c r="C207" s="16"/>
      <c r="D207" s="17"/>
      <c r="E207" s="16"/>
      <c r="F207" s="16"/>
      <c r="G207" s="16"/>
      <c r="H207" s="215"/>
      <c r="I207" s="35"/>
      <c r="J207" s="39"/>
      <c r="K207" s="17"/>
      <c r="L207" s="70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38.25" customHeight="1" x14ac:dyDescent="0.15">
      <c r="A208" s="16"/>
      <c r="B208" s="22"/>
      <c r="C208" s="22"/>
      <c r="D208" s="23"/>
      <c r="E208" s="22"/>
      <c r="F208" s="22"/>
      <c r="G208" s="22"/>
      <c r="H208" s="215"/>
      <c r="I208" s="35"/>
      <c r="J208" s="39"/>
      <c r="K208" s="17"/>
      <c r="L208" s="70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/>
      <c r="B209" s="16"/>
      <c r="C209" s="16"/>
      <c r="D209" s="17"/>
      <c r="E209" s="16"/>
      <c r="F209" s="16"/>
      <c r="G209" s="16"/>
      <c r="H209" s="215"/>
      <c r="I209" s="35"/>
      <c r="J209" s="39"/>
      <c r="K209" s="17"/>
      <c r="L209" s="70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/>
      <c r="B210" s="16"/>
      <c r="C210" s="16"/>
      <c r="D210" s="17"/>
      <c r="E210" s="16"/>
      <c r="F210" s="16"/>
      <c r="G210" s="16"/>
      <c r="H210" s="16"/>
      <c r="I210" s="35"/>
      <c r="J210" s="39"/>
      <c r="K210" s="17"/>
      <c r="L210" s="70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6"/>
      <c r="D211" s="17"/>
      <c r="E211" s="16"/>
      <c r="F211" s="16"/>
      <c r="G211" s="16"/>
      <c r="H211" s="16"/>
      <c r="I211" s="35"/>
      <c r="J211" s="39"/>
      <c r="K211" s="17"/>
      <c r="L211" s="70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57" customHeight="1" x14ac:dyDescent="0.15">
      <c r="A212" s="16"/>
      <c r="B212" s="16"/>
      <c r="C212" s="16"/>
      <c r="D212" s="17"/>
      <c r="E212" s="16"/>
      <c r="F212" s="16"/>
      <c r="G212" s="16"/>
      <c r="H212" s="215"/>
      <c r="I212" s="35"/>
      <c r="J212" s="39"/>
      <c r="K212" s="17"/>
      <c r="L212" s="70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38.25" customHeight="1" x14ac:dyDescent="0.15">
      <c r="A213" s="16"/>
      <c r="B213" s="16"/>
      <c r="C213" s="16"/>
      <c r="D213" s="17"/>
      <c r="E213" s="16"/>
      <c r="F213" s="16"/>
      <c r="G213" s="16"/>
      <c r="H213" s="215"/>
      <c r="I213" s="35"/>
      <c r="J213" s="39"/>
      <c r="K213" s="17"/>
      <c r="L213" s="70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63.75" customHeight="1" x14ac:dyDescent="0.15">
      <c r="A214" s="16"/>
      <c r="B214" s="16"/>
      <c r="C214" s="16"/>
      <c r="D214" s="17"/>
      <c r="E214" s="16"/>
      <c r="F214" s="16"/>
      <c r="G214" s="16"/>
      <c r="H214" s="215"/>
      <c r="I214" s="35"/>
      <c r="J214" s="39"/>
      <c r="K214" s="16"/>
      <c r="L214" s="70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38.25" customHeight="1" x14ac:dyDescent="0.15">
      <c r="A215" s="16"/>
      <c r="B215" s="16"/>
      <c r="C215" s="16"/>
      <c r="D215" s="17"/>
      <c r="E215" s="16"/>
      <c r="F215" s="16"/>
      <c r="G215" s="16"/>
      <c r="H215" s="215"/>
      <c r="I215" s="35"/>
      <c r="J215" s="39"/>
      <c r="K215" s="17"/>
      <c r="L215" s="70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6"/>
      <c r="D216" s="17"/>
      <c r="E216" s="16"/>
      <c r="F216" s="16"/>
      <c r="G216" s="16"/>
      <c r="H216" s="215"/>
      <c r="I216" s="35"/>
      <c r="J216" s="39"/>
      <c r="K216" s="17"/>
      <c r="L216" s="70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/>
      <c r="B217" s="16"/>
      <c r="C217" s="16"/>
      <c r="D217" s="17"/>
      <c r="E217" s="16"/>
      <c r="F217" s="16"/>
      <c r="G217" s="16"/>
      <c r="H217" s="16"/>
      <c r="I217" s="35"/>
      <c r="J217" s="39"/>
      <c r="K217" s="17"/>
      <c r="L217" s="70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5"/>
      <c r="J218" s="39"/>
      <c r="K218" s="17"/>
      <c r="L218" s="70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5"/>
      <c r="J219" s="39"/>
      <c r="K219" s="17"/>
      <c r="L219" s="70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5"/>
      <c r="J220" s="39"/>
      <c r="K220" s="17"/>
      <c r="L220" s="70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5"/>
      <c r="J221" s="39"/>
      <c r="K221" s="17"/>
      <c r="L221" s="70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5"/>
      <c r="J222" s="39"/>
      <c r="K222" s="17"/>
      <c r="L222" s="70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5"/>
      <c r="J223" s="39"/>
      <c r="K223" s="17"/>
      <c r="L223" s="70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5"/>
      <c r="J224" s="39"/>
      <c r="K224" s="17"/>
      <c r="L224" s="70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5"/>
      <c r="J225" s="39"/>
      <c r="K225" s="17"/>
      <c r="L225" s="70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5"/>
      <c r="J226" s="39"/>
      <c r="K226" s="17"/>
      <c r="L226" s="70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5"/>
      <c r="J227" s="39"/>
      <c r="K227" s="17"/>
      <c r="L227" s="70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5"/>
      <c r="J228" s="39"/>
      <c r="K228" s="17"/>
      <c r="L228" s="70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51.75" customHeight="1" x14ac:dyDescent="0.15">
      <c r="A229" s="16"/>
      <c r="B229" s="16"/>
      <c r="C229" s="16"/>
      <c r="D229" s="17"/>
      <c r="E229" s="16"/>
      <c r="F229" s="19"/>
      <c r="G229" s="16"/>
      <c r="H229" s="16"/>
      <c r="I229" s="35"/>
      <c r="J229" s="39"/>
      <c r="K229" s="34"/>
      <c r="L229" s="70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4" customHeight="1" x14ac:dyDescent="0.15">
      <c r="A230" s="16"/>
      <c r="B230" s="16"/>
      <c r="C230" s="16"/>
      <c r="D230" s="17"/>
      <c r="E230" s="16"/>
      <c r="F230" s="16"/>
      <c r="G230" s="16"/>
      <c r="H230" s="16"/>
      <c r="I230" s="35"/>
      <c r="J230" s="39"/>
      <c r="K230" s="219"/>
      <c r="L230" s="70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38.25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5"/>
      <c r="J231" s="39"/>
      <c r="K231" s="34"/>
      <c r="L231" s="70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5"/>
      <c r="J232" s="39"/>
      <c r="K232" s="34"/>
      <c r="L232" s="70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/>
      <c r="B233" s="16"/>
      <c r="C233" s="20"/>
      <c r="D233" s="29"/>
      <c r="E233" s="20"/>
      <c r="F233" s="20"/>
      <c r="G233" s="20"/>
      <c r="H233" s="20"/>
      <c r="I233" s="220"/>
      <c r="J233" s="221"/>
      <c r="K233" s="217"/>
      <c r="L233" s="70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/>
      <c r="B234" s="16"/>
      <c r="C234" s="16"/>
      <c r="D234" s="17"/>
      <c r="E234" s="16"/>
      <c r="F234" s="16"/>
      <c r="G234" s="16"/>
      <c r="H234" s="16"/>
      <c r="I234" s="35"/>
      <c r="J234" s="39"/>
      <c r="K234" s="34"/>
      <c r="L234" s="70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9"/>
      <c r="C235" s="19"/>
      <c r="D235" s="34"/>
      <c r="E235" s="19"/>
      <c r="F235" s="19"/>
      <c r="G235" s="19"/>
      <c r="H235" s="19"/>
      <c r="I235" s="222"/>
      <c r="J235" s="223"/>
      <c r="K235" s="34"/>
      <c r="L235" s="70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6"/>
      <c r="C236" s="16"/>
      <c r="D236" s="17"/>
      <c r="E236" s="16"/>
      <c r="F236" s="16"/>
      <c r="G236" s="16"/>
      <c r="H236" s="16"/>
      <c r="I236" s="35"/>
      <c r="J236" s="39"/>
      <c r="K236" s="34"/>
      <c r="L236" s="70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15">
      <c r="A237" s="16"/>
      <c r="B237" s="19"/>
      <c r="C237" s="19"/>
      <c r="D237" s="34"/>
      <c r="E237" s="19"/>
      <c r="F237" s="19"/>
      <c r="G237" s="19"/>
      <c r="H237" s="19"/>
      <c r="I237" s="222"/>
      <c r="J237" s="223"/>
      <c r="K237" s="34"/>
      <c r="L237" s="70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/>
      <c r="B238" s="16"/>
      <c r="C238" s="16"/>
      <c r="D238" s="17"/>
      <c r="E238" s="16"/>
      <c r="F238" s="16"/>
      <c r="G238" s="16"/>
      <c r="H238" s="16"/>
      <c r="I238" s="35"/>
      <c r="J238" s="39"/>
      <c r="K238" s="17"/>
      <c r="L238" s="40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/>
      <c r="B239" s="16"/>
      <c r="C239" s="16"/>
      <c r="D239" s="17"/>
      <c r="E239" s="16"/>
      <c r="F239" s="16"/>
      <c r="G239" s="16"/>
      <c r="H239" s="16"/>
      <c r="I239" s="35"/>
      <c r="J239" s="39"/>
      <c r="K239" s="17"/>
      <c r="L239" s="40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3.25" customHeight="1" x14ac:dyDescent="0.15">
      <c r="A240" s="16"/>
      <c r="B240" s="16"/>
      <c r="C240" s="16"/>
      <c r="D240" s="17"/>
      <c r="E240" s="16"/>
      <c r="F240" s="16"/>
      <c r="G240" s="16"/>
      <c r="H240" s="16"/>
      <c r="I240" s="35"/>
      <c r="J240" s="39"/>
      <c r="K240" s="17"/>
      <c r="L240" s="70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16"/>
      <c r="B241" s="16"/>
      <c r="C241" s="16"/>
      <c r="D241" s="17"/>
      <c r="E241" s="16"/>
      <c r="F241" s="16"/>
      <c r="G241" s="16"/>
      <c r="H241" s="16"/>
      <c r="I241" s="35"/>
      <c r="J241" s="39"/>
      <c r="K241" s="40"/>
      <c r="L241" s="70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/>
      <c r="B242" s="16"/>
      <c r="C242" s="16"/>
      <c r="D242" s="17"/>
      <c r="E242" s="16"/>
      <c r="F242" s="16"/>
      <c r="G242" s="16"/>
      <c r="H242" s="16"/>
      <c r="I242" s="35"/>
      <c r="J242" s="39"/>
      <c r="K242" s="70"/>
      <c r="L242" s="70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/>
      <c r="B243" s="16"/>
      <c r="C243" s="19"/>
      <c r="D243" s="34"/>
      <c r="E243" s="19"/>
      <c r="F243" s="19"/>
      <c r="G243" s="16"/>
      <c r="H243" s="19"/>
      <c r="I243" s="35"/>
      <c r="J243" s="39"/>
      <c r="K243" s="70"/>
      <c r="L243" s="70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/>
      <c r="B244" s="16"/>
      <c r="C244" s="16"/>
      <c r="D244" s="17"/>
      <c r="E244" s="16"/>
      <c r="F244" s="16"/>
      <c r="G244" s="16"/>
      <c r="H244" s="16"/>
      <c r="I244" s="35"/>
      <c r="J244" s="39"/>
      <c r="K244" s="17"/>
      <c r="L244" s="70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/>
      <c r="B245" s="16"/>
      <c r="C245" s="16"/>
      <c r="D245" s="17"/>
      <c r="E245" s="16"/>
      <c r="F245" s="16"/>
      <c r="G245" s="16"/>
      <c r="H245" s="16"/>
      <c r="I245" s="35"/>
      <c r="J245" s="39"/>
      <c r="K245" s="34"/>
      <c r="L245" s="70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62.2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5"/>
      <c r="J246" s="39"/>
      <c r="K246" s="17"/>
      <c r="L246" s="40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16"/>
      <c r="B247" s="16"/>
      <c r="C247" s="16"/>
      <c r="D247" s="17"/>
      <c r="E247" s="16"/>
      <c r="F247" s="16"/>
      <c r="G247" s="16"/>
      <c r="H247" s="16"/>
      <c r="I247" s="35"/>
      <c r="J247" s="39"/>
      <c r="K247" s="17"/>
      <c r="L247" s="40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/>
      <c r="B248" s="16"/>
      <c r="C248" s="16"/>
      <c r="D248" s="17"/>
      <c r="E248" s="16"/>
      <c r="F248" s="16"/>
      <c r="G248" s="16"/>
      <c r="H248" s="16"/>
      <c r="I248" s="35"/>
      <c r="J248" s="39"/>
      <c r="K248" s="17"/>
      <c r="L248" s="40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/>
      <c r="B249" s="16"/>
      <c r="C249" s="16"/>
      <c r="D249" s="17"/>
      <c r="E249" s="16"/>
      <c r="F249" s="16"/>
      <c r="G249" s="16"/>
      <c r="H249" s="16"/>
      <c r="I249" s="35"/>
      <c r="J249" s="39"/>
      <c r="K249" s="17"/>
      <c r="L249" s="40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/>
      <c r="B250" s="16"/>
      <c r="C250" s="16"/>
      <c r="D250" s="17"/>
      <c r="E250" s="16"/>
      <c r="F250" s="16"/>
      <c r="G250" s="16"/>
      <c r="H250" s="16"/>
      <c r="I250" s="35"/>
      <c r="J250" s="39"/>
      <c r="K250" s="17"/>
      <c r="L250" s="40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/>
      <c r="B251" s="16"/>
      <c r="C251" s="16"/>
      <c r="D251" s="17"/>
      <c r="E251" s="16"/>
      <c r="F251" s="16"/>
      <c r="G251" s="16"/>
      <c r="H251" s="16"/>
      <c r="I251" s="35"/>
      <c r="J251" s="39"/>
      <c r="K251" s="17"/>
      <c r="L251" s="40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/>
      <c r="B252" s="16"/>
      <c r="C252" s="16"/>
      <c r="D252" s="17"/>
      <c r="E252" s="16"/>
      <c r="F252" s="16"/>
      <c r="G252" s="16"/>
      <c r="H252" s="16"/>
      <c r="I252" s="35"/>
      <c r="J252" s="39"/>
      <c r="K252" s="17"/>
      <c r="L252" s="40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/>
      <c r="B253" s="16"/>
      <c r="C253" s="16"/>
      <c r="D253" s="17"/>
      <c r="E253" s="16"/>
      <c r="F253" s="16"/>
      <c r="G253" s="16"/>
      <c r="H253" s="16"/>
      <c r="I253" s="35"/>
      <c r="J253" s="39"/>
      <c r="K253" s="17"/>
      <c r="L253" s="40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/>
      <c r="B254" s="16"/>
      <c r="C254" s="16"/>
      <c r="D254" s="17"/>
      <c r="E254" s="16"/>
      <c r="F254" s="16"/>
      <c r="G254" s="16"/>
      <c r="H254" s="16"/>
      <c r="I254" s="35"/>
      <c r="J254" s="39"/>
      <c r="K254" s="17"/>
      <c r="L254" s="40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/>
      <c r="B255" s="16"/>
      <c r="C255" s="16"/>
      <c r="D255" s="17"/>
      <c r="E255" s="16"/>
      <c r="F255" s="16"/>
      <c r="G255" s="16"/>
      <c r="H255" s="16"/>
      <c r="I255" s="35"/>
      <c r="J255" s="39"/>
      <c r="K255" s="17"/>
      <c r="L255" s="40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/>
      <c r="B256" s="16"/>
      <c r="C256" s="16"/>
      <c r="D256" s="17"/>
      <c r="E256" s="16"/>
      <c r="F256" s="16"/>
      <c r="G256" s="16"/>
      <c r="H256" s="16"/>
      <c r="I256" s="35"/>
      <c r="J256" s="39"/>
      <c r="K256" s="17"/>
      <c r="L256" s="40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/>
      <c r="B257" s="16"/>
      <c r="C257" s="16"/>
      <c r="D257" s="17"/>
      <c r="E257" s="16"/>
      <c r="F257" s="16"/>
      <c r="G257" s="16"/>
      <c r="H257" s="16"/>
      <c r="I257" s="35"/>
      <c r="J257" s="39"/>
      <c r="K257" s="17"/>
      <c r="L257" s="40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/>
      <c r="B258" s="16"/>
      <c r="C258" s="16"/>
      <c r="D258" s="17"/>
      <c r="E258" s="16"/>
      <c r="F258" s="16"/>
      <c r="G258" s="16"/>
      <c r="H258" s="16"/>
      <c r="I258" s="35"/>
      <c r="J258" s="39"/>
      <c r="K258" s="17"/>
      <c r="L258" s="40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/>
      <c r="B259" s="16"/>
      <c r="C259" s="16"/>
      <c r="D259" s="17"/>
      <c r="E259" s="16"/>
      <c r="F259" s="16"/>
      <c r="G259" s="16"/>
      <c r="H259" s="16"/>
      <c r="I259" s="35"/>
      <c r="J259" s="39"/>
      <c r="K259" s="17"/>
      <c r="L259" s="40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/>
      <c r="B260" s="16"/>
      <c r="C260" s="16"/>
      <c r="D260" s="17"/>
      <c r="E260" s="16"/>
      <c r="F260" s="16"/>
      <c r="G260" s="16"/>
      <c r="H260" s="16"/>
      <c r="I260" s="35"/>
      <c r="J260" s="39"/>
      <c r="K260" s="17"/>
      <c r="L260" s="40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/>
      <c r="B261" s="16"/>
      <c r="C261" s="16"/>
      <c r="D261" s="17"/>
      <c r="E261" s="16"/>
      <c r="F261" s="16"/>
      <c r="G261" s="16"/>
      <c r="H261" s="16"/>
      <c r="I261" s="35"/>
      <c r="J261" s="39"/>
      <c r="K261" s="17"/>
      <c r="L261" s="40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/>
      <c r="B262" s="16"/>
      <c r="C262" s="16"/>
      <c r="D262" s="17"/>
      <c r="E262" s="16"/>
      <c r="F262" s="16"/>
      <c r="G262" s="16"/>
      <c r="H262" s="16"/>
      <c r="I262" s="35"/>
      <c r="J262" s="39"/>
      <c r="K262" s="17"/>
      <c r="L262" s="40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/>
      <c r="B263" s="16"/>
      <c r="C263" s="16"/>
      <c r="D263" s="17"/>
      <c r="E263" s="16"/>
      <c r="F263" s="16"/>
      <c r="G263" s="16"/>
      <c r="H263" s="16"/>
      <c r="I263" s="35"/>
      <c r="J263" s="39"/>
      <c r="K263" s="17"/>
      <c r="L263" s="40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/>
      <c r="B264" s="16"/>
      <c r="C264" s="16"/>
      <c r="D264" s="17"/>
      <c r="E264" s="16"/>
      <c r="F264" s="16"/>
      <c r="G264" s="16"/>
      <c r="H264" s="16"/>
      <c r="I264" s="35"/>
      <c r="J264" s="39"/>
      <c r="K264" s="17"/>
      <c r="L264" s="40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/>
      <c r="B265" s="16"/>
      <c r="C265" s="16"/>
      <c r="D265" s="17"/>
      <c r="E265" s="16"/>
      <c r="F265" s="16"/>
      <c r="G265" s="16"/>
      <c r="H265" s="16"/>
      <c r="I265" s="35"/>
      <c r="J265" s="39"/>
      <c r="K265" s="17"/>
      <c r="L265" s="40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/>
      <c r="B266" s="16"/>
      <c r="C266" s="16"/>
      <c r="D266" s="17"/>
      <c r="E266" s="16"/>
      <c r="F266" s="16"/>
      <c r="G266" s="16"/>
      <c r="H266" s="16"/>
      <c r="I266" s="35"/>
      <c r="J266" s="39"/>
      <c r="K266" s="17"/>
      <c r="L266" s="40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/>
      <c r="B267" s="16"/>
      <c r="C267" s="16"/>
      <c r="D267" s="17"/>
      <c r="E267" s="16"/>
      <c r="F267" s="16"/>
      <c r="G267" s="16"/>
      <c r="H267" s="16"/>
      <c r="I267" s="35"/>
      <c r="J267" s="39"/>
      <c r="K267" s="17"/>
      <c r="L267" s="40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/>
      <c r="B268" s="16"/>
      <c r="C268" s="16"/>
      <c r="D268" s="17"/>
      <c r="E268" s="16"/>
      <c r="F268" s="16"/>
      <c r="G268" s="16"/>
      <c r="H268" s="16"/>
      <c r="I268" s="35"/>
      <c r="J268" s="39"/>
      <c r="K268" s="17"/>
      <c r="L268" s="40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/>
      <c r="B269" s="16"/>
      <c r="C269" s="16"/>
      <c r="D269" s="17"/>
      <c r="E269" s="16"/>
      <c r="F269" s="16"/>
      <c r="G269" s="16"/>
      <c r="H269" s="16"/>
      <c r="I269" s="35"/>
      <c r="J269" s="39"/>
      <c r="K269" s="17"/>
      <c r="L269" s="40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/>
      <c r="B270" s="16"/>
      <c r="C270" s="16"/>
      <c r="D270" s="17"/>
      <c r="E270" s="16"/>
      <c r="F270" s="16"/>
      <c r="G270" s="16"/>
      <c r="H270" s="16"/>
      <c r="I270" s="35"/>
      <c r="J270" s="39"/>
      <c r="K270" s="17"/>
      <c r="L270" s="40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/>
      <c r="B271" s="16"/>
      <c r="C271" s="16"/>
      <c r="D271" s="17"/>
      <c r="E271" s="16"/>
      <c r="F271" s="16"/>
      <c r="G271" s="16"/>
      <c r="H271" s="16"/>
      <c r="I271" s="35"/>
      <c r="J271" s="39"/>
      <c r="K271" s="17"/>
      <c r="L271" s="40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/>
      <c r="B272" s="16"/>
      <c r="C272" s="16"/>
      <c r="D272" s="17"/>
      <c r="E272" s="16"/>
      <c r="F272" s="16"/>
      <c r="G272" s="16"/>
      <c r="H272" s="16"/>
      <c r="I272" s="35"/>
      <c r="J272" s="39"/>
      <c r="K272" s="17"/>
      <c r="L272" s="40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/>
      <c r="B273" s="16"/>
      <c r="C273" s="16"/>
      <c r="D273" s="17"/>
      <c r="E273" s="16"/>
      <c r="F273" s="16"/>
      <c r="G273" s="16"/>
      <c r="H273" s="16"/>
      <c r="I273" s="35"/>
      <c r="J273" s="39"/>
      <c r="K273" s="17"/>
      <c r="L273" s="40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/>
      <c r="B274" s="16"/>
      <c r="C274" s="16"/>
      <c r="D274" s="17"/>
      <c r="E274" s="16"/>
      <c r="F274" s="16"/>
      <c r="G274" s="16"/>
      <c r="H274" s="16"/>
      <c r="I274" s="35"/>
      <c r="J274" s="39"/>
      <c r="K274" s="17"/>
      <c r="L274" s="40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/>
      <c r="B275" s="16"/>
      <c r="C275" s="16"/>
      <c r="D275" s="17"/>
      <c r="E275" s="16"/>
      <c r="F275" s="16"/>
      <c r="G275" s="16"/>
      <c r="H275" s="16"/>
      <c r="I275" s="35"/>
      <c r="J275" s="39"/>
      <c r="K275" s="17"/>
      <c r="L275" s="40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/>
      <c r="B276" s="16"/>
      <c r="C276" s="16"/>
      <c r="D276" s="17"/>
      <c r="E276" s="16"/>
      <c r="F276" s="16"/>
      <c r="G276" s="16"/>
      <c r="H276" s="16"/>
      <c r="I276" s="35"/>
      <c r="J276" s="39"/>
      <c r="K276" s="17"/>
      <c r="L276" s="40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/>
      <c r="B277" s="16"/>
      <c r="C277" s="16"/>
      <c r="D277" s="17"/>
      <c r="E277" s="16"/>
      <c r="F277" s="16"/>
      <c r="G277" s="16"/>
      <c r="H277" s="16"/>
      <c r="I277" s="35"/>
      <c r="J277" s="39"/>
      <c r="K277" s="17"/>
      <c r="L277" s="40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/>
      <c r="B278" s="16"/>
      <c r="C278" s="16"/>
      <c r="D278" s="17"/>
      <c r="E278" s="16"/>
      <c r="F278" s="16"/>
      <c r="G278" s="16"/>
      <c r="H278" s="16"/>
      <c r="I278" s="35"/>
      <c r="J278" s="39"/>
      <c r="K278" s="17"/>
      <c r="L278" s="40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/>
      <c r="B279" s="16"/>
      <c r="C279" s="16"/>
      <c r="D279" s="17"/>
      <c r="E279" s="16"/>
      <c r="F279" s="16"/>
      <c r="G279" s="16"/>
      <c r="H279" s="16"/>
      <c r="I279" s="35"/>
      <c r="J279" s="39"/>
      <c r="K279" s="17"/>
      <c r="L279" s="40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/>
      <c r="B280" s="16"/>
      <c r="C280" s="16"/>
      <c r="D280" s="17"/>
      <c r="E280" s="16"/>
      <c r="F280" s="16"/>
      <c r="G280" s="16"/>
      <c r="H280" s="16"/>
      <c r="I280" s="35"/>
      <c r="J280" s="39"/>
      <c r="K280" s="17"/>
      <c r="L280" s="40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/>
      <c r="B281" s="16"/>
      <c r="C281" s="16"/>
      <c r="D281" s="17"/>
      <c r="E281" s="16"/>
      <c r="F281" s="16"/>
      <c r="G281" s="16"/>
      <c r="H281" s="16"/>
      <c r="I281" s="35"/>
      <c r="J281" s="39"/>
      <c r="K281" s="17"/>
      <c r="L281" s="40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/>
      <c r="B282" s="16"/>
      <c r="C282" s="16"/>
      <c r="D282" s="17"/>
      <c r="E282" s="16"/>
      <c r="F282" s="16"/>
      <c r="G282" s="16"/>
      <c r="H282" s="16"/>
      <c r="I282" s="35"/>
      <c r="J282" s="39"/>
      <c r="K282" s="17"/>
      <c r="L282" s="40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/>
      <c r="B283" s="16"/>
      <c r="C283" s="16"/>
      <c r="D283" s="17"/>
      <c r="E283" s="16"/>
      <c r="F283" s="16"/>
      <c r="G283" s="16"/>
      <c r="H283" s="16"/>
      <c r="I283" s="35"/>
      <c r="J283" s="39"/>
      <c r="K283" s="17"/>
      <c r="L283" s="40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/>
      <c r="B284" s="16"/>
      <c r="C284" s="16"/>
      <c r="D284" s="17"/>
      <c r="E284" s="16"/>
      <c r="F284" s="16"/>
      <c r="G284" s="16"/>
      <c r="H284" s="16"/>
      <c r="I284" s="35"/>
      <c r="J284" s="39"/>
      <c r="K284" s="17"/>
      <c r="L284" s="40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/>
      <c r="B285" s="16"/>
      <c r="C285" s="16"/>
      <c r="D285" s="17"/>
      <c r="E285" s="16"/>
      <c r="F285" s="16"/>
      <c r="G285" s="16"/>
      <c r="H285" s="16"/>
      <c r="I285" s="35"/>
      <c r="J285" s="39"/>
      <c r="K285" s="17"/>
      <c r="L285" s="40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/>
      <c r="B286" s="16"/>
      <c r="C286" s="16"/>
      <c r="D286" s="17"/>
      <c r="E286" s="16"/>
      <c r="F286" s="16"/>
      <c r="G286" s="16"/>
      <c r="H286" s="16"/>
      <c r="I286" s="35"/>
      <c r="J286" s="39"/>
      <c r="K286" s="17"/>
      <c r="L286" s="40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/>
      <c r="B287" s="16"/>
      <c r="C287" s="16"/>
      <c r="D287" s="17"/>
      <c r="E287" s="16"/>
      <c r="F287" s="16"/>
      <c r="G287" s="16"/>
      <c r="H287" s="16"/>
      <c r="I287" s="35"/>
      <c r="J287" s="39"/>
      <c r="K287" s="17"/>
      <c r="L287" s="40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/>
      <c r="B288" s="16"/>
      <c r="C288" s="16"/>
      <c r="D288" s="17"/>
      <c r="E288" s="16"/>
      <c r="F288" s="16"/>
      <c r="G288" s="16"/>
      <c r="H288" s="16"/>
      <c r="I288" s="35"/>
      <c r="J288" s="39"/>
      <c r="K288" s="17"/>
      <c r="L288" s="40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/>
      <c r="B289" s="16"/>
      <c r="C289" s="16"/>
      <c r="D289" s="17"/>
      <c r="E289" s="16"/>
      <c r="F289" s="16"/>
      <c r="G289" s="16"/>
      <c r="H289" s="16"/>
      <c r="I289" s="35"/>
      <c r="J289" s="39"/>
      <c r="K289" s="17"/>
      <c r="L289" s="40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/>
      <c r="B290" s="16"/>
      <c r="C290" s="16"/>
      <c r="D290" s="17"/>
      <c r="E290" s="16"/>
      <c r="F290" s="16"/>
      <c r="G290" s="16"/>
      <c r="H290" s="16"/>
      <c r="I290" s="35"/>
      <c r="J290" s="39"/>
      <c r="K290" s="17"/>
      <c r="L290" s="40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/>
      <c r="B291" s="16"/>
      <c r="C291" s="16"/>
      <c r="D291" s="17"/>
      <c r="E291" s="16"/>
      <c r="F291" s="16"/>
      <c r="G291" s="16"/>
      <c r="H291" s="16"/>
      <c r="I291" s="35"/>
      <c r="J291" s="39"/>
      <c r="K291" s="17"/>
      <c r="L291" s="40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/>
      <c r="B292" s="16"/>
      <c r="C292" s="16"/>
      <c r="D292" s="17"/>
      <c r="E292" s="16"/>
      <c r="F292" s="16"/>
      <c r="G292" s="16"/>
      <c r="H292" s="16"/>
      <c r="I292" s="35"/>
      <c r="J292" s="39"/>
      <c r="K292" s="17"/>
      <c r="L292" s="40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/>
      <c r="B293" s="16"/>
      <c r="C293" s="16"/>
      <c r="D293" s="17"/>
      <c r="E293" s="16"/>
      <c r="F293" s="16"/>
      <c r="G293" s="16"/>
      <c r="H293" s="16"/>
      <c r="I293" s="35"/>
      <c r="J293" s="39"/>
      <c r="K293" s="17"/>
      <c r="L293" s="40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/>
      <c r="B294" s="16"/>
      <c r="C294" s="16"/>
      <c r="D294" s="17"/>
      <c r="E294" s="16"/>
      <c r="F294" s="16"/>
      <c r="G294" s="16"/>
      <c r="H294" s="16"/>
      <c r="I294" s="35"/>
      <c r="J294" s="39"/>
      <c r="K294" s="17"/>
      <c r="L294" s="40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/>
      <c r="B295" s="16"/>
      <c r="C295" s="16"/>
      <c r="D295" s="17"/>
      <c r="E295" s="16"/>
      <c r="F295" s="16"/>
      <c r="G295" s="16"/>
      <c r="H295" s="16"/>
      <c r="I295" s="35"/>
      <c r="J295" s="39"/>
      <c r="K295" s="17"/>
      <c r="L295" s="40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/>
      <c r="B296" s="16"/>
      <c r="C296" s="16"/>
      <c r="D296" s="17"/>
      <c r="E296" s="16"/>
      <c r="F296" s="16"/>
      <c r="G296" s="16"/>
      <c r="H296" s="16"/>
      <c r="I296" s="35"/>
      <c r="J296" s="39"/>
      <c r="K296" s="17"/>
      <c r="L296" s="40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/>
      <c r="B297" s="16"/>
      <c r="C297" s="16"/>
      <c r="D297" s="17"/>
      <c r="E297" s="16"/>
      <c r="F297" s="16"/>
      <c r="G297" s="16"/>
      <c r="H297" s="16"/>
      <c r="I297" s="35"/>
      <c r="J297" s="39"/>
      <c r="K297" s="17"/>
      <c r="L297" s="40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/>
      <c r="B298" s="16"/>
      <c r="C298" s="16"/>
      <c r="D298" s="17"/>
      <c r="E298" s="16"/>
      <c r="F298" s="16"/>
      <c r="G298" s="16"/>
      <c r="H298" s="16"/>
      <c r="I298" s="35"/>
      <c r="J298" s="39"/>
      <c r="K298" s="17"/>
      <c r="L298" s="40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/>
      <c r="B299" s="16"/>
      <c r="C299" s="16"/>
      <c r="D299" s="17"/>
      <c r="E299" s="16"/>
      <c r="F299" s="16"/>
      <c r="G299" s="16"/>
      <c r="H299" s="16"/>
      <c r="I299" s="35"/>
      <c r="J299" s="39"/>
      <c r="K299" s="17"/>
      <c r="L299" s="40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/>
      <c r="B300" s="16"/>
      <c r="C300" s="16"/>
      <c r="D300" s="17"/>
      <c r="E300" s="16"/>
      <c r="F300" s="16"/>
      <c r="G300" s="16"/>
      <c r="H300" s="16"/>
      <c r="I300" s="35"/>
      <c r="J300" s="39"/>
      <c r="K300" s="17"/>
      <c r="L300" s="40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/>
      <c r="B301" s="16"/>
      <c r="C301" s="16"/>
      <c r="D301" s="17"/>
      <c r="E301" s="16"/>
      <c r="F301" s="16"/>
      <c r="G301" s="16"/>
      <c r="H301" s="16"/>
      <c r="I301" s="35"/>
      <c r="J301" s="39"/>
      <c r="K301" s="17"/>
      <c r="L301" s="40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/>
      <c r="B302" s="16"/>
      <c r="C302" s="16"/>
      <c r="D302" s="17"/>
      <c r="E302" s="16"/>
      <c r="F302" s="16"/>
      <c r="G302" s="16"/>
      <c r="H302" s="16"/>
      <c r="I302" s="35"/>
      <c r="J302" s="39"/>
      <c r="K302" s="17"/>
      <c r="L302" s="40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/>
      <c r="B303" s="16"/>
      <c r="C303" s="16"/>
      <c r="D303" s="17"/>
      <c r="E303" s="16"/>
      <c r="F303" s="16"/>
      <c r="G303" s="16"/>
      <c r="H303" s="16"/>
      <c r="I303" s="35"/>
      <c r="J303" s="39"/>
      <c r="K303" s="17"/>
      <c r="L303" s="40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/>
      <c r="B304" s="16"/>
      <c r="C304" s="16"/>
      <c r="D304" s="17"/>
      <c r="E304" s="16"/>
      <c r="F304" s="16"/>
      <c r="G304" s="16"/>
      <c r="H304" s="16"/>
      <c r="I304" s="35"/>
      <c r="J304" s="39"/>
      <c r="K304" s="17"/>
      <c r="L304" s="40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/>
      <c r="B305" s="16"/>
      <c r="C305" s="16"/>
      <c r="D305" s="17"/>
      <c r="E305" s="16"/>
      <c r="F305" s="16"/>
      <c r="G305" s="16"/>
      <c r="H305" s="16"/>
      <c r="I305" s="35"/>
      <c r="J305" s="39"/>
      <c r="K305" s="17"/>
      <c r="L305" s="40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/>
      <c r="B306" s="16"/>
      <c r="C306" s="16"/>
      <c r="D306" s="17"/>
      <c r="E306" s="16"/>
      <c r="F306" s="16"/>
      <c r="G306" s="16"/>
      <c r="H306" s="16"/>
      <c r="I306" s="35"/>
      <c r="J306" s="39"/>
      <c r="K306" s="17"/>
      <c r="L306" s="40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/>
      <c r="B307" s="16"/>
      <c r="C307" s="16"/>
      <c r="D307" s="17"/>
      <c r="E307" s="16"/>
      <c r="F307" s="16"/>
      <c r="G307" s="16"/>
      <c r="H307" s="16"/>
      <c r="I307" s="35"/>
      <c r="J307" s="39"/>
      <c r="K307" s="17"/>
      <c r="L307" s="40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/>
      <c r="B308" s="16"/>
      <c r="C308" s="16"/>
      <c r="D308" s="17"/>
      <c r="E308" s="16"/>
      <c r="F308" s="16"/>
      <c r="G308" s="16"/>
      <c r="H308" s="16"/>
      <c r="I308" s="35"/>
      <c r="J308" s="39"/>
      <c r="K308" s="17"/>
      <c r="L308" s="40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/>
      <c r="B309" s="16"/>
      <c r="C309" s="16"/>
      <c r="D309" s="17"/>
      <c r="E309" s="16"/>
      <c r="F309" s="16"/>
      <c r="G309" s="16"/>
      <c r="H309" s="16"/>
      <c r="I309" s="35"/>
      <c r="J309" s="39"/>
      <c r="K309" s="17"/>
      <c r="L309" s="40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/>
      <c r="B310" s="16"/>
      <c r="C310" s="16"/>
      <c r="D310" s="17"/>
      <c r="E310" s="16"/>
      <c r="F310" s="16"/>
      <c r="G310" s="16"/>
      <c r="H310" s="16"/>
      <c r="I310" s="35"/>
      <c r="J310" s="39"/>
      <c r="K310" s="17"/>
      <c r="L310" s="40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/>
      <c r="B311" s="16"/>
      <c r="C311" s="16"/>
      <c r="D311" s="17"/>
      <c r="E311" s="16"/>
      <c r="F311" s="16"/>
      <c r="G311" s="16"/>
      <c r="H311" s="16"/>
      <c r="I311" s="35"/>
      <c r="J311" s="39"/>
      <c r="K311" s="17"/>
      <c r="L311" s="40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/>
      <c r="B312" s="16"/>
      <c r="C312" s="16"/>
      <c r="D312" s="17"/>
      <c r="E312" s="16"/>
      <c r="F312" s="16"/>
      <c r="G312" s="16"/>
      <c r="H312" s="16"/>
      <c r="I312" s="35"/>
      <c r="J312" s="39"/>
      <c r="K312" s="17"/>
      <c r="L312" s="40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/>
      <c r="B313" s="16"/>
      <c r="C313" s="16"/>
      <c r="D313" s="17"/>
      <c r="E313" s="16"/>
      <c r="F313" s="16"/>
      <c r="G313" s="16"/>
      <c r="H313" s="16"/>
      <c r="I313" s="35"/>
      <c r="J313" s="39"/>
      <c r="K313" s="17"/>
      <c r="L313" s="40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/>
      <c r="B314" s="16"/>
      <c r="C314" s="16"/>
      <c r="D314" s="17"/>
      <c r="E314" s="16"/>
      <c r="F314" s="16"/>
      <c r="G314" s="16"/>
      <c r="H314" s="16"/>
      <c r="I314" s="35"/>
      <c r="J314" s="39"/>
      <c r="K314" s="17"/>
      <c r="L314" s="40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49"/>
      <c r="E315" s="2"/>
      <c r="F315" s="2"/>
      <c r="G315" s="2"/>
      <c r="H315" s="2"/>
      <c r="I315" s="91"/>
      <c r="J315" s="68"/>
      <c r="K315" s="49"/>
      <c r="L315" s="9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49"/>
      <c r="E316" s="2"/>
      <c r="F316" s="2"/>
      <c r="G316" s="2"/>
      <c r="H316" s="2"/>
      <c r="I316" s="91"/>
      <c r="J316" s="68"/>
      <c r="K316" s="49"/>
      <c r="L316" s="9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49"/>
      <c r="E317" s="2"/>
      <c r="F317" s="2"/>
      <c r="G317" s="2"/>
      <c r="H317" s="2"/>
      <c r="I317" s="91"/>
      <c r="J317" s="68"/>
      <c r="K317" s="49"/>
      <c r="L317" s="9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49"/>
      <c r="E318" s="2"/>
      <c r="F318" s="2"/>
      <c r="G318" s="2"/>
      <c r="H318" s="2"/>
      <c r="I318" s="91"/>
      <c r="J318" s="68"/>
      <c r="K318" s="49"/>
      <c r="L318" s="9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49"/>
      <c r="E319" s="2"/>
      <c r="F319" s="2"/>
      <c r="G319" s="2"/>
      <c r="H319" s="2"/>
      <c r="I319" s="91"/>
      <c r="J319" s="68"/>
      <c r="K319" s="49"/>
      <c r="L319" s="9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49"/>
      <c r="E320" s="2"/>
      <c r="F320" s="2"/>
      <c r="G320" s="2"/>
      <c r="H320" s="2"/>
      <c r="I320" s="91"/>
      <c r="J320" s="68"/>
      <c r="K320" s="49"/>
      <c r="L320" s="9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49"/>
      <c r="E321" s="2"/>
      <c r="F321" s="2"/>
      <c r="G321" s="2"/>
      <c r="H321" s="2"/>
      <c r="I321" s="91"/>
      <c r="J321" s="68"/>
      <c r="K321" s="49"/>
      <c r="L321" s="9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49"/>
      <c r="E322" s="2"/>
      <c r="F322" s="2"/>
      <c r="G322" s="2"/>
      <c r="H322" s="2"/>
      <c r="I322" s="91"/>
      <c r="J322" s="68"/>
      <c r="K322" s="49"/>
      <c r="L322" s="9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49"/>
      <c r="E323" s="2"/>
      <c r="F323" s="2"/>
      <c r="G323" s="2"/>
      <c r="H323" s="2"/>
      <c r="I323" s="91"/>
      <c r="J323" s="68"/>
      <c r="K323" s="49"/>
      <c r="L323" s="9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49"/>
      <c r="E324" s="2"/>
      <c r="F324" s="2"/>
      <c r="G324" s="2"/>
      <c r="H324" s="2"/>
      <c r="I324" s="91"/>
      <c r="J324" s="68"/>
      <c r="K324" s="49"/>
      <c r="L324" s="9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49"/>
      <c r="E325" s="2"/>
      <c r="F325" s="2"/>
      <c r="G325" s="2"/>
      <c r="H325" s="2"/>
      <c r="I325" s="91"/>
      <c r="J325" s="68"/>
      <c r="K325" s="49"/>
      <c r="L325" s="9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49"/>
      <c r="E326" s="2"/>
      <c r="F326" s="2"/>
      <c r="G326" s="2"/>
      <c r="H326" s="2"/>
      <c r="I326" s="91"/>
      <c r="J326" s="68"/>
      <c r="K326" s="49"/>
      <c r="L326" s="9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49"/>
      <c r="E327" s="2"/>
      <c r="F327" s="2"/>
      <c r="G327" s="2"/>
      <c r="H327" s="2"/>
      <c r="I327" s="91"/>
      <c r="J327" s="68"/>
      <c r="K327" s="49"/>
      <c r="L327" s="9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49"/>
      <c r="E328" s="2"/>
      <c r="F328" s="2"/>
      <c r="G328" s="2"/>
      <c r="H328" s="2"/>
      <c r="I328" s="91"/>
      <c r="J328" s="68"/>
      <c r="K328" s="49"/>
      <c r="L328" s="9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49"/>
      <c r="E329" s="2"/>
      <c r="F329" s="2"/>
      <c r="G329" s="2"/>
      <c r="H329" s="2"/>
      <c r="I329" s="91"/>
      <c r="J329" s="68"/>
      <c r="K329" s="49"/>
      <c r="L329" s="9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49"/>
      <c r="E330" s="2"/>
      <c r="F330" s="2"/>
      <c r="G330" s="2"/>
      <c r="H330" s="2"/>
      <c r="I330" s="91"/>
      <c r="J330" s="68"/>
      <c r="K330" s="49"/>
      <c r="L330" s="9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49"/>
      <c r="E331" s="2"/>
      <c r="F331" s="2"/>
      <c r="G331" s="2"/>
      <c r="H331" s="2"/>
      <c r="I331" s="91"/>
      <c r="J331" s="68"/>
      <c r="K331" s="49"/>
      <c r="L331" s="9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49"/>
      <c r="E332" s="2"/>
      <c r="F332" s="2"/>
      <c r="G332" s="2"/>
      <c r="H332" s="2"/>
      <c r="I332" s="91"/>
      <c r="J332" s="68"/>
      <c r="K332" s="49"/>
      <c r="L332" s="9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49"/>
      <c r="E333" s="2"/>
      <c r="F333" s="2"/>
      <c r="G333" s="2"/>
      <c r="H333" s="2"/>
      <c r="I333" s="91"/>
      <c r="J333" s="68"/>
      <c r="K333" s="49"/>
      <c r="L333" s="9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49"/>
      <c r="E334" s="2"/>
      <c r="F334" s="2"/>
      <c r="G334" s="2"/>
      <c r="H334" s="2"/>
      <c r="I334" s="91"/>
      <c r="J334" s="68"/>
      <c r="K334" s="49"/>
      <c r="L334" s="9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49"/>
      <c r="E335" s="2"/>
      <c r="F335" s="2"/>
      <c r="G335" s="2"/>
      <c r="H335" s="2"/>
      <c r="I335" s="91"/>
      <c r="J335" s="68"/>
      <c r="K335" s="49"/>
      <c r="L335" s="9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49"/>
      <c r="E336" s="2"/>
      <c r="F336" s="2"/>
      <c r="G336" s="2"/>
      <c r="H336" s="2"/>
      <c r="I336" s="91"/>
      <c r="J336" s="68"/>
      <c r="K336" s="49"/>
      <c r="L336" s="9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49"/>
      <c r="E337" s="2"/>
      <c r="F337" s="2"/>
      <c r="G337" s="2"/>
      <c r="H337" s="2"/>
      <c r="I337" s="91"/>
      <c r="J337" s="68"/>
      <c r="K337" s="49"/>
      <c r="L337" s="9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49"/>
      <c r="E338" s="2"/>
      <c r="F338" s="2"/>
      <c r="G338" s="2"/>
      <c r="H338" s="2"/>
      <c r="I338" s="91"/>
      <c r="J338" s="68"/>
      <c r="K338" s="49"/>
      <c r="L338" s="9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49"/>
      <c r="E339" s="2"/>
      <c r="F339" s="2"/>
      <c r="G339" s="2"/>
      <c r="H339" s="2"/>
      <c r="I339" s="91"/>
      <c r="J339" s="68"/>
      <c r="K339" s="49"/>
      <c r="L339" s="9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49"/>
      <c r="E340" s="2"/>
      <c r="F340" s="2"/>
      <c r="G340" s="2"/>
      <c r="H340" s="2"/>
      <c r="I340" s="91"/>
      <c r="J340" s="68"/>
      <c r="K340" s="49"/>
      <c r="L340" s="9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49"/>
      <c r="E341" s="2"/>
      <c r="F341" s="2"/>
      <c r="G341" s="2"/>
      <c r="H341" s="2"/>
      <c r="I341" s="91"/>
      <c r="J341" s="68"/>
      <c r="K341" s="49"/>
      <c r="L341" s="9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49"/>
      <c r="E342" s="2"/>
      <c r="F342" s="2"/>
      <c r="G342" s="2"/>
      <c r="H342" s="2"/>
      <c r="I342" s="91"/>
      <c r="J342" s="68"/>
      <c r="K342" s="49"/>
      <c r="L342" s="9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49"/>
      <c r="E343" s="2"/>
      <c r="F343" s="2"/>
      <c r="G343" s="2"/>
      <c r="H343" s="2"/>
      <c r="I343" s="91"/>
      <c r="J343" s="68"/>
      <c r="K343" s="49"/>
      <c r="L343" s="9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49"/>
      <c r="E344" s="2"/>
      <c r="F344" s="2"/>
      <c r="G344" s="2"/>
      <c r="H344" s="2"/>
      <c r="I344" s="91"/>
      <c r="J344" s="68"/>
      <c r="K344" s="49"/>
      <c r="L344" s="9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49"/>
      <c r="E345" s="2"/>
      <c r="F345" s="2"/>
      <c r="G345" s="2"/>
      <c r="H345" s="2"/>
      <c r="I345" s="91"/>
      <c r="J345" s="68"/>
      <c r="K345" s="49"/>
      <c r="L345" s="9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49"/>
      <c r="E346" s="2"/>
      <c r="F346" s="2"/>
      <c r="G346" s="2"/>
      <c r="H346" s="2"/>
      <c r="I346" s="91"/>
      <c r="J346" s="68"/>
      <c r="K346" s="49"/>
      <c r="L346" s="9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49"/>
      <c r="E347" s="2"/>
      <c r="F347" s="2"/>
      <c r="G347" s="2"/>
      <c r="H347" s="2"/>
      <c r="I347" s="91"/>
      <c r="J347" s="68"/>
      <c r="K347" s="49"/>
      <c r="L347" s="9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49"/>
      <c r="E348" s="2"/>
      <c r="F348" s="2"/>
      <c r="G348" s="2"/>
      <c r="H348" s="2"/>
      <c r="I348" s="91"/>
      <c r="J348" s="68"/>
      <c r="K348" s="49"/>
      <c r="L348" s="9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49"/>
      <c r="E349" s="2"/>
      <c r="F349" s="2"/>
      <c r="G349" s="2"/>
      <c r="H349" s="2"/>
      <c r="I349" s="91"/>
      <c r="J349" s="68"/>
      <c r="K349" s="49"/>
      <c r="L349" s="9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49"/>
      <c r="E350" s="2"/>
      <c r="F350" s="2"/>
      <c r="G350" s="2"/>
      <c r="H350" s="2"/>
      <c r="I350" s="91"/>
      <c r="J350" s="68"/>
      <c r="K350" s="49"/>
      <c r="L350" s="9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49"/>
      <c r="E351" s="2"/>
      <c r="F351" s="2"/>
      <c r="G351" s="2"/>
      <c r="H351" s="2"/>
      <c r="I351" s="91"/>
      <c r="J351" s="68"/>
      <c r="K351" s="49"/>
      <c r="L351" s="9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49"/>
      <c r="E352" s="2"/>
      <c r="F352" s="2"/>
      <c r="G352" s="2"/>
      <c r="H352" s="2"/>
      <c r="I352" s="91"/>
      <c r="J352" s="68"/>
      <c r="K352" s="49"/>
      <c r="L352" s="9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49"/>
      <c r="E353" s="2"/>
      <c r="F353" s="2"/>
      <c r="G353" s="2"/>
      <c r="H353" s="2"/>
      <c r="I353" s="91"/>
      <c r="J353" s="68"/>
      <c r="K353" s="49"/>
      <c r="L353" s="9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49"/>
      <c r="E354" s="2"/>
      <c r="F354" s="2"/>
      <c r="G354" s="2"/>
      <c r="H354" s="2"/>
      <c r="I354" s="91"/>
      <c r="J354" s="68"/>
      <c r="K354" s="49"/>
      <c r="L354" s="9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49"/>
      <c r="E355" s="2"/>
      <c r="F355" s="2"/>
      <c r="G355" s="2"/>
      <c r="H355" s="2"/>
      <c r="I355" s="91"/>
      <c r="J355" s="68"/>
      <c r="K355" s="49"/>
      <c r="L355" s="9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49"/>
      <c r="E356" s="2"/>
      <c r="F356" s="2"/>
      <c r="G356" s="2"/>
      <c r="H356" s="2"/>
      <c r="I356" s="91"/>
      <c r="J356" s="68"/>
      <c r="K356" s="49"/>
      <c r="L356" s="9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49"/>
      <c r="E357" s="2"/>
      <c r="F357" s="2"/>
      <c r="G357" s="2"/>
      <c r="H357" s="2"/>
      <c r="I357" s="91"/>
      <c r="J357" s="68"/>
      <c r="K357" s="49"/>
      <c r="L357" s="9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49"/>
      <c r="E358" s="2"/>
      <c r="F358" s="2"/>
      <c r="G358" s="2"/>
      <c r="H358" s="2"/>
      <c r="I358" s="91"/>
      <c r="J358" s="68"/>
      <c r="K358" s="49"/>
      <c r="L358" s="9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49"/>
      <c r="E359" s="2"/>
      <c r="F359" s="2"/>
      <c r="G359" s="2"/>
      <c r="H359" s="2"/>
      <c r="I359" s="91"/>
      <c r="J359" s="68"/>
      <c r="K359" s="49"/>
      <c r="L359" s="9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49"/>
      <c r="E360" s="2"/>
      <c r="F360" s="2"/>
      <c r="G360" s="2"/>
      <c r="H360" s="2"/>
      <c r="I360" s="91"/>
      <c r="J360" s="68"/>
      <c r="K360" s="49"/>
      <c r="L360" s="9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49"/>
      <c r="E361" s="2"/>
      <c r="F361" s="2"/>
      <c r="G361" s="2"/>
      <c r="H361" s="2"/>
      <c r="I361" s="91"/>
      <c r="J361" s="68"/>
      <c r="K361" s="49"/>
      <c r="L361" s="9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49"/>
      <c r="E362" s="2"/>
      <c r="F362" s="2"/>
      <c r="G362" s="2"/>
      <c r="H362" s="2"/>
      <c r="I362" s="91"/>
      <c r="J362" s="68"/>
      <c r="K362" s="49"/>
      <c r="L362" s="9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49"/>
      <c r="E363" s="2"/>
      <c r="F363" s="2"/>
      <c r="G363" s="2"/>
      <c r="H363" s="2"/>
      <c r="I363" s="91"/>
      <c r="J363" s="68"/>
      <c r="K363" s="49"/>
      <c r="L363" s="9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49"/>
      <c r="E364" s="2"/>
      <c r="F364" s="2"/>
      <c r="G364" s="2"/>
      <c r="H364" s="2"/>
      <c r="I364" s="91"/>
      <c r="J364" s="68"/>
      <c r="K364" s="49"/>
      <c r="L364" s="9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49"/>
      <c r="E365" s="2"/>
      <c r="F365" s="2"/>
      <c r="G365" s="2"/>
      <c r="H365" s="2"/>
      <c r="I365" s="91"/>
      <c r="J365" s="68"/>
      <c r="K365" s="49"/>
      <c r="L365" s="9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49"/>
      <c r="E366" s="2"/>
      <c r="F366" s="2"/>
      <c r="G366" s="2"/>
      <c r="H366" s="2"/>
      <c r="I366" s="91"/>
      <c r="J366" s="68"/>
      <c r="K366" s="49"/>
      <c r="L366" s="9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49"/>
      <c r="E367" s="2"/>
      <c r="F367" s="2"/>
      <c r="G367" s="2"/>
      <c r="H367" s="2"/>
      <c r="I367" s="91"/>
      <c r="J367" s="68"/>
      <c r="K367" s="49"/>
      <c r="L367" s="9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49"/>
      <c r="E368" s="2"/>
      <c r="F368" s="2"/>
      <c r="G368" s="2"/>
      <c r="H368" s="2"/>
      <c r="I368" s="91"/>
      <c r="J368" s="68"/>
      <c r="K368" s="49"/>
      <c r="L368" s="9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49"/>
      <c r="E369" s="2"/>
      <c r="F369" s="2"/>
      <c r="G369" s="2"/>
      <c r="H369" s="2"/>
      <c r="I369" s="91"/>
      <c r="J369" s="68"/>
      <c r="K369" s="49"/>
      <c r="L369" s="9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49"/>
      <c r="E370" s="2"/>
      <c r="F370" s="2"/>
      <c r="G370" s="2"/>
      <c r="H370" s="2"/>
      <c r="I370" s="91"/>
      <c r="J370" s="68"/>
      <c r="K370" s="49"/>
      <c r="L370" s="9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49"/>
      <c r="E371" s="2"/>
      <c r="F371" s="2"/>
      <c r="G371" s="2"/>
      <c r="H371" s="2"/>
      <c r="I371" s="91"/>
      <c r="J371" s="68"/>
      <c r="K371" s="49"/>
      <c r="L371" s="9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49"/>
      <c r="E372" s="2"/>
      <c r="F372" s="2"/>
      <c r="G372" s="2"/>
      <c r="H372" s="2"/>
      <c r="I372" s="91"/>
      <c r="J372" s="68"/>
      <c r="K372" s="49"/>
      <c r="L372" s="9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49"/>
      <c r="E373" s="2"/>
      <c r="F373" s="2"/>
      <c r="G373" s="2"/>
      <c r="H373" s="2"/>
      <c r="I373" s="91"/>
      <c r="J373" s="68"/>
      <c r="K373" s="49"/>
      <c r="L373" s="9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49"/>
      <c r="E374" s="2"/>
      <c r="F374" s="2"/>
      <c r="G374" s="2"/>
      <c r="H374" s="2"/>
      <c r="I374" s="91"/>
      <c r="J374" s="68"/>
      <c r="K374" s="49"/>
      <c r="L374" s="9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49"/>
      <c r="E375" s="2"/>
      <c r="F375" s="2"/>
      <c r="G375" s="2"/>
      <c r="H375" s="2"/>
      <c r="I375" s="91"/>
      <c r="J375" s="68"/>
      <c r="K375" s="49"/>
      <c r="L375" s="9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49"/>
      <c r="E376" s="2"/>
      <c r="F376" s="2"/>
      <c r="G376" s="2"/>
      <c r="H376" s="2"/>
      <c r="I376" s="91"/>
      <c r="J376" s="68"/>
      <c r="K376" s="49"/>
      <c r="L376" s="9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49"/>
      <c r="E377" s="2"/>
      <c r="F377" s="2"/>
      <c r="G377" s="2"/>
      <c r="H377" s="2"/>
      <c r="I377" s="91"/>
      <c r="J377" s="68"/>
      <c r="K377" s="49"/>
      <c r="L377" s="9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49"/>
      <c r="E378" s="2"/>
      <c r="F378" s="2"/>
      <c r="G378" s="2"/>
      <c r="H378" s="2"/>
      <c r="I378" s="91"/>
      <c r="J378" s="68"/>
      <c r="K378" s="49"/>
      <c r="L378" s="9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49"/>
      <c r="E379" s="2"/>
      <c r="F379" s="2"/>
      <c r="G379" s="2"/>
      <c r="H379" s="2"/>
      <c r="I379" s="91"/>
      <c r="J379" s="68"/>
      <c r="K379" s="49"/>
      <c r="L379" s="9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49"/>
      <c r="E380" s="2"/>
      <c r="F380" s="2"/>
      <c r="G380" s="2"/>
      <c r="H380" s="2"/>
      <c r="I380" s="91"/>
      <c r="J380" s="68"/>
      <c r="K380" s="49"/>
      <c r="L380" s="9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49"/>
      <c r="E381" s="2"/>
      <c r="F381" s="2"/>
      <c r="G381" s="2"/>
      <c r="H381" s="2"/>
      <c r="I381" s="91"/>
      <c r="J381" s="68"/>
      <c r="K381" s="49"/>
      <c r="L381" s="9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49"/>
      <c r="E382" s="2"/>
      <c r="F382" s="2"/>
      <c r="G382" s="2"/>
      <c r="H382" s="2"/>
      <c r="I382" s="91"/>
      <c r="J382" s="68"/>
      <c r="K382" s="49"/>
      <c r="L382" s="9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49"/>
      <c r="E383" s="2"/>
      <c r="F383" s="2"/>
      <c r="G383" s="2"/>
      <c r="H383" s="2"/>
      <c r="I383" s="91"/>
      <c r="J383" s="68"/>
      <c r="K383" s="49"/>
      <c r="L383" s="9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49"/>
      <c r="E384" s="2"/>
      <c r="F384" s="2"/>
      <c r="G384" s="2"/>
      <c r="H384" s="2"/>
      <c r="I384" s="91"/>
      <c r="J384" s="68"/>
      <c r="K384" s="49"/>
      <c r="L384" s="9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49"/>
      <c r="E385" s="2"/>
      <c r="F385" s="2"/>
      <c r="G385" s="2"/>
      <c r="H385" s="2"/>
      <c r="I385" s="91"/>
      <c r="J385" s="68"/>
      <c r="K385" s="49"/>
      <c r="L385" s="9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49"/>
      <c r="E386" s="2"/>
      <c r="F386" s="2"/>
      <c r="G386" s="2"/>
      <c r="H386" s="2"/>
      <c r="I386" s="91"/>
      <c r="J386" s="68"/>
      <c r="K386" s="49"/>
      <c r="L386" s="9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49"/>
      <c r="E387" s="2"/>
      <c r="F387" s="2"/>
      <c r="G387" s="2"/>
      <c r="H387" s="2"/>
      <c r="I387" s="91"/>
      <c r="J387" s="68"/>
      <c r="K387" s="49"/>
      <c r="L387" s="9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49"/>
      <c r="E388" s="2"/>
      <c r="F388" s="2"/>
      <c r="G388" s="2"/>
      <c r="H388" s="2"/>
      <c r="I388" s="91"/>
      <c r="J388" s="68"/>
      <c r="K388" s="49"/>
      <c r="L388" s="9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49"/>
      <c r="E389" s="2"/>
      <c r="F389" s="2"/>
      <c r="G389" s="2"/>
      <c r="H389" s="2"/>
      <c r="I389" s="91"/>
      <c r="J389" s="68"/>
      <c r="K389" s="49"/>
      <c r="L389" s="9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49"/>
      <c r="E390" s="2"/>
      <c r="F390" s="2"/>
      <c r="G390" s="2"/>
      <c r="H390" s="2"/>
      <c r="I390" s="91"/>
      <c r="J390" s="68"/>
      <c r="K390" s="49"/>
      <c r="L390" s="9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49"/>
      <c r="E391" s="2"/>
      <c r="F391" s="2"/>
      <c r="G391" s="2"/>
      <c r="H391" s="2"/>
      <c r="I391" s="91"/>
      <c r="J391" s="68"/>
      <c r="K391" s="49"/>
      <c r="L391" s="9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49"/>
      <c r="E392" s="2"/>
      <c r="F392" s="2"/>
      <c r="G392" s="2"/>
      <c r="H392" s="2"/>
      <c r="I392" s="91"/>
      <c r="J392" s="68"/>
      <c r="K392" s="49"/>
      <c r="L392" s="9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49"/>
      <c r="E393" s="2"/>
      <c r="F393" s="2"/>
      <c r="G393" s="2"/>
      <c r="H393" s="2"/>
      <c r="I393" s="91"/>
      <c r="J393" s="68"/>
      <c r="K393" s="49"/>
      <c r="L393" s="9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49"/>
      <c r="E394" s="2"/>
      <c r="F394" s="2"/>
      <c r="G394" s="2"/>
      <c r="H394" s="2"/>
      <c r="I394" s="91"/>
      <c r="J394" s="68"/>
      <c r="K394" s="49"/>
      <c r="L394" s="9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49"/>
      <c r="E395" s="2"/>
      <c r="F395" s="2"/>
      <c r="G395" s="2"/>
      <c r="H395" s="2"/>
      <c r="I395" s="91"/>
      <c r="J395" s="68"/>
      <c r="K395" s="49"/>
      <c r="L395" s="9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49"/>
      <c r="E396" s="2"/>
      <c r="F396" s="2"/>
      <c r="G396" s="2"/>
      <c r="H396" s="2"/>
      <c r="I396" s="91"/>
      <c r="J396" s="68"/>
      <c r="K396" s="49"/>
      <c r="L396" s="9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49"/>
      <c r="E397" s="2"/>
      <c r="F397" s="2"/>
      <c r="G397" s="2"/>
      <c r="H397" s="2"/>
      <c r="I397" s="91"/>
      <c r="J397" s="68"/>
      <c r="K397" s="49"/>
      <c r="L397" s="9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49"/>
      <c r="E398" s="2"/>
      <c r="F398" s="2"/>
      <c r="G398" s="2"/>
      <c r="H398" s="2"/>
      <c r="I398" s="91"/>
      <c r="J398" s="68"/>
      <c r="K398" s="49"/>
      <c r="L398" s="9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49"/>
      <c r="E399" s="2"/>
      <c r="F399" s="2"/>
      <c r="G399" s="2"/>
      <c r="H399" s="2"/>
      <c r="I399" s="91"/>
      <c r="J399" s="68"/>
      <c r="K399" s="49"/>
      <c r="L399" s="9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49"/>
      <c r="E400" s="2"/>
      <c r="F400" s="2"/>
      <c r="G400" s="2"/>
      <c r="H400" s="2"/>
      <c r="I400" s="91"/>
      <c r="J400" s="68"/>
      <c r="K400" s="49"/>
      <c r="L400" s="9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49"/>
      <c r="E401" s="2"/>
      <c r="F401" s="2"/>
      <c r="G401" s="2"/>
      <c r="H401" s="2"/>
      <c r="I401" s="91"/>
      <c r="J401" s="68"/>
      <c r="K401" s="49"/>
      <c r="L401" s="9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49"/>
      <c r="E402" s="2"/>
      <c r="F402" s="2"/>
      <c r="G402" s="2"/>
      <c r="H402" s="2"/>
      <c r="I402" s="91"/>
      <c r="J402" s="68"/>
      <c r="K402" s="49"/>
      <c r="L402" s="9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49"/>
      <c r="E403" s="2"/>
      <c r="F403" s="2"/>
      <c r="G403" s="2"/>
      <c r="H403" s="2"/>
      <c r="I403" s="91"/>
      <c r="J403" s="68"/>
      <c r="K403" s="49"/>
      <c r="L403" s="9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49"/>
      <c r="E404" s="2"/>
      <c r="F404" s="2"/>
      <c r="G404" s="2"/>
      <c r="H404" s="2"/>
      <c r="I404" s="91"/>
      <c r="J404" s="68"/>
      <c r="K404" s="49"/>
      <c r="L404" s="9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49"/>
      <c r="E405" s="2"/>
      <c r="F405" s="2"/>
      <c r="G405" s="2"/>
      <c r="H405" s="2"/>
      <c r="I405" s="91"/>
      <c r="J405" s="68"/>
      <c r="K405" s="49"/>
      <c r="L405" s="9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49"/>
      <c r="E406" s="2"/>
      <c r="F406" s="2"/>
      <c r="G406" s="2"/>
      <c r="H406" s="2"/>
      <c r="I406" s="91"/>
      <c r="J406" s="68"/>
      <c r="K406" s="49"/>
      <c r="L406" s="9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49"/>
      <c r="E407" s="2"/>
      <c r="F407" s="2"/>
      <c r="G407" s="2"/>
      <c r="H407" s="2"/>
      <c r="I407" s="91"/>
      <c r="J407" s="68"/>
      <c r="K407" s="49"/>
      <c r="L407" s="9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49"/>
      <c r="E408" s="2"/>
      <c r="F408" s="2"/>
      <c r="G408" s="2"/>
      <c r="H408" s="2"/>
      <c r="I408" s="91"/>
      <c r="J408" s="68"/>
      <c r="K408" s="49"/>
      <c r="L408" s="9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49"/>
      <c r="E409" s="2"/>
      <c r="F409" s="2"/>
      <c r="G409" s="2"/>
      <c r="H409" s="2"/>
      <c r="I409" s="91"/>
      <c r="J409" s="68"/>
      <c r="K409" s="49"/>
      <c r="L409" s="9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49"/>
      <c r="E410" s="2"/>
      <c r="F410" s="2"/>
      <c r="G410" s="2"/>
      <c r="H410" s="2"/>
      <c r="I410" s="91"/>
      <c r="J410" s="68"/>
      <c r="K410" s="49"/>
      <c r="L410" s="9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49"/>
      <c r="E411" s="2"/>
      <c r="F411" s="2"/>
      <c r="G411" s="2"/>
      <c r="H411" s="2"/>
      <c r="I411" s="91"/>
      <c r="J411" s="68"/>
      <c r="K411" s="49"/>
      <c r="L411" s="9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49"/>
      <c r="E412" s="2"/>
      <c r="F412" s="2"/>
      <c r="G412" s="2"/>
      <c r="H412" s="2"/>
      <c r="I412" s="91"/>
      <c r="J412" s="68"/>
      <c r="K412" s="49"/>
      <c r="L412" s="9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49"/>
      <c r="E413" s="2"/>
      <c r="F413" s="2"/>
      <c r="G413" s="2"/>
      <c r="H413" s="2"/>
      <c r="I413" s="91"/>
      <c r="J413" s="68"/>
      <c r="K413" s="49"/>
      <c r="L413" s="9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49"/>
      <c r="E414" s="2"/>
      <c r="F414" s="2"/>
      <c r="G414" s="2"/>
      <c r="H414" s="2"/>
      <c r="I414" s="91"/>
      <c r="J414" s="68"/>
      <c r="K414" s="49"/>
      <c r="L414" s="9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49"/>
      <c r="E415" s="2"/>
      <c r="F415" s="2"/>
      <c r="G415" s="2"/>
      <c r="H415" s="2"/>
      <c r="I415" s="91"/>
      <c r="J415" s="68"/>
      <c r="K415" s="49"/>
      <c r="L415" s="9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49"/>
      <c r="E416" s="2"/>
      <c r="F416" s="2"/>
      <c r="G416" s="2"/>
      <c r="H416" s="2"/>
      <c r="I416" s="91"/>
      <c r="J416" s="68"/>
      <c r="K416" s="49"/>
      <c r="L416" s="9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49"/>
      <c r="E417" s="2"/>
      <c r="F417" s="2"/>
      <c r="G417" s="2"/>
      <c r="H417" s="2"/>
      <c r="I417" s="91"/>
      <c r="J417" s="68"/>
      <c r="K417" s="49"/>
      <c r="L417" s="9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49"/>
      <c r="E418" s="2"/>
      <c r="F418" s="2"/>
      <c r="G418" s="2"/>
      <c r="H418" s="2"/>
      <c r="I418" s="91"/>
      <c r="J418" s="68"/>
      <c r="K418" s="49"/>
      <c r="L418" s="9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49"/>
      <c r="E419" s="2"/>
      <c r="F419" s="2"/>
      <c r="G419" s="2"/>
      <c r="H419" s="2"/>
      <c r="I419" s="91"/>
      <c r="J419" s="68"/>
      <c r="K419" s="49"/>
      <c r="L419" s="9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49"/>
      <c r="E420" s="2"/>
      <c r="F420" s="2"/>
      <c r="G420" s="2"/>
      <c r="H420" s="2"/>
      <c r="I420" s="91"/>
      <c r="J420" s="68"/>
      <c r="K420" s="49"/>
      <c r="L420" s="9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49"/>
      <c r="E421" s="2"/>
      <c r="F421" s="2"/>
      <c r="G421" s="2"/>
      <c r="H421" s="2"/>
      <c r="I421" s="91"/>
      <c r="J421" s="68"/>
      <c r="K421" s="49"/>
      <c r="L421" s="9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49"/>
      <c r="E422" s="2"/>
      <c r="F422" s="2"/>
      <c r="G422" s="2"/>
      <c r="H422" s="2"/>
      <c r="I422" s="91"/>
      <c r="J422" s="68"/>
      <c r="K422" s="49"/>
      <c r="L422" s="9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49"/>
      <c r="E423" s="2"/>
      <c r="F423" s="2"/>
      <c r="G423" s="2"/>
      <c r="H423" s="2"/>
      <c r="I423" s="91"/>
      <c r="J423" s="68"/>
      <c r="K423" s="49"/>
      <c r="L423" s="9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49"/>
      <c r="E424" s="2"/>
      <c r="F424" s="2"/>
      <c r="G424" s="2"/>
      <c r="H424" s="2"/>
      <c r="I424" s="91"/>
      <c r="J424" s="68"/>
      <c r="K424" s="49"/>
      <c r="L424" s="9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49"/>
      <c r="E425" s="2"/>
      <c r="F425" s="2"/>
      <c r="G425" s="2"/>
      <c r="H425" s="2"/>
      <c r="I425" s="91"/>
      <c r="J425" s="68"/>
      <c r="K425" s="49"/>
      <c r="L425" s="9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49"/>
      <c r="E426" s="2"/>
      <c r="F426" s="2"/>
      <c r="G426" s="2"/>
      <c r="H426" s="2"/>
      <c r="I426" s="91"/>
      <c r="J426" s="68"/>
      <c r="K426" s="49"/>
      <c r="L426" s="9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49"/>
      <c r="E427" s="2"/>
      <c r="F427" s="2"/>
      <c r="G427" s="2"/>
      <c r="H427" s="2"/>
      <c r="I427" s="91"/>
      <c r="J427" s="68"/>
      <c r="K427" s="49"/>
      <c r="L427" s="9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49"/>
      <c r="E428" s="2"/>
      <c r="F428" s="2"/>
      <c r="G428" s="2"/>
      <c r="H428" s="2"/>
      <c r="I428" s="91"/>
      <c r="J428" s="68"/>
      <c r="K428" s="49"/>
      <c r="L428" s="9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49"/>
      <c r="E429" s="2"/>
      <c r="F429" s="2"/>
      <c r="G429" s="2"/>
      <c r="H429" s="2"/>
      <c r="I429" s="91"/>
      <c r="J429" s="68"/>
      <c r="K429" s="49"/>
      <c r="L429" s="9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49"/>
      <c r="E430" s="2"/>
      <c r="F430" s="2"/>
      <c r="G430" s="2"/>
      <c r="H430" s="2"/>
      <c r="I430" s="91"/>
      <c r="J430" s="68"/>
      <c r="K430" s="49"/>
      <c r="L430" s="9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49"/>
      <c r="E431" s="2"/>
      <c r="F431" s="2"/>
      <c r="G431" s="2"/>
      <c r="H431" s="2"/>
      <c r="I431" s="91"/>
      <c r="J431" s="68"/>
      <c r="K431" s="49"/>
      <c r="L431" s="9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49"/>
      <c r="E432" s="2"/>
      <c r="F432" s="2"/>
      <c r="G432" s="2"/>
      <c r="H432" s="2"/>
      <c r="I432" s="91"/>
      <c r="J432" s="68"/>
      <c r="K432" s="49"/>
      <c r="L432" s="9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49"/>
      <c r="E433" s="2"/>
      <c r="F433" s="2"/>
      <c r="G433" s="2"/>
      <c r="H433" s="2"/>
      <c r="I433" s="91"/>
      <c r="J433" s="68"/>
      <c r="K433" s="49"/>
      <c r="L433" s="9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49"/>
      <c r="E434" s="2"/>
      <c r="F434" s="2"/>
      <c r="G434" s="2"/>
      <c r="H434" s="2"/>
      <c r="I434" s="91"/>
      <c r="J434" s="68"/>
      <c r="K434" s="49"/>
      <c r="L434" s="9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49"/>
      <c r="E435" s="2"/>
      <c r="F435" s="2"/>
      <c r="G435" s="2"/>
      <c r="H435" s="2"/>
      <c r="I435" s="91"/>
      <c r="J435" s="68"/>
      <c r="K435" s="49"/>
      <c r="L435" s="9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49"/>
      <c r="E436" s="2"/>
      <c r="F436" s="2"/>
      <c r="G436" s="2"/>
      <c r="H436" s="2"/>
      <c r="I436" s="91"/>
      <c r="J436" s="68"/>
      <c r="K436" s="49"/>
      <c r="L436" s="9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49"/>
      <c r="E437" s="2"/>
      <c r="F437" s="2"/>
      <c r="G437" s="2"/>
      <c r="H437" s="2"/>
      <c r="I437" s="91"/>
      <c r="J437" s="68"/>
      <c r="K437" s="49"/>
      <c r="L437" s="9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49"/>
      <c r="E438" s="2"/>
      <c r="F438" s="2"/>
      <c r="G438" s="2"/>
      <c r="H438" s="2"/>
      <c r="I438" s="91"/>
      <c r="J438" s="68"/>
      <c r="K438" s="49"/>
      <c r="L438" s="9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49"/>
      <c r="E439" s="2"/>
      <c r="F439" s="2"/>
      <c r="G439" s="2"/>
      <c r="H439" s="2"/>
      <c r="I439" s="91"/>
      <c r="J439" s="68"/>
      <c r="K439" s="49"/>
      <c r="L439" s="9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49"/>
      <c r="E440" s="2"/>
      <c r="F440" s="2"/>
      <c r="G440" s="2"/>
      <c r="H440" s="2"/>
      <c r="I440" s="91"/>
      <c r="J440" s="68"/>
      <c r="K440" s="49"/>
      <c r="L440" s="9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49"/>
      <c r="E441" s="2"/>
      <c r="F441" s="2"/>
      <c r="G441" s="2"/>
      <c r="H441" s="2"/>
      <c r="I441" s="91"/>
      <c r="J441" s="68"/>
      <c r="K441" s="49"/>
      <c r="L441" s="9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49"/>
      <c r="E442" s="2"/>
      <c r="F442" s="2"/>
      <c r="G442" s="2"/>
      <c r="H442" s="2"/>
      <c r="I442" s="91"/>
      <c r="J442" s="68"/>
      <c r="K442" s="49"/>
      <c r="L442" s="9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49"/>
      <c r="E443" s="2"/>
      <c r="F443" s="2"/>
      <c r="G443" s="2"/>
      <c r="H443" s="2"/>
      <c r="I443" s="91"/>
      <c r="J443" s="68"/>
      <c r="K443" s="49"/>
      <c r="L443" s="9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49"/>
      <c r="E444" s="2"/>
      <c r="F444" s="2"/>
      <c r="G444" s="2"/>
      <c r="H444" s="2"/>
      <c r="I444" s="91"/>
      <c r="J444" s="68"/>
      <c r="K444" s="49"/>
      <c r="L444" s="9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49"/>
      <c r="E445" s="2"/>
      <c r="F445" s="2"/>
      <c r="G445" s="2"/>
      <c r="H445" s="2"/>
      <c r="I445" s="91"/>
      <c r="J445" s="68"/>
      <c r="K445" s="49"/>
      <c r="L445" s="9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49"/>
      <c r="E446" s="2"/>
      <c r="F446" s="2"/>
      <c r="G446" s="2"/>
      <c r="H446" s="2"/>
      <c r="I446" s="91"/>
      <c r="J446" s="68"/>
      <c r="K446" s="49"/>
      <c r="L446" s="9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49"/>
      <c r="E447" s="2"/>
      <c r="F447" s="2"/>
      <c r="G447" s="2"/>
      <c r="H447" s="2"/>
      <c r="I447" s="91"/>
      <c r="J447" s="68"/>
      <c r="K447" s="49"/>
      <c r="L447" s="9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49"/>
      <c r="E448" s="2"/>
      <c r="F448" s="2"/>
      <c r="G448" s="2"/>
      <c r="H448" s="2"/>
      <c r="I448" s="91"/>
      <c r="J448" s="68"/>
      <c r="K448" s="49"/>
      <c r="L448" s="9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49"/>
      <c r="E449" s="2"/>
      <c r="F449" s="2"/>
      <c r="G449" s="2"/>
      <c r="H449" s="2"/>
      <c r="I449" s="91"/>
      <c r="J449" s="68"/>
      <c r="K449" s="49"/>
      <c r="L449" s="9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49"/>
      <c r="E450" s="2"/>
      <c r="F450" s="2"/>
      <c r="G450" s="2"/>
      <c r="H450" s="2"/>
      <c r="I450" s="91"/>
      <c r="J450" s="68"/>
      <c r="K450" s="49"/>
      <c r="L450" s="9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49"/>
      <c r="E451" s="2"/>
      <c r="F451" s="2"/>
      <c r="G451" s="2"/>
      <c r="H451" s="2"/>
      <c r="I451" s="91"/>
      <c r="J451" s="68"/>
      <c r="K451" s="49"/>
      <c r="L451" s="9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49"/>
      <c r="E452" s="2"/>
      <c r="F452" s="2"/>
      <c r="G452" s="2"/>
      <c r="H452" s="2"/>
      <c r="I452" s="91"/>
      <c r="J452" s="68"/>
      <c r="K452" s="49"/>
      <c r="L452" s="9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49"/>
      <c r="E453" s="2"/>
      <c r="F453" s="2"/>
      <c r="G453" s="2"/>
      <c r="H453" s="2"/>
      <c r="I453" s="91"/>
      <c r="J453" s="68"/>
      <c r="K453" s="49"/>
      <c r="L453" s="9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49"/>
      <c r="E454" s="2"/>
      <c r="F454" s="2"/>
      <c r="G454" s="2"/>
      <c r="H454" s="2"/>
      <c r="I454" s="91"/>
      <c r="J454" s="68"/>
      <c r="K454" s="49"/>
      <c r="L454" s="9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49"/>
      <c r="E455" s="2"/>
      <c r="F455" s="2"/>
      <c r="G455" s="2"/>
      <c r="H455" s="2"/>
      <c r="I455" s="91"/>
      <c r="J455" s="68"/>
      <c r="K455" s="49"/>
      <c r="L455" s="9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49"/>
      <c r="E456" s="2"/>
      <c r="F456" s="2"/>
      <c r="G456" s="2"/>
      <c r="H456" s="2"/>
      <c r="I456" s="91"/>
      <c r="J456" s="68"/>
      <c r="K456" s="49"/>
      <c r="L456" s="9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49"/>
      <c r="E457" s="2"/>
      <c r="F457" s="2"/>
      <c r="G457" s="2"/>
      <c r="H457" s="2"/>
      <c r="I457" s="91"/>
      <c r="J457" s="68"/>
      <c r="K457" s="49"/>
      <c r="L457" s="9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49"/>
      <c r="E458" s="2"/>
      <c r="F458" s="2"/>
      <c r="G458" s="2"/>
      <c r="H458" s="2"/>
      <c r="I458" s="91"/>
      <c r="J458" s="68"/>
      <c r="K458" s="49"/>
      <c r="L458" s="9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49"/>
      <c r="E459" s="2"/>
      <c r="F459" s="2"/>
      <c r="G459" s="2"/>
      <c r="H459" s="2"/>
      <c r="I459" s="91"/>
      <c r="J459" s="68"/>
      <c r="K459" s="49"/>
      <c r="L459" s="9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49"/>
      <c r="E460" s="2"/>
      <c r="F460" s="2"/>
      <c r="G460" s="2"/>
      <c r="H460" s="2"/>
      <c r="I460" s="91"/>
      <c r="J460" s="68"/>
      <c r="K460" s="49"/>
      <c r="L460" s="9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49"/>
      <c r="E461" s="2"/>
      <c r="F461" s="2"/>
      <c r="G461" s="2"/>
      <c r="H461" s="2"/>
      <c r="I461" s="91"/>
      <c r="J461" s="68"/>
      <c r="K461" s="49"/>
      <c r="L461" s="9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49"/>
      <c r="E462" s="2"/>
      <c r="F462" s="2"/>
      <c r="G462" s="2"/>
      <c r="H462" s="2"/>
      <c r="I462" s="91"/>
      <c r="J462" s="68"/>
      <c r="K462" s="49"/>
      <c r="L462" s="9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49"/>
      <c r="E463" s="2"/>
      <c r="F463" s="2"/>
      <c r="G463" s="2"/>
      <c r="H463" s="2"/>
      <c r="I463" s="91"/>
      <c r="J463" s="68"/>
      <c r="K463" s="49"/>
      <c r="L463" s="9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49"/>
      <c r="E464" s="2"/>
      <c r="F464" s="2"/>
      <c r="G464" s="2"/>
      <c r="H464" s="2"/>
      <c r="I464" s="91"/>
      <c r="J464" s="68"/>
      <c r="K464" s="49"/>
      <c r="L464" s="9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49"/>
      <c r="E465" s="2"/>
      <c r="F465" s="2"/>
      <c r="G465" s="2"/>
      <c r="H465" s="2"/>
      <c r="I465" s="91"/>
      <c r="J465" s="68"/>
      <c r="K465" s="49"/>
      <c r="L465" s="9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49"/>
      <c r="E466" s="2"/>
      <c r="F466" s="2"/>
      <c r="G466" s="2"/>
      <c r="H466" s="2"/>
      <c r="I466" s="91"/>
      <c r="J466" s="68"/>
      <c r="K466" s="49"/>
      <c r="L466" s="9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49"/>
      <c r="E467" s="2"/>
      <c r="F467" s="2"/>
      <c r="G467" s="2"/>
      <c r="H467" s="2"/>
      <c r="I467" s="91"/>
      <c r="J467" s="68"/>
      <c r="K467" s="49"/>
      <c r="L467" s="9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49"/>
      <c r="E468" s="2"/>
      <c r="F468" s="2"/>
      <c r="G468" s="2"/>
      <c r="H468" s="2"/>
      <c r="I468" s="91"/>
      <c r="J468" s="68"/>
      <c r="K468" s="49"/>
      <c r="L468" s="9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49"/>
      <c r="E469" s="2"/>
      <c r="F469" s="2"/>
      <c r="G469" s="2"/>
      <c r="H469" s="2"/>
      <c r="I469" s="91"/>
      <c r="J469" s="68"/>
      <c r="K469" s="49"/>
      <c r="L469" s="9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49"/>
      <c r="E470" s="2"/>
      <c r="F470" s="2"/>
      <c r="G470" s="2"/>
      <c r="H470" s="2"/>
      <c r="I470" s="91"/>
      <c r="J470" s="68"/>
      <c r="K470" s="49"/>
      <c r="L470" s="9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49"/>
      <c r="E471" s="2"/>
      <c r="F471" s="2"/>
      <c r="G471" s="2"/>
      <c r="H471" s="2"/>
      <c r="I471" s="91"/>
      <c r="J471" s="68"/>
      <c r="K471" s="49"/>
      <c r="L471" s="9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49"/>
      <c r="E472" s="2"/>
      <c r="F472" s="2"/>
      <c r="G472" s="2"/>
      <c r="H472" s="2"/>
      <c r="I472" s="91"/>
      <c r="J472" s="68"/>
      <c r="K472" s="49"/>
      <c r="L472" s="9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49"/>
      <c r="E473" s="2"/>
      <c r="F473" s="2"/>
      <c r="G473" s="2"/>
      <c r="H473" s="2"/>
      <c r="I473" s="91"/>
      <c r="J473" s="68"/>
      <c r="K473" s="49"/>
      <c r="L473" s="9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49"/>
      <c r="E474" s="2"/>
      <c r="F474" s="2"/>
      <c r="G474" s="2"/>
      <c r="H474" s="2"/>
      <c r="I474" s="91"/>
      <c r="J474" s="68"/>
      <c r="K474" s="49"/>
      <c r="L474" s="9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49"/>
      <c r="E475" s="2"/>
      <c r="F475" s="2"/>
      <c r="G475" s="2"/>
      <c r="H475" s="2"/>
      <c r="I475" s="91"/>
      <c r="J475" s="68"/>
      <c r="K475" s="49"/>
      <c r="L475" s="9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49"/>
      <c r="E476" s="2"/>
      <c r="F476" s="2"/>
      <c r="G476" s="2"/>
      <c r="H476" s="2"/>
      <c r="I476" s="91"/>
      <c r="J476" s="68"/>
      <c r="K476" s="49"/>
      <c r="L476" s="9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49"/>
      <c r="E477" s="2"/>
      <c r="F477" s="2"/>
      <c r="G477" s="2"/>
      <c r="H477" s="2"/>
      <c r="I477" s="91"/>
      <c r="J477" s="68"/>
      <c r="K477" s="49"/>
      <c r="L477" s="9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49"/>
      <c r="E478" s="2"/>
      <c r="F478" s="2"/>
      <c r="G478" s="2"/>
      <c r="H478" s="2"/>
      <c r="I478" s="91"/>
      <c r="J478" s="68"/>
      <c r="K478" s="49"/>
      <c r="L478" s="9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49"/>
      <c r="E479" s="2"/>
      <c r="F479" s="2"/>
      <c r="G479" s="2"/>
      <c r="H479" s="2"/>
      <c r="I479" s="91"/>
      <c r="J479" s="68"/>
      <c r="K479" s="49"/>
      <c r="L479" s="9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49"/>
      <c r="E480" s="2"/>
      <c r="F480" s="2"/>
      <c r="G480" s="2"/>
      <c r="H480" s="2"/>
      <c r="I480" s="91"/>
      <c r="J480" s="68"/>
      <c r="K480" s="49"/>
      <c r="L480" s="9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49"/>
      <c r="E481" s="2"/>
      <c r="F481" s="2"/>
      <c r="G481" s="2"/>
      <c r="H481" s="2"/>
      <c r="I481" s="91"/>
      <c r="J481" s="68"/>
      <c r="K481" s="49"/>
      <c r="L481" s="9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49"/>
      <c r="E482" s="2"/>
      <c r="F482" s="2"/>
      <c r="G482" s="2"/>
      <c r="H482" s="2"/>
      <c r="I482" s="91"/>
      <c r="J482" s="68"/>
      <c r="K482" s="49"/>
      <c r="L482" s="9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49"/>
      <c r="E483" s="2"/>
      <c r="F483" s="2"/>
      <c r="G483" s="2"/>
      <c r="H483" s="2"/>
      <c r="I483" s="91"/>
      <c r="J483" s="68"/>
      <c r="K483" s="49"/>
      <c r="L483" s="9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49"/>
      <c r="E484" s="2"/>
      <c r="F484" s="2"/>
      <c r="G484" s="2"/>
      <c r="H484" s="2"/>
      <c r="I484" s="91"/>
      <c r="J484" s="68"/>
      <c r="K484" s="49"/>
      <c r="L484" s="9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49"/>
      <c r="E485" s="2"/>
      <c r="F485" s="2"/>
      <c r="G485" s="2"/>
      <c r="H485" s="2"/>
      <c r="I485" s="91"/>
      <c r="J485" s="68"/>
      <c r="K485" s="49"/>
      <c r="L485" s="9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49"/>
      <c r="E486" s="2"/>
      <c r="F486" s="2"/>
      <c r="G486" s="2"/>
      <c r="H486" s="2"/>
      <c r="I486" s="91"/>
      <c r="J486" s="68"/>
      <c r="K486" s="49"/>
      <c r="L486" s="9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49"/>
      <c r="E487" s="2"/>
      <c r="F487" s="2"/>
      <c r="G487" s="2"/>
      <c r="H487" s="2"/>
      <c r="I487" s="91"/>
      <c r="J487" s="68"/>
      <c r="K487" s="49"/>
      <c r="L487" s="9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49"/>
      <c r="E488" s="2"/>
      <c r="F488" s="2"/>
      <c r="G488" s="2"/>
      <c r="H488" s="2"/>
      <c r="I488" s="91"/>
      <c r="J488" s="68"/>
      <c r="K488" s="49"/>
      <c r="L488" s="9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49"/>
      <c r="E489" s="2"/>
      <c r="F489" s="2"/>
      <c r="G489" s="2"/>
      <c r="H489" s="2"/>
      <c r="I489" s="91"/>
      <c r="J489" s="68"/>
      <c r="K489" s="49"/>
      <c r="L489" s="9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49"/>
      <c r="E490" s="2"/>
      <c r="F490" s="2"/>
      <c r="G490" s="2"/>
      <c r="H490" s="2"/>
      <c r="I490" s="91"/>
      <c r="J490" s="68"/>
      <c r="K490" s="49"/>
      <c r="L490" s="9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49"/>
      <c r="E491" s="2"/>
      <c r="F491" s="2"/>
      <c r="G491" s="2"/>
      <c r="H491" s="2"/>
      <c r="I491" s="91"/>
      <c r="J491" s="68"/>
      <c r="K491" s="49"/>
      <c r="L491" s="9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49"/>
      <c r="E492" s="2"/>
      <c r="F492" s="2"/>
      <c r="G492" s="2"/>
      <c r="H492" s="2"/>
      <c r="I492" s="91"/>
      <c r="J492" s="68"/>
      <c r="K492" s="49"/>
      <c r="L492" s="9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49"/>
      <c r="E493" s="2"/>
      <c r="F493" s="2"/>
      <c r="G493" s="2"/>
      <c r="H493" s="2"/>
      <c r="I493" s="91"/>
      <c r="J493" s="68"/>
      <c r="K493" s="49"/>
      <c r="L493" s="9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49"/>
      <c r="E494" s="2"/>
      <c r="F494" s="2"/>
      <c r="G494" s="2"/>
      <c r="H494" s="2"/>
      <c r="I494" s="91"/>
      <c r="J494" s="68"/>
      <c r="K494" s="49"/>
      <c r="L494" s="9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49"/>
      <c r="E495" s="2"/>
      <c r="F495" s="2"/>
      <c r="G495" s="2"/>
      <c r="H495" s="2"/>
      <c r="I495" s="91"/>
      <c r="J495" s="68"/>
      <c r="K495" s="49"/>
      <c r="L495" s="9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49"/>
      <c r="E496" s="2"/>
      <c r="F496" s="2"/>
      <c r="G496" s="2"/>
      <c r="H496" s="2"/>
      <c r="I496" s="91"/>
      <c r="J496" s="68"/>
      <c r="K496" s="49"/>
      <c r="L496" s="9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49"/>
      <c r="E497" s="2"/>
      <c r="F497" s="2"/>
      <c r="G497" s="2"/>
      <c r="H497" s="2"/>
      <c r="I497" s="91"/>
      <c r="J497" s="68"/>
      <c r="K497" s="49"/>
      <c r="L497" s="9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49"/>
      <c r="E498" s="2"/>
      <c r="F498" s="2"/>
      <c r="G498" s="2"/>
      <c r="H498" s="2"/>
      <c r="I498" s="91"/>
      <c r="J498" s="68"/>
      <c r="K498" s="49"/>
      <c r="L498" s="9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49"/>
      <c r="E499" s="2"/>
      <c r="F499" s="2"/>
      <c r="G499" s="2"/>
      <c r="H499" s="2"/>
      <c r="I499" s="91"/>
      <c r="J499" s="68"/>
      <c r="K499" s="49"/>
      <c r="L499" s="9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49"/>
      <c r="E500" s="2"/>
      <c r="F500" s="2"/>
      <c r="G500" s="2"/>
      <c r="H500" s="2"/>
      <c r="I500" s="91"/>
      <c r="J500" s="68"/>
      <c r="K500" s="49"/>
      <c r="L500" s="9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49"/>
      <c r="E501" s="2"/>
      <c r="F501" s="2"/>
      <c r="G501" s="2"/>
      <c r="H501" s="2"/>
      <c r="I501" s="91"/>
      <c r="J501" s="68"/>
      <c r="K501" s="49"/>
      <c r="L501" s="9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49"/>
      <c r="E502" s="2"/>
      <c r="F502" s="2"/>
      <c r="G502" s="2"/>
      <c r="H502" s="2"/>
      <c r="I502" s="91"/>
      <c r="J502" s="68"/>
      <c r="K502" s="49"/>
      <c r="L502" s="9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49"/>
      <c r="E503" s="2"/>
      <c r="F503" s="2"/>
      <c r="G503" s="2"/>
      <c r="H503" s="2"/>
      <c r="I503" s="91"/>
      <c r="J503" s="68"/>
      <c r="K503" s="49"/>
      <c r="L503" s="9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49"/>
      <c r="E504" s="2"/>
      <c r="F504" s="2"/>
      <c r="G504" s="2"/>
      <c r="H504" s="2"/>
      <c r="I504" s="91"/>
      <c r="J504" s="68"/>
      <c r="K504" s="49"/>
      <c r="L504" s="9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49"/>
      <c r="E505" s="2"/>
      <c r="F505" s="2"/>
      <c r="G505" s="2"/>
      <c r="H505" s="2"/>
      <c r="I505" s="91"/>
      <c r="J505" s="68"/>
      <c r="K505" s="49"/>
      <c r="L505" s="9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49"/>
      <c r="E506" s="2"/>
      <c r="F506" s="2"/>
      <c r="G506" s="2"/>
      <c r="H506" s="2"/>
      <c r="I506" s="91"/>
      <c r="J506" s="68"/>
      <c r="K506" s="49"/>
      <c r="L506" s="9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49"/>
      <c r="E507" s="2"/>
      <c r="F507" s="2"/>
      <c r="G507" s="2"/>
      <c r="H507" s="2"/>
      <c r="I507" s="91"/>
      <c r="J507" s="68"/>
      <c r="K507" s="49"/>
      <c r="L507" s="9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49"/>
      <c r="E508" s="2"/>
      <c r="F508" s="2"/>
      <c r="G508" s="2"/>
      <c r="H508" s="2"/>
      <c r="I508" s="91"/>
      <c r="J508" s="68"/>
      <c r="K508" s="49"/>
      <c r="L508" s="9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49"/>
      <c r="E509" s="2"/>
      <c r="F509" s="2"/>
      <c r="G509" s="2"/>
      <c r="H509" s="2"/>
      <c r="I509" s="91"/>
      <c r="J509" s="68"/>
      <c r="K509" s="49"/>
      <c r="L509" s="9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49"/>
      <c r="E510" s="2"/>
      <c r="F510" s="2"/>
      <c r="G510" s="2"/>
      <c r="H510" s="2"/>
      <c r="I510" s="91"/>
      <c r="J510" s="68"/>
      <c r="K510" s="49"/>
      <c r="L510" s="9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49"/>
      <c r="E511" s="2"/>
      <c r="F511" s="2"/>
      <c r="G511" s="2"/>
      <c r="H511" s="2"/>
      <c r="I511" s="91"/>
      <c r="J511" s="68"/>
      <c r="K511" s="49"/>
      <c r="L511" s="9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49"/>
      <c r="E512" s="2"/>
      <c r="F512" s="2"/>
      <c r="G512" s="2"/>
      <c r="H512" s="2"/>
      <c r="I512" s="91"/>
      <c r="J512" s="68"/>
      <c r="K512" s="49"/>
      <c r="L512" s="9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49"/>
      <c r="E513" s="2"/>
      <c r="F513" s="2"/>
      <c r="G513" s="2"/>
      <c r="H513" s="2"/>
      <c r="I513" s="91"/>
      <c r="J513" s="68"/>
      <c r="K513" s="49"/>
      <c r="L513" s="9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49"/>
      <c r="E514" s="2"/>
      <c r="F514" s="2"/>
      <c r="G514" s="2"/>
      <c r="H514" s="2"/>
      <c r="I514" s="91"/>
      <c r="J514" s="68"/>
      <c r="K514" s="49"/>
      <c r="L514" s="9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49"/>
      <c r="E515" s="2"/>
      <c r="F515" s="2"/>
      <c r="G515" s="2"/>
      <c r="H515" s="2"/>
      <c r="I515" s="91"/>
      <c r="J515" s="68"/>
      <c r="K515" s="49"/>
      <c r="L515" s="9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49"/>
      <c r="E516" s="2"/>
      <c r="F516" s="2"/>
      <c r="G516" s="2"/>
      <c r="H516" s="2"/>
      <c r="I516" s="91"/>
      <c r="J516" s="68"/>
      <c r="K516" s="49"/>
      <c r="L516" s="9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49"/>
      <c r="E517" s="2"/>
      <c r="F517" s="2"/>
      <c r="G517" s="2"/>
      <c r="H517" s="2"/>
      <c r="I517" s="91"/>
      <c r="J517" s="68"/>
      <c r="K517" s="49"/>
      <c r="L517" s="9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49"/>
      <c r="E518" s="2"/>
      <c r="F518" s="2"/>
      <c r="G518" s="2"/>
      <c r="H518" s="2"/>
      <c r="I518" s="91"/>
      <c r="J518" s="68"/>
      <c r="K518" s="49"/>
      <c r="L518" s="9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49">
        <f>7-926-700-'2021'!D11800-60</f>
        <v>-1679</v>
      </c>
      <c r="D519" s="49"/>
      <c r="E519" s="2"/>
      <c r="F519" s="2"/>
      <c r="G519" s="2"/>
      <c r="H519" s="2"/>
      <c r="I519" s="91"/>
      <c r="J519" s="68"/>
      <c r="K519" s="49"/>
      <c r="L519" s="9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49"/>
      <c r="E520" s="2"/>
      <c r="F520" s="2"/>
      <c r="G520" s="2"/>
      <c r="H520" s="2"/>
      <c r="I520" s="91"/>
      <c r="J520" s="68"/>
      <c r="K520" s="49"/>
      <c r="L520" s="9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49"/>
      <c r="E521" s="2"/>
      <c r="F521" s="2"/>
      <c r="G521" s="2"/>
      <c r="H521" s="2"/>
      <c r="I521" s="91"/>
      <c r="J521" s="68"/>
      <c r="K521" s="49"/>
      <c r="L521" s="9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49"/>
      <c r="E522" s="2"/>
      <c r="F522" s="2"/>
      <c r="G522" s="2"/>
      <c r="H522" s="2"/>
      <c r="I522" s="91"/>
      <c r="J522" s="68"/>
      <c r="K522" s="49"/>
      <c r="L522" s="9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49"/>
      <c r="E523" s="2"/>
      <c r="F523" s="2"/>
      <c r="G523" s="2"/>
      <c r="H523" s="2"/>
      <c r="I523" s="91"/>
      <c r="J523" s="68"/>
      <c r="K523" s="49"/>
      <c r="L523" s="9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49"/>
      <c r="E524" s="2"/>
      <c r="F524" s="2"/>
      <c r="G524" s="2"/>
      <c r="H524" s="2"/>
      <c r="I524" s="91"/>
      <c r="J524" s="68"/>
      <c r="K524" s="49"/>
      <c r="L524" s="9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49"/>
      <c r="E525" s="2"/>
      <c r="F525" s="2"/>
      <c r="G525" s="2"/>
      <c r="H525" s="2"/>
      <c r="I525" s="91"/>
      <c r="J525" s="68"/>
      <c r="K525" s="49"/>
      <c r="L525" s="9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49"/>
      <c r="E526" s="2"/>
      <c r="F526" s="2"/>
      <c r="G526" s="2"/>
      <c r="H526" s="2"/>
      <c r="I526" s="91"/>
      <c r="J526" s="68"/>
      <c r="K526" s="49"/>
      <c r="L526" s="9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49"/>
      <c r="E527" s="2"/>
      <c r="F527" s="2"/>
      <c r="G527" s="2"/>
      <c r="H527" s="2"/>
      <c r="I527" s="91"/>
      <c r="J527" s="68"/>
      <c r="K527" s="49"/>
      <c r="L527" s="9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49"/>
      <c r="E528" s="2"/>
      <c r="F528" s="2"/>
      <c r="G528" s="2"/>
      <c r="H528" s="2"/>
      <c r="I528" s="91"/>
      <c r="J528" s="68"/>
      <c r="K528" s="49"/>
      <c r="L528" s="9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49"/>
      <c r="E529" s="2"/>
      <c r="F529" s="2"/>
      <c r="G529" s="2"/>
      <c r="H529" s="2"/>
      <c r="I529" s="91"/>
      <c r="J529" s="68"/>
      <c r="K529" s="49"/>
      <c r="L529" s="9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49"/>
      <c r="E530" s="2"/>
      <c r="F530" s="2"/>
      <c r="G530" s="2"/>
      <c r="H530" s="2"/>
      <c r="I530" s="91"/>
      <c r="J530" s="68"/>
      <c r="K530" s="49"/>
      <c r="L530" s="9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49"/>
      <c r="E531" s="2"/>
      <c r="F531" s="2"/>
      <c r="G531" s="2"/>
      <c r="H531" s="2"/>
      <c r="I531" s="91"/>
      <c r="J531" s="68"/>
      <c r="K531" s="49"/>
      <c r="L531" s="9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49"/>
      <c r="E532" s="2"/>
      <c r="F532" s="2"/>
      <c r="G532" s="2"/>
      <c r="H532" s="2"/>
      <c r="I532" s="91"/>
      <c r="J532" s="68"/>
      <c r="K532" s="49"/>
      <c r="L532" s="9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49"/>
      <c r="E533" s="2"/>
      <c r="F533" s="2"/>
      <c r="G533" s="2"/>
      <c r="H533" s="2"/>
      <c r="I533" s="91"/>
      <c r="J533" s="68"/>
      <c r="K533" s="49"/>
      <c r="L533" s="9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49"/>
      <c r="E534" s="2"/>
      <c r="F534" s="2"/>
      <c r="G534" s="2"/>
      <c r="H534" s="2"/>
      <c r="I534" s="91"/>
      <c r="J534" s="68"/>
      <c r="K534" s="49"/>
      <c r="L534" s="9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49"/>
      <c r="E535" s="2"/>
      <c r="F535" s="2"/>
      <c r="G535" s="2"/>
      <c r="H535" s="2"/>
      <c r="I535" s="91"/>
      <c r="J535" s="68"/>
      <c r="K535" s="49"/>
      <c r="L535" s="9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49"/>
      <c r="E536" s="2"/>
      <c r="F536" s="2"/>
      <c r="G536" s="2"/>
      <c r="H536" s="2"/>
      <c r="I536" s="91"/>
      <c r="J536" s="68"/>
      <c r="K536" s="49"/>
      <c r="L536" s="9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49"/>
      <c r="E537" s="2"/>
      <c r="F537" s="2"/>
      <c r="G537" s="2"/>
      <c r="H537" s="2"/>
      <c r="I537" s="91"/>
      <c r="J537" s="68"/>
      <c r="K537" s="49"/>
      <c r="L537" s="9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49"/>
      <c r="E538" s="2"/>
      <c r="F538" s="2"/>
      <c r="G538" s="2"/>
      <c r="H538" s="2"/>
      <c r="I538" s="91"/>
      <c r="J538" s="68"/>
      <c r="K538" s="49"/>
      <c r="L538" s="9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49"/>
      <c r="E539" s="2"/>
      <c r="F539" s="2"/>
      <c r="G539" s="2"/>
      <c r="H539" s="2"/>
      <c r="I539" s="91"/>
      <c r="J539" s="68"/>
      <c r="K539" s="49"/>
      <c r="L539" s="9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49"/>
      <c r="E540" s="2"/>
      <c r="F540" s="2"/>
      <c r="G540" s="2"/>
      <c r="H540" s="2"/>
      <c r="I540" s="91"/>
      <c r="J540" s="68"/>
      <c r="K540" s="49"/>
      <c r="L540" s="9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49"/>
      <c r="E541" s="2"/>
      <c r="F541" s="2"/>
      <c r="G541" s="2"/>
      <c r="H541" s="2"/>
      <c r="I541" s="91"/>
      <c r="J541" s="68"/>
      <c r="K541" s="49"/>
      <c r="L541" s="9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49"/>
      <c r="E542" s="2"/>
      <c r="F542" s="2"/>
      <c r="G542" s="2"/>
      <c r="H542" s="2"/>
      <c r="I542" s="91"/>
      <c r="J542" s="68"/>
      <c r="K542" s="49"/>
      <c r="L542" s="9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49"/>
      <c r="E543" s="2"/>
      <c r="F543" s="2"/>
      <c r="G543" s="2"/>
      <c r="H543" s="2"/>
      <c r="I543" s="91"/>
      <c r="J543" s="68"/>
      <c r="K543" s="49"/>
      <c r="L543" s="9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49"/>
      <c r="E544" s="2"/>
      <c r="F544" s="2"/>
      <c r="G544" s="2"/>
      <c r="H544" s="2"/>
      <c r="I544" s="91"/>
      <c r="J544" s="68"/>
      <c r="K544" s="49"/>
      <c r="L544" s="9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49"/>
      <c r="E545" s="2"/>
      <c r="F545" s="2"/>
      <c r="G545" s="2"/>
      <c r="H545" s="2"/>
      <c r="I545" s="91"/>
      <c r="J545" s="68"/>
      <c r="K545" s="49"/>
      <c r="L545" s="9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49"/>
      <c r="E546" s="2"/>
      <c r="F546" s="2"/>
      <c r="G546" s="2"/>
      <c r="H546" s="2"/>
      <c r="I546" s="91"/>
      <c r="J546" s="68"/>
      <c r="K546" s="49"/>
      <c r="L546" s="9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49"/>
      <c r="E547" s="2"/>
      <c r="F547" s="2"/>
      <c r="G547" s="2"/>
      <c r="H547" s="2"/>
      <c r="I547" s="91"/>
      <c r="J547" s="68"/>
      <c r="K547" s="49"/>
      <c r="L547" s="9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49"/>
      <c r="E548" s="2"/>
      <c r="F548" s="2"/>
      <c r="G548" s="2"/>
      <c r="H548" s="2"/>
      <c r="I548" s="91"/>
      <c r="J548" s="68"/>
      <c r="K548" s="49"/>
      <c r="L548" s="9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49"/>
      <c r="E549" s="2"/>
      <c r="F549" s="2"/>
      <c r="G549" s="2"/>
      <c r="H549" s="2"/>
      <c r="I549" s="91"/>
      <c r="J549" s="68"/>
      <c r="K549" s="49"/>
      <c r="L549" s="9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49"/>
      <c r="E550" s="2"/>
      <c r="F550" s="2"/>
      <c r="G550" s="2"/>
      <c r="H550" s="2"/>
      <c r="I550" s="91"/>
      <c r="J550" s="68"/>
      <c r="K550" s="49"/>
      <c r="L550" s="9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49"/>
      <c r="E551" s="2"/>
      <c r="F551" s="2"/>
      <c r="G551" s="2"/>
      <c r="H551" s="2"/>
      <c r="I551" s="91"/>
      <c r="J551" s="68"/>
      <c r="K551" s="49"/>
      <c r="L551" s="9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49"/>
      <c r="E552" s="2"/>
      <c r="F552" s="2"/>
      <c r="G552" s="2"/>
      <c r="H552" s="2"/>
      <c r="I552" s="91"/>
      <c r="J552" s="68"/>
      <c r="K552" s="49"/>
      <c r="L552" s="9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49"/>
      <c r="E553" s="2"/>
      <c r="F553" s="2"/>
      <c r="G553" s="2"/>
      <c r="H553" s="2"/>
      <c r="I553" s="91"/>
      <c r="J553" s="68"/>
      <c r="K553" s="49"/>
      <c r="L553" s="9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49"/>
      <c r="E554" s="2"/>
      <c r="F554" s="2"/>
      <c r="G554" s="2"/>
      <c r="H554" s="2"/>
      <c r="I554" s="91"/>
      <c r="J554" s="68"/>
      <c r="K554" s="49"/>
      <c r="L554" s="9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49"/>
      <c r="E555" s="2"/>
      <c r="F555" s="2"/>
      <c r="G555" s="2"/>
      <c r="H555" s="2"/>
      <c r="I555" s="91"/>
      <c r="J555" s="68"/>
      <c r="K555" s="49"/>
      <c r="L555" s="9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49"/>
      <c r="E556" s="2"/>
      <c r="F556" s="2"/>
      <c r="G556" s="2"/>
      <c r="H556" s="2"/>
      <c r="I556" s="91"/>
      <c r="J556" s="68"/>
      <c r="K556" s="49"/>
      <c r="L556" s="9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49"/>
      <c r="E557" s="2"/>
      <c r="F557" s="2"/>
      <c r="G557" s="2"/>
      <c r="H557" s="2"/>
      <c r="I557" s="91"/>
      <c r="J557" s="68"/>
      <c r="K557" s="49"/>
      <c r="L557" s="9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49"/>
      <c r="E558" s="2"/>
      <c r="F558" s="2"/>
      <c r="G558" s="2"/>
      <c r="H558" s="2"/>
      <c r="I558" s="91"/>
      <c r="J558" s="68"/>
      <c r="K558" s="49"/>
      <c r="L558" s="9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49"/>
      <c r="E559" s="2"/>
      <c r="F559" s="2"/>
      <c r="G559" s="2"/>
      <c r="H559" s="2"/>
      <c r="I559" s="91"/>
      <c r="J559" s="68"/>
      <c r="K559" s="49"/>
      <c r="L559" s="9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49"/>
      <c r="E560" s="2"/>
      <c r="F560" s="2"/>
      <c r="G560" s="2"/>
      <c r="H560" s="2"/>
      <c r="I560" s="91"/>
      <c r="J560" s="68"/>
      <c r="K560" s="49"/>
      <c r="L560" s="9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49"/>
      <c r="E561" s="2"/>
      <c r="F561" s="2"/>
      <c r="G561" s="2"/>
      <c r="H561" s="2"/>
      <c r="I561" s="91"/>
      <c r="J561" s="68"/>
      <c r="K561" s="49"/>
      <c r="L561" s="9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49"/>
      <c r="E562" s="2"/>
      <c r="F562" s="2"/>
      <c r="G562" s="2"/>
      <c r="H562" s="2"/>
      <c r="I562" s="91"/>
      <c r="J562" s="68"/>
      <c r="K562" s="49"/>
      <c r="L562" s="9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49"/>
      <c r="E563" s="2"/>
      <c r="F563" s="2"/>
      <c r="G563" s="2"/>
      <c r="H563" s="2"/>
      <c r="I563" s="91"/>
      <c r="J563" s="68"/>
      <c r="K563" s="49"/>
      <c r="L563" s="9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49"/>
      <c r="E564" s="2"/>
      <c r="F564" s="2"/>
      <c r="G564" s="2"/>
      <c r="H564" s="2"/>
      <c r="I564" s="91"/>
      <c r="J564" s="68"/>
      <c r="K564" s="49"/>
      <c r="L564" s="9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49"/>
      <c r="E565" s="2"/>
      <c r="F565" s="2"/>
      <c r="G565" s="2"/>
      <c r="H565" s="2"/>
      <c r="I565" s="91"/>
      <c r="J565" s="68"/>
      <c r="K565" s="49"/>
      <c r="L565" s="9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49"/>
      <c r="E566" s="2"/>
      <c r="F566" s="2"/>
      <c r="G566" s="2"/>
      <c r="H566" s="2"/>
      <c r="I566" s="91"/>
      <c r="J566" s="68"/>
      <c r="K566" s="49"/>
      <c r="L566" s="9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49"/>
      <c r="E567" s="2"/>
      <c r="F567" s="2"/>
      <c r="G567" s="2"/>
      <c r="H567" s="2"/>
      <c r="I567" s="91"/>
      <c r="J567" s="68"/>
      <c r="K567" s="49"/>
      <c r="L567" s="9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49"/>
      <c r="E568" s="2"/>
      <c r="F568" s="2"/>
      <c r="G568" s="2"/>
      <c r="H568" s="2"/>
      <c r="I568" s="91"/>
      <c r="J568" s="68"/>
      <c r="K568" s="49"/>
      <c r="L568" s="9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49"/>
      <c r="E569" s="2"/>
      <c r="F569" s="2"/>
      <c r="G569" s="2"/>
      <c r="H569" s="2"/>
      <c r="I569" s="91"/>
      <c r="J569" s="68"/>
      <c r="K569" s="49"/>
      <c r="L569" s="9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49"/>
      <c r="E570" s="2"/>
      <c r="F570" s="2"/>
      <c r="G570" s="2"/>
      <c r="H570" s="2"/>
      <c r="I570" s="91"/>
      <c r="J570" s="68"/>
      <c r="K570" s="49"/>
      <c r="L570" s="9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49"/>
      <c r="E571" s="2"/>
      <c r="F571" s="2"/>
      <c r="G571" s="2"/>
      <c r="H571" s="2"/>
      <c r="I571" s="91"/>
      <c r="J571" s="68"/>
      <c r="K571" s="49"/>
      <c r="L571" s="9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49"/>
      <c r="E572" s="2"/>
      <c r="F572" s="2"/>
      <c r="G572" s="2"/>
      <c r="H572" s="2"/>
      <c r="I572" s="91"/>
      <c r="J572" s="68"/>
      <c r="K572" s="49"/>
      <c r="L572" s="9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49"/>
      <c r="E573" s="2"/>
      <c r="F573" s="2"/>
      <c r="G573" s="2"/>
      <c r="H573" s="2"/>
      <c r="I573" s="91"/>
      <c r="J573" s="68"/>
      <c r="K573" s="49"/>
      <c r="L573" s="9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49"/>
      <c r="E574" s="2"/>
      <c r="F574" s="2"/>
      <c r="G574" s="2"/>
      <c r="H574" s="2"/>
      <c r="I574" s="91"/>
      <c r="J574" s="68"/>
      <c r="K574" s="49"/>
      <c r="L574" s="9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49"/>
      <c r="E575" s="2"/>
      <c r="F575" s="2"/>
      <c r="G575" s="2"/>
      <c r="H575" s="2"/>
      <c r="I575" s="91"/>
      <c r="J575" s="68"/>
      <c r="K575" s="49"/>
      <c r="L575" s="9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49"/>
      <c r="E576" s="2"/>
      <c r="F576" s="2"/>
      <c r="G576" s="2"/>
      <c r="H576" s="2"/>
      <c r="I576" s="91"/>
      <c r="J576" s="68"/>
      <c r="K576" s="49"/>
      <c r="L576" s="9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49"/>
      <c r="E577" s="2"/>
      <c r="F577" s="2"/>
      <c r="G577" s="2"/>
      <c r="H577" s="2"/>
      <c r="I577" s="91"/>
      <c r="J577" s="68"/>
      <c r="K577" s="49"/>
      <c r="L577" s="9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49"/>
      <c r="E578" s="2"/>
      <c r="F578" s="2"/>
      <c r="G578" s="2"/>
      <c r="H578" s="2"/>
      <c r="I578" s="91"/>
      <c r="J578" s="68"/>
      <c r="K578" s="49"/>
      <c r="L578" s="9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49"/>
      <c r="E579" s="2"/>
      <c r="F579" s="2"/>
      <c r="G579" s="2"/>
      <c r="H579" s="2"/>
      <c r="I579" s="91"/>
      <c r="J579" s="68"/>
      <c r="K579" s="49"/>
      <c r="L579" s="9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49"/>
      <c r="E580" s="2"/>
      <c r="F580" s="2"/>
      <c r="G580" s="2"/>
      <c r="H580" s="2"/>
      <c r="I580" s="91"/>
      <c r="J580" s="68"/>
      <c r="K580" s="49"/>
      <c r="L580" s="9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49"/>
      <c r="E581" s="2"/>
      <c r="F581" s="2"/>
      <c r="G581" s="2"/>
      <c r="H581" s="2"/>
      <c r="I581" s="91"/>
      <c r="J581" s="68"/>
      <c r="K581" s="49"/>
      <c r="L581" s="9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49"/>
      <c r="E582" s="2"/>
      <c r="F582" s="2"/>
      <c r="G582" s="2"/>
      <c r="H582" s="2"/>
      <c r="I582" s="91"/>
      <c r="J582" s="68"/>
      <c r="K582" s="49"/>
      <c r="L582" s="9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49"/>
      <c r="E583" s="2"/>
      <c r="F583" s="2"/>
      <c r="G583" s="2"/>
      <c r="H583" s="2"/>
      <c r="I583" s="91"/>
      <c r="J583" s="68"/>
      <c r="K583" s="49"/>
      <c r="L583" s="9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49"/>
      <c r="E584" s="2"/>
      <c r="F584" s="2"/>
      <c r="G584" s="2"/>
      <c r="H584" s="2"/>
      <c r="I584" s="91"/>
      <c r="J584" s="68"/>
      <c r="K584" s="49"/>
      <c r="L584" s="9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49"/>
      <c r="E585" s="2"/>
      <c r="F585" s="2"/>
      <c r="G585" s="2"/>
      <c r="H585" s="2"/>
      <c r="I585" s="91"/>
      <c r="J585" s="68"/>
      <c r="K585" s="49"/>
      <c r="L585" s="9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49"/>
      <c r="E586" s="2"/>
      <c r="F586" s="2"/>
      <c r="G586" s="2"/>
      <c r="H586" s="2"/>
      <c r="I586" s="91"/>
      <c r="J586" s="68"/>
      <c r="K586" s="49"/>
      <c r="L586" s="9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49"/>
      <c r="E587" s="2"/>
      <c r="F587" s="2"/>
      <c r="G587" s="2"/>
      <c r="H587" s="2"/>
      <c r="I587" s="91"/>
      <c r="J587" s="68"/>
      <c r="K587" s="49"/>
      <c r="L587" s="9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49"/>
      <c r="E588" s="2"/>
      <c r="F588" s="2"/>
      <c r="G588" s="2"/>
      <c r="H588" s="2"/>
      <c r="I588" s="91"/>
      <c r="J588" s="68"/>
      <c r="K588" s="49"/>
      <c r="L588" s="9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49"/>
      <c r="E589" s="2"/>
      <c r="F589" s="2"/>
      <c r="G589" s="2"/>
      <c r="H589" s="2"/>
      <c r="I589" s="91"/>
      <c r="J589" s="68"/>
      <c r="K589" s="49"/>
      <c r="L589" s="9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49"/>
      <c r="E590" s="2"/>
      <c r="F590" s="2"/>
      <c r="G590" s="2"/>
      <c r="H590" s="2"/>
      <c r="I590" s="91"/>
      <c r="J590" s="68"/>
      <c r="K590" s="49"/>
      <c r="L590" s="9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49"/>
      <c r="E591" s="2"/>
      <c r="F591" s="2"/>
      <c r="G591" s="2"/>
      <c r="H591" s="2"/>
      <c r="I591" s="91"/>
      <c r="J591" s="68"/>
      <c r="K591" s="49"/>
      <c r="L591" s="9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49"/>
      <c r="E592" s="2"/>
      <c r="F592" s="2"/>
      <c r="G592" s="2"/>
      <c r="H592" s="2"/>
      <c r="I592" s="91"/>
      <c r="J592" s="68"/>
      <c r="K592" s="49"/>
      <c r="L592" s="9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49"/>
      <c r="E593" s="2"/>
      <c r="F593" s="2"/>
      <c r="G593" s="2"/>
      <c r="H593" s="2"/>
      <c r="I593" s="91"/>
      <c r="J593" s="68"/>
      <c r="K593" s="49"/>
      <c r="L593" s="9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49"/>
      <c r="E594" s="2"/>
      <c r="F594" s="2"/>
      <c r="G594" s="2"/>
      <c r="H594" s="2"/>
      <c r="I594" s="91"/>
      <c r="J594" s="68"/>
      <c r="K594" s="49"/>
      <c r="L594" s="9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49"/>
      <c r="E595" s="2"/>
      <c r="F595" s="2"/>
      <c r="G595" s="2"/>
      <c r="H595" s="2"/>
      <c r="I595" s="91"/>
      <c r="J595" s="68"/>
      <c r="K595" s="49"/>
      <c r="L595" s="9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49"/>
      <c r="E596" s="2"/>
      <c r="F596" s="2"/>
      <c r="G596" s="2"/>
      <c r="H596" s="2"/>
      <c r="I596" s="91"/>
      <c r="J596" s="68"/>
      <c r="K596" s="49"/>
      <c r="L596" s="9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49"/>
      <c r="E597" s="2"/>
      <c r="F597" s="2"/>
      <c r="G597" s="2"/>
      <c r="H597" s="2"/>
      <c r="I597" s="91"/>
      <c r="J597" s="68"/>
      <c r="K597" s="49"/>
      <c r="L597" s="9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49"/>
      <c r="E598" s="2"/>
      <c r="F598" s="2"/>
      <c r="G598" s="2"/>
      <c r="H598" s="2"/>
      <c r="I598" s="91"/>
      <c r="J598" s="68"/>
      <c r="K598" s="49"/>
      <c r="L598" s="9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49"/>
      <c r="E599" s="2"/>
      <c r="F599" s="2"/>
      <c r="G599" s="2"/>
      <c r="H599" s="2"/>
      <c r="I599" s="91"/>
      <c r="J599" s="68"/>
      <c r="K599" s="49"/>
      <c r="L599" s="9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49"/>
      <c r="E600" s="2"/>
      <c r="F600" s="2"/>
      <c r="G600" s="2"/>
      <c r="H600" s="2"/>
      <c r="I600" s="91"/>
      <c r="J600" s="68"/>
      <c r="K600" s="49"/>
      <c r="L600" s="9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49"/>
      <c r="E601" s="2"/>
      <c r="F601" s="2"/>
      <c r="G601" s="2"/>
      <c r="H601" s="2"/>
      <c r="I601" s="91"/>
      <c r="J601" s="68"/>
      <c r="K601" s="49"/>
      <c r="L601" s="9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49"/>
      <c r="E602" s="2"/>
      <c r="F602" s="2"/>
      <c r="G602" s="2"/>
      <c r="H602" s="2"/>
      <c r="I602" s="91"/>
      <c r="J602" s="68"/>
      <c r="K602" s="49"/>
      <c r="L602" s="9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49"/>
      <c r="E603" s="2"/>
      <c r="F603" s="2"/>
      <c r="G603" s="2"/>
      <c r="H603" s="2"/>
      <c r="I603" s="91"/>
      <c r="J603" s="68"/>
      <c r="K603" s="49"/>
      <c r="L603" s="9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49"/>
      <c r="E604" s="2"/>
      <c r="F604" s="2"/>
      <c r="G604" s="2"/>
      <c r="H604" s="2"/>
      <c r="I604" s="91"/>
      <c r="J604" s="68"/>
      <c r="K604" s="49"/>
      <c r="L604" s="9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49"/>
      <c r="E605" s="2"/>
      <c r="F605" s="2"/>
      <c r="G605" s="2"/>
      <c r="H605" s="2"/>
      <c r="I605" s="91"/>
      <c r="J605" s="68"/>
      <c r="K605" s="49"/>
      <c r="L605" s="9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49"/>
      <c r="E606" s="2"/>
      <c r="F606" s="2"/>
      <c r="G606" s="2"/>
      <c r="H606" s="2"/>
      <c r="I606" s="91"/>
      <c r="J606" s="68"/>
      <c r="K606" s="49"/>
      <c r="L606" s="9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49"/>
      <c r="E607" s="2"/>
      <c r="F607" s="2"/>
      <c r="G607" s="2"/>
      <c r="H607" s="2"/>
      <c r="I607" s="91"/>
      <c r="J607" s="68"/>
      <c r="K607" s="49"/>
      <c r="L607" s="9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49"/>
      <c r="E608" s="2"/>
      <c r="F608" s="2"/>
      <c r="G608" s="2"/>
      <c r="H608" s="2"/>
      <c r="I608" s="91"/>
      <c r="J608" s="68"/>
      <c r="K608" s="49"/>
      <c r="L608" s="9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49"/>
      <c r="E609" s="2"/>
      <c r="F609" s="2"/>
      <c r="G609" s="2"/>
      <c r="H609" s="2"/>
      <c r="I609" s="91"/>
      <c r="J609" s="68"/>
      <c r="K609" s="49"/>
      <c r="L609" s="9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49"/>
      <c r="E610" s="2"/>
      <c r="F610" s="2"/>
      <c r="G610" s="2"/>
      <c r="H610" s="2"/>
      <c r="I610" s="91"/>
      <c r="J610" s="68"/>
      <c r="K610" s="49"/>
      <c r="L610" s="9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49"/>
      <c r="E611" s="2"/>
      <c r="F611" s="2"/>
      <c r="G611" s="2"/>
      <c r="H611" s="2"/>
      <c r="I611" s="91"/>
      <c r="J611" s="68"/>
      <c r="K611" s="49"/>
      <c r="L611" s="9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49"/>
      <c r="E612" s="2"/>
      <c r="F612" s="2"/>
      <c r="G612" s="2"/>
      <c r="H612" s="2"/>
      <c r="I612" s="91"/>
      <c r="J612" s="68"/>
      <c r="K612" s="49"/>
      <c r="L612" s="9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49"/>
      <c r="E613" s="2"/>
      <c r="F613" s="2"/>
      <c r="G613" s="2"/>
      <c r="H613" s="2"/>
      <c r="I613" s="91"/>
      <c r="J613" s="68"/>
      <c r="K613" s="49"/>
      <c r="L613" s="9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49"/>
      <c r="E614" s="2"/>
      <c r="F614" s="2"/>
      <c r="G614" s="2"/>
      <c r="H614" s="2"/>
      <c r="I614" s="91"/>
      <c r="J614" s="68"/>
      <c r="K614" s="49"/>
      <c r="L614" s="9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49"/>
      <c r="E615" s="2"/>
      <c r="F615" s="2"/>
      <c r="G615" s="2"/>
      <c r="H615" s="2"/>
      <c r="I615" s="91"/>
      <c r="J615" s="68"/>
      <c r="K615" s="49"/>
      <c r="L615" s="9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49"/>
      <c r="E616" s="2"/>
      <c r="F616" s="2"/>
      <c r="G616" s="2"/>
      <c r="H616" s="2"/>
      <c r="I616" s="91"/>
      <c r="J616" s="68"/>
      <c r="K616" s="49"/>
      <c r="L616" s="9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49"/>
      <c r="E617" s="2"/>
      <c r="F617" s="2"/>
      <c r="G617" s="2"/>
      <c r="H617" s="2"/>
      <c r="I617" s="91"/>
      <c r="J617" s="68"/>
      <c r="K617" s="49"/>
      <c r="L617" s="9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49"/>
      <c r="E618" s="2"/>
      <c r="F618" s="2"/>
      <c r="G618" s="2"/>
      <c r="H618" s="2"/>
      <c r="I618" s="91"/>
      <c r="J618" s="68"/>
      <c r="K618" s="49"/>
      <c r="L618" s="9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49"/>
      <c r="E619" s="2"/>
      <c r="F619" s="2"/>
      <c r="G619" s="2"/>
      <c r="H619" s="2"/>
      <c r="I619" s="91"/>
      <c r="J619" s="68"/>
      <c r="K619" s="49"/>
      <c r="L619" s="9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49"/>
      <c r="E620" s="2"/>
      <c r="F620" s="2"/>
      <c r="G620" s="2"/>
      <c r="H620" s="2"/>
      <c r="I620" s="91"/>
      <c r="J620" s="68"/>
      <c r="K620" s="49"/>
      <c r="L620" s="9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49"/>
      <c r="E621" s="2"/>
      <c r="F621" s="2"/>
      <c r="G621" s="2"/>
      <c r="H621" s="2"/>
      <c r="I621" s="91"/>
      <c r="J621" s="68"/>
      <c r="K621" s="49"/>
      <c r="L621" s="9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49"/>
      <c r="E622" s="2"/>
      <c r="F622" s="2"/>
      <c r="G622" s="2"/>
      <c r="H622" s="2"/>
      <c r="I622" s="91"/>
      <c r="J622" s="68"/>
      <c r="K622" s="49"/>
      <c r="L622" s="9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49"/>
      <c r="E623" s="2"/>
      <c r="F623" s="2"/>
      <c r="G623" s="2"/>
      <c r="H623" s="2"/>
      <c r="I623" s="91"/>
      <c r="J623" s="68"/>
      <c r="K623" s="49"/>
      <c r="L623" s="9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49"/>
      <c r="E624" s="2"/>
      <c r="F624" s="2"/>
      <c r="G624" s="2"/>
      <c r="H624" s="2"/>
      <c r="I624" s="91"/>
      <c r="J624" s="68"/>
      <c r="K624" s="49"/>
      <c r="L624" s="9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49"/>
      <c r="E625" s="2"/>
      <c r="F625" s="2"/>
      <c r="G625" s="2"/>
      <c r="H625" s="2"/>
      <c r="I625" s="91"/>
      <c r="J625" s="68"/>
      <c r="K625" s="49"/>
      <c r="L625" s="9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49"/>
      <c r="E626" s="2"/>
      <c r="F626" s="2"/>
      <c r="G626" s="2"/>
      <c r="H626" s="2"/>
      <c r="I626" s="91"/>
      <c r="J626" s="68"/>
      <c r="K626" s="49"/>
      <c r="L626" s="9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49"/>
      <c r="E627" s="2"/>
      <c r="F627" s="2"/>
      <c r="G627" s="2"/>
      <c r="H627" s="2"/>
      <c r="I627" s="91"/>
      <c r="J627" s="68"/>
      <c r="K627" s="49"/>
      <c r="L627" s="9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49"/>
      <c r="E628" s="2"/>
      <c r="F628" s="2"/>
      <c r="G628" s="2"/>
      <c r="H628" s="2"/>
      <c r="I628" s="91"/>
      <c r="J628" s="68"/>
      <c r="K628" s="49"/>
      <c r="L628" s="9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49"/>
      <c r="E629" s="2"/>
      <c r="F629" s="2"/>
      <c r="G629" s="2"/>
      <c r="H629" s="2"/>
      <c r="I629" s="91"/>
      <c r="J629" s="68"/>
      <c r="K629" s="49"/>
      <c r="L629" s="9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49"/>
      <c r="E630" s="2"/>
      <c r="F630" s="2"/>
      <c r="G630" s="2"/>
      <c r="H630" s="2"/>
      <c r="I630" s="91"/>
      <c r="J630" s="68"/>
      <c r="K630" s="49"/>
      <c r="L630" s="9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49"/>
      <c r="E631" s="2"/>
      <c r="F631" s="2"/>
      <c r="G631" s="2"/>
      <c r="H631" s="2"/>
      <c r="I631" s="91"/>
      <c r="J631" s="68"/>
      <c r="K631" s="49"/>
      <c r="L631" s="9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49"/>
      <c r="E632" s="2"/>
      <c r="F632" s="2"/>
      <c r="G632" s="2"/>
      <c r="H632" s="2"/>
      <c r="I632" s="91"/>
      <c r="J632" s="68"/>
      <c r="K632" s="49"/>
      <c r="L632" s="9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49"/>
      <c r="E633" s="2"/>
      <c r="F633" s="2"/>
      <c r="G633" s="2"/>
      <c r="H633" s="2"/>
      <c r="I633" s="91"/>
      <c r="J633" s="68"/>
      <c r="K633" s="49"/>
      <c r="L633" s="9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49"/>
      <c r="E634" s="2"/>
      <c r="F634" s="2"/>
      <c r="G634" s="2"/>
      <c r="H634" s="2"/>
      <c r="I634" s="91"/>
      <c r="J634" s="68"/>
      <c r="K634" s="49"/>
      <c r="L634" s="9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49"/>
      <c r="E635" s="2"/>
      <c r="F635" s="2"/>
      <c r="G635" s="2"/>
      <c r="H635" s="2"/>
      <c r="I635" s="91"/>
      <c r="J635" s="68"/>
      <c r="K635" s="49"/>
      <c r="L635" s="9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49"/>
      <c r="E636" s="2"/>
      <c r="F636" s="2"/>
      <c r="G636" s="2"/>
      <c r="H636" s="2"/>
      <c r="I636" s="91"/>
      <c r="J636" s="68"/>
      <c r="K636" s="49"/>
      <c r="L636" s="9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49"/>
      <c r="E637" s="2"/>
      <c r="F637" s="2"/>
      <c r="G637" s="2"/>
      <c r="H637" s="2"/>
      <c r="I637" s="91"/>
      <c r="J637" s="68"/>
      <c r="K637" s="49"/>
      <c r="L637" s="9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49"/>
      <c r="E638" s="2"/>
      <c r="F638" s="2"/>
      <c r="G638" s="2"/>
      <c r="H638" s="2"/>
      <c r="I638" s="91"/>
      <c r="J638" s="68"/>
      <c r="K638" s="49"/>
      <c r="L638" s="9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49"/>
      <c r="E639" s="2"/>
      <c r="F639" s="2"/>
      <c r="G639" s="2"/>
      <c r="H639" s="2"/>
      <c r="I639" s="91"/>
      <c r="J639" s="68"/>
      <c r="K639" s="49"/>
      <c r="L639" s="9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49"/>
      <c r="E640" s="2"/>
      <c r="F640" s="2"/>
      <c r="G640" s="2"/>
      <c r="H640" s="2"/>
      <c r="I640" s="91"/>
      <c r="J640" s="68"/>
      <c r="K640" s="49"/>
      <c r="L640" s="9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49"/>
      <c r="E641" s="2"/>
      <c r="F641" s="2"/>
      <c r="G641" s="2"/>
      <c r="H641" s="2"/>
      <c r="I641" s="91"/>
      <c r="J641" s="68"/>
      <c r="K641" s="49"/>
      <c r="L641" s="9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49"/>
      <c r="E642" s="2"/>
      <c r="F642" s="2"/>
      <c r="G642" s="2"/>
      <c r="H642" s="2"/>
      <c r="I642" s="91"/>
      <c r="J642" s="68"/>
      <c r="K642" s="49"/>
      <c r="L642" s="9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49"/>
      <c r="E643" s="2"/>
      <c r="F643" s="2"/>
      <c r="G643" s="2"/>
      <c r="H643" s="2"/>
      <c r="I643" s="91"/>
      <c r="J643" s="68"/>
      <c r="K643" s="49"/>
      <c r="L643" s="9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49"/>
      <c r="E644" s="2"/>
      <c r="F644" s="2"/>
      <c r="G644" s="2"/>
      <c r="H644" s="2"/>
      <c r="I644" s="91"/>
      <c r="J644" s="68"/>
      <c r="K644" s="49"/>
      <c r="L644" s="9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49"/>
      <c r="E645" s="2"/>
      <c r="F645" s="2"/>
      <c r="G645" s="2"/>
      <c r="H645" s="2"/>
      <c r="I645" s="91"/>
      <c r="J645" s="68"/>
      <c r="K645" s="49"/>
      <c r="L645" s="9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49"/>
      <c r="E646" s="2"/>
      <c r="F646" s="2"/>
      <c r="G646" s="2"/>
      <c r="H646" s="2"/>
      <c r="I646" s="91"/>
      <c r="J646" s="68"/>
      <c r="K646" s="49"/>
      <c r="L646" s="9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49"/>
      <c r="E647" s="2"/>
      <c r="F647" s="2"/>
      <c r="G647" s="2"/>
      <c r="H647" s="2"/>
      <c r="I647" s="91"/>
      <c r="J647" s="68"/>
      <c r="K647" s="49"/>
      <c r="L647" s="9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49"/>
      <c r="E648" s="2"/>
      <c r="F648" s="2"/>
      <c r="G648" s="2"/>
      <c r="H648" s="2"/>
      <c r="I648" s="91"/>
      <c r="J648" s="68"/>
      <c r="K648" s="49"/>
      <c r="L648" s="9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49"/>
      <c r="E649" s="2"/>
      <c r="F649" s="2"/>
      <c r="G649" s="2"/>
      <c r="H649" s="2"/>
      <c r="I649" s="91"/>
      <c r="J649" s="68"/>
      <c r="K649" s="49"/>
      <c r="L649" s="9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49"/>
      <c r="E650" s="2"/>
      <c r="F650" s="2"/>
      <c r="G650" s="2"/>
      <c r="H650" s="2"/>
      <c r="I650" s="91"/>
      <c r="J650" s="68"/>
      <c r="K650" s="49"/>
      <c r="L650" s="9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49"/>
      <c r="E651" s="2"/>
      <c r="F651" s="2"/>
      <c r="G651" s="2"/>
      <c r="H651" s="2"/>
      <c r="I651" s="91"/>
      <c r="J651" s="68"/>
      <c r="K651" s="49"/>
      <c r="L651" s="9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49"/>
      <c r="E652" s="2"/>
      <c r="F652" s="2"/>
      <c r="G652" s="2"/>
      <c r="H652" s="2"/>
      <c r="I652" s="91"/>
      <c r="J652" s="68"/>
      <c r="K652" s="49"/>
      <c r="L652" s="9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49"/>
      <c r="E653" s="2"/>
      <c r="F653" s="2"/>
      <c r="G653" s="2"/>
      <c r="H653" s="2"/>
      <c r="I653" s="91"/>
      <c r="J653" s="68"/>
      <c r="K653" s="49"/>
      <c r="L653" s="9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49"/>
      <c r="E654" s="2"/>
      <c r="F654" s="2"/>
      <c r="G654" s="2"/>
      <c r="H654" s="2"/>
      <c r="I654" s="91"/>
      <c r="J654" s="68"/>
      <c r="K654" s="49"/>
      <c r="L654" s="9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49"/>
      <c r="E655" s="2"/>
      <c r="F655" s="2"/>
      <c r="G655" s="2"/>
      <c r="H655" s="2"/>
      <c r="I655" s="91"/>
      <c r="J655" s="68"/>
      <c r="K655" s="49"/>
      <c r="L655" s="9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49"/>
      <c r="E656" s="2"/>
      <c r="F656" s="2"/>
      <c r="G656" s="2"/>
      <c r="H656" s="2"/>
      <c r="I656" s="91"/>
      <c r="J656" s="68"/>
      <c r="K656" s="49"/>
      <c r="L656" s="9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49"/>
      <c r="E657" s="2"/>
      <c r="F657" s="2"/>
      <c r="G657" s="2"/>
      <c r="H657" s="2"/>
      <c r="I657" s="91"/>
      <c r="J657" s="68"/>
      <c r="K657" s="49"/>
      <c r="L657" s="9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49"/>
      <c r="E658" s="2"/>
      <c r="F658" s="2"/>
      <c r="G658" s="2"/>
      <c r="H658" s="2"/>
      <c r="I658" s="91"/>
      <c r="J658" s="68"/>
      <c r="K658" s="49"/>
      <c r="L658" s="9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49"/>
      <c r="E659" s="2"/>
      <c r="F659" s="2"/>
      <c r="G659" s="2"/>
      <c r="H659" s="2"/>
      <c r="I659" s="91"/>
      <c r="J659" s="68"/>
      <c r="K659" s="49"/>
      <c r="L659" s="9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49"/>
      <c r="E660" s="2"/>
      <c r="F660" s="2"/>
      <c r="G660" s="2"/>
      <c r="H660" s="2"/>
      <c r="I660" s="91"/>
      <c r="J660" s="68"/>
      <c r="K660" s="49"/>
      <c r="L660" s="9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49"/>
      <c r="E661" s="2"/>
      <c r="F661" s="2"/>
      <c r="G661" s="2"/>
      <c r="H661" s="2"/>
      <c r="I661" s="91"/>
      <c r="J661" s="68"/>
      <c r="K661" s="49"/>
      <c r="L661" s="9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49"/>
      <c r="E662" s="2"/>
      <c r="F662" s="2"/>
      <c r="G662" s="2"/>
      <c r="H662" s="2"/>
      <c r="I662" s="91"/>
      <c r="J662" s="68"/>
      <c r="K662" s="49"/>
      <c r="L662" s="9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49"/>
      <c r="E663" s="2"/>
      <c r="F663" s="2"/>
      <c r="G663" s="2"/>
      <c r="H663" s="2"/>
      <c r="I663" s="91"/>
      <c r="J663" s="68"/>
      <c r="K663" s="49"/>
      <c r="L663" s="9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49"/>
      <c r="E664" s="2"/>
      <c r="F664" s="2"/>
      <c r="G664" s="2"/>
      <c r="H664" s="2"/>
      <c r="I664" s="91"/>
      <c r="J664" s="68"/>
      <c r="K664" s="49"/>
      <c r="L664" s="9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49"/>
      <c r="E665" s="2"/>
      <c r="F665" s="2"/>
      <c r="G665" s="2"/>
      <c r="H665" s="2"/>
      <c r="I665" s="91"/>
      <c r="J665" s="68"/>
      <c r="K665" s="49"/>
      <c r="L665" s="9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49"/>
      <c r="E666" s="2"/>
      <c r="F666" s="2"/>
      <c r="G666" s="2"/>
      <c r="H666" s="2"/>
      <c r="I666" s="91"/>
      <c r="J666" s="68"/>
      <c r="K666" s="49"/>
      <c r="L666" s="9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49"/>
      <c r="E667" s="2"/>
      <c r="F667" s="2"/>
      <c r="G667" s="2"/>
      <c r="H667" s="2"/>
      <c r="I667" s="91"/>
      <c r="J667" s="68"/>
      <c r="K667" s="49"/>
      <c r="L667" s="9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49"/>
      <c r="E668" s="2"/>
      <c r="F668" s="2"/>
      <c r="G668" s="2"/>
      <c r="H668" s="2"/>
      <c r="I668" s="91"/>
      <c r="J668" s="68"/>
      <c r="K668" s="49"/>
      <c r="L668" s="9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49"/>
      <c r="E669" s="2"/>
      <c r="F669" s="2"/>
      <c r="G669" s="2"/>
      <c r="H669" s="2"/>
      <c r="I669" s="91"/>
      <c r="J669" s="68"/>
      <c r="K669" s="49"/>
      <c r="L669" s="9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49"/>
      <c r="E670" s="2"/>
      <c r="F670" s="2"/>
      <c r="G670" s="2"/>
      <c r="H670" s="2"/>
      <c r="I670" s="91"/>
      <c r="J670" s="68"/>
      <c r="K670" s="49"/>
      <c r="L670" s="9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49"/>
      <c r="E671" s="2"/>
      <c r="F671" s="2"/>
      <c r="G671" s="2"/>
      <c r="H671" s="2"/>
      <c r="I671" s="91"/>
      <c r="J671" s="68"/>
      <c r="K671" s="49"/>
      <c r="L671" s="9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49"/>
      <c r="E672" s="2"/>
      <c r="F672" s="2"/>
      <c r="G672" s="2"/>
      <c r="H672" s="2"/>
      <c r="I672" s="91"/>
      <c r="J672" s="68"/>
      <c r="K672" s="49"/>
      <c r="L672" s="9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49"/>
      <c r="E673" s="2"/>
      <c r="F673" s="2"/>
      <c r="G673" s="2"/>
      <c r="H673" s="2"/>
      <c r="I673" s="91"/>
      <c r="J673" s="68"/>
      <c r="K673" s="49"/>
      <c r="L673" s="9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49"/>
      <c r="E674" s="2"/>
      <c r="F674" s="2"/>
      <c r="G674" s="2"/>
      <c r="H674" s="2"/>
      <c r="I674" s="91"/>
      <c r="J674" s="68"/>
      <c r="K674" s="49"/>
      <c r="L674" s="9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49"/>
      <c r="E675" s="2"/>
      <c r="F675" s="2"/>
      <c r="G675" s="2"/>
      <c r="H675" s="2"/>
      <c r="I675" s="91"/>
      <c r="J675" s="68"/>
      <c r="K675" s="49"/>
      <c r="L675" s="9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49"/>
      <c r="E676" s="2"/>
      <c r="F676" s="2"/>
      <c r="G676" s="2"/>
      <c r="H676" s="2"/>
      <c r="I676" s="91"/>
      <c r="J676" s="68"/>
      <c r="K676" s="49"/>
      <c r="L676" s="9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49"/>
      <c r="E677" s="2"/>
      <c r="F677" s="2"/>
      <c r="G677" s="2"/>
      <c r="H677" s="2"/>
      <c r="I677" s="91"/>
      <c r="J677" s="68"/>
      <c r="K677" s="49"/>
      <c r="L677" s="9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49"/>
      <c r="E678" s="2"/>
      <c r="F678" s="2"/>
      <c r="G678" s="2"/>
      <c r="H678" s="2"/>
      <c r="I678" s="91"/>
      <c r="J678" s="68"/>
      <c r="K678" s="49"/>
      <c r="L678" s="9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49"/>
      <c r="E679" s="2"/>
      <c r="F679" s="2"/>
      <c r="G679" s="2"/>
      <c r="H679" s="2"/>
      <c r="I679" s="91"/>
      <c r="J679" s="68"/>
      <c r="K679" s="49"/>
      <c r="L679" s="9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49"/>
      <c r="E680" s="2"/>
      <c r="F680" s="2"/>
      <c r="G680" s="2"/>
      <c r="H680" s="2"/>
      <c r="I680" s="91"/>
      <c r="J680" s="68"/>
      <c r="K680" s="49"/>
      <c r="L680" s="9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49"/>
      <c r="E681" s="2"/>
      <c r="F681" s="2"/>
      <c r="G681" s="2"/>
      <c r="H681" s="2"/>
      <c r="I681" s="91"/>
      <c r="J681" s="68"/>
      <c r="K681" s="49"/>
      <c r="L681" s="9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49"/>
      <c r="E682" s="2"/>
      <c r="F682" s="2"/>
      <c r="G682" s="2"/>
      <c r="H682" s="2"/>
      <c r="I682" s="91"/>
      <c r="J682" s="68"/>
      <c r="K682" s="49"/>
      <c r="L682" s="9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49"/>
      <c r="E683" s="2"/>
      <c r="F683" s="2"/>
      <c r="G683" s="2"/>
      <c r="H683" s="2"/>
      <c r="I683" s="91"/>
      <c r="J683" s="68"/>
      <c r="K683" s="49"/>
      <c r="L683" s="9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49"/>
      <c r="E684" s="2"/>
      <c r="F684" s="2"/>
      <c r="G684" s="2"/>
      <c r="H684" s="2"/>
      <c r="I684" s="91"/>
      <c r="J684" s="68"/>
      <c r="K684" s="49"/>
      <c r="L684" s="9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49"/>
      <c r="E685" s="2"/>
      <c r="F685" s="2"/>
      <c r="G685" s="2"/>
      <c r="H685" s="2"/>
      <c r="I685" s="91"/>
      <c r="J685" s="68"/>
      <c r="K685" s="49"/>
      <c r="L685" s="9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49"/>
      <c r="E686" s="2"/>
      <c r="F686" s="2"/>
      <c r="G686" s="2"/>
      <c r="H686" s="2"/>
      <c r="I686" s="91"/>
      <c r="J686" s="68"/>
      <c r="K686" s="49"/>
      <c r="L686" s="9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49"/>
      <c r="E687" s="2"/>
      <c r="F687" s="2"/>
      <c r="G687" s="2"/>
      <c r="H687" s="2"/>
      <c r="I687" s="91"/>
      <c r="J687" s="68"/>
      <c r="K687" s="49"/>
      <c r="L687" s="9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49"/>
      <c r="E688" s="2"/>
      <c r="F688" s="2"/>
      <c r="G688" s="2"/>
      <c r="H688" s="2"/>
      <c r="I688" s="91"/>
      <c r="J688" s="68"/>
      <c r="K688" s="49"/>
      <c r="L688" s="9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49"/>
      <c r="E689" s="2"/>
      <c r="F689" s="2"/>
      <c r="G689" s="2"/>
      <c r="H689" s="2"/>
      <c r="I689" s="91"/>
      <c r="J689" s="68"/>
      <c r="K689" s="49"/>
      <c r="L689" s="9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49"/>
      <c r="E690" s="2"/>
      <c r="F690" s="2"/>
      <c r="G690" s="2"/>
      <c r="H690" s="2"/>
      <c r="I690" s="91"/>
      <c r="J690" s="68"/>
      <c r="K690" s="49"/>
      <c r="L690" s="9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49"/>
      <c r="E691" s="2"/>
      <c r="F691" s="2"/>
      <c r="G691" s="2"/>
      <c r="H691" s="2"/>
      <c r="I691" s="91"/>
      <c r="J691" s="68"/>
      <c r="K691" s="49"/>
      <c r="L691" s="9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49"/>
      <c r="E692" s="2"/>
      <c r="F692" s="2"/>
      <c r="G692" s="2"/>
      <c r="H692" s="2"/>
      <c r="I692" s="91"/>
      <c r="J692" s="68"/>
      <c r="K692" s="49"/>
      <c r="L692" s="9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49"/>
      <c r="E693" s="2"/>
      <c r="F693" s="2"/>
      <c r="G693" s="2"/>
      <c r="H693" s="2"/>
      <c r="I693" s="91"/>
      <c r="J693" s="68"/>
      <c r="K693" s="49"/>
      <c r="L693" s="9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49"/>
      <c r="E694" s="2"/>
      <c r="F694" s="2"/>
      <c r="G694" s="2"/>
      <c r="H694" s="2"/>
      <c r="I694" s="91"/>
      <c r="J694" s="68"/>
      <c r="K694" s="49"/>
      <c r="L694" s="9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49"/>
      <c r="E695" s="2"/>
      <c r="F695" s="2"/>
      <c r="G695" s="2"/>
      <c r="H695" s="2"/>
      <c r="I695" s="91"/>
      <c r="J695" s="68"/>
      <c r="K695" s="49"/>
      <c r="L695" s="9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49"/>
      <c r="E696" s="2"/>
      <c r="F696" s="2"/>
      <c r="G696" s="2"/>
      <c r="H696" s="2"/>
      <c r="I696" s="91"/>
      <c r="J696" s="68"/>
      <c r="K696" s="49"/>
      <c r="L696" s="9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49"/>
      <c r="E697" s="2"/>
      <c r="F697" s="2"/>
      <c r="G697" s="2"/>
      <c r="H697" s="2"/>
      <c r="I697" s="91"/>
      <c r="J697" s="68"/>
      <c r="K697" s="49"/>
      <c r="L697" s="9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49"/>
      <c r="E698" s="2"/>
      <c r="F698" s="2"/>
      <c r="G698" s="2"/>
      <c r="H698" s="2"/>
      <c r="I698" s="91"/>
      <c r="J698" s="68"/>
      <c r="K698" s="49"/>
      <c r="L698" s="9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49"/>
      <c r="E699" s="2"/>
      <c r="F699" s="2"/>
      <c r="G699" s="2"/>
      <c r="H699" s="2"/>
      <c r="I699" s="91"/>
      <c r="J699" s="68"/>
      <c r="K699" s="49"/>
      <c r="L699" s="9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49"/>
      <c r="E700" s="2"/>
      <c r="F700" s="2"/>
      <c r="G700" s="2"/>
      <c r="H700" s="2"/>
      <c r="I700" s="91"/>
      <c r="J700" s="68"/>
      <c r="K700" s="49"/>
      <c r="L700" s="9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49"/>
      <c r="E701" s="2"/>
      <c r="F701" s="2"/>
      <c r="G701" s="2"/>
      <c r="H701" s="2"/>
      <c r="I701" s="91"/>
      <c r="J701" s="68"/>
      <c r="K701" s="49"/>
      <c r="L701" s="9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49"/>
      <c r="E702" s="2"/>
      <c r="F702" s="2"/>
      <c r="G702" s="2"/>
      <c r="H702" s="2"/>
      <c r="I702" s="91"/>
      <c r="J702" s="68"/>
      <c r="K702" s="49"/>
      <c r="L702" s="9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49"/>
      <c r="E703" s="2"/>
      <c r="F703" s="2"/>
      <c r="G703" s="2"/>
      <c r="H703" s="2"/>
      <c r="I703" s="91"/>
      <c r="J703" s="68"/>
      <c r="K703" s="49"/>
      <c r="L703" s="9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49"/>
      <c r="E704" s="2"/>
      <c r="F704" s="2"/>
      <c r="G704" s="2"/>
      <c r="H704" s="2"/>
      <c r="I704" s="91"/>
      <c r="J704" s="68"/>
      <c r="K704" s="49"/>
      <c r="L704" s="9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49"/>
      <c r="E705" s="2"/>
      <c r="F705" s="2"/>
      <c r="G705" s="2"/>
      <c r="H705" s="2"/>
      <c r="I705" s="91"/>
      <c r="J705" s="68"/>
      <c r="K705" s="49"/>
      <c r="L705" s="9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49"/>
      <c r="E706" s="2"/>
      <c r="F706" s="2"/>
      <c r="G706" s="2"/>
      <c r="H706" s="2"/>
      <c r="I706" s="91"/>
      <c r="J706" s="68"/>
      <c r="K706" s="49"/>
      <c r="L706" s="9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49"/>
      <c r="E707" s="2"/>
      <c r="F707" s="2"/>
      <c r="G707" s="2"/>
      <c r="H707" s="2"/>
      <c r="I707" s="91"/>
      <c r="J707" s="68"/>
      <c r="K707" s="49"/>
      <c r="L707" s="9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49"/>
      <c r="E708" s="2"/>
      <c r="F708" s="2"/>
      <c r="G708" s="2"/>
      <c r="H708" s="2"/>
      <c r="I708" s="91"/>
      <c r="J708" s="68"/>
      <c r="K708" s="49"/>
      <c r="L708" s="9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49"/>
      <c r="E709" s="2"/>
      <c r="F709" s="2"/>
      <c r="G709" s="2"/>
      <c r="H709" s="2"/>
      <c r="I709" s="91"/>
      <c r="J709" s="68"/>
      <c r="K709" s="49"/>
      <c r="L709" s="9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49"/>
      <c r="E710" s="2"/>
      <c r="F710" s="2"/>
      <c r="G710" s="2"/>
      <c r="H710" s="2"/>
      <c r="I710" s="91"/>
      <c r="J710" s="68"/>
      <c r="K710" s="49"/>
      <c r="L710" s="9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49"/>
      <c r="E711" s="2"/>
      <c r="F711" s="2"/>
      <c r="G711" s="2"/>
      <c r="H711" s="2"/>
      <c r="I711" s="91"/>
      <c r="J711" s="68"/>
      <c r="K711" s="49"/>
      <c r="L711" s="9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49"/>
      <c r="E712" s="2"/>
      <c r="F712" s="2"/>
      <c r="G712" s="2"/>
      <c r="H712" s="2"/>
      <c r="I712" s="91"/>
      <c r="J712" s="68"/>
      <c r="K712" s="49"/>
      <c r="L712" s="9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49"/>
      <c r="E713" s="2"/>
      <c r="F713" s="2"/>
      <c r="G713" s="2"/>
      <c r="H713" s="2"/>
      <c r="I713" s="91"/>
      <c r="J713" s="68"/>
      <c r="K713" s="49"/>
      <c r="L713" s="9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49"/>
      <c r="E714" s="2"/>
      <c r="F714" s="2"/>
      <c r="G714" s="2"/>
      <c r="H714" s="2"/>
      <c r="I714" s="91"/>
      <c r="J714" s="68"/>
      <c r="K714" s="49"/>
      <c r="L714" s="9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49"/>
      <c r="E715" s="2"/>
      <c r="F715" s="2"/>
      <c r="G715" s="2"/>
      <c r="H715" s="2"/>
      <c r="I715" s="91"/>
      <c r="J715" s="68"/>
      <c r="K715" s="49"/>
      <c r="L715" s="9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49"/>
      <c r="E716" s="2"/>
      <c r="F716" s="2"/>
      <c r="G716" s="2"/>
      <c r="H716" s="2"/>
      <c r="I716" s="91"/>
      <c r="J716" s="68"/>
      <c r="K716" s="49"/>
      <c r="L716" s="9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49"/>
      <c r="E717" s="2"/>
      <c r="F717" s="2"/>
      <c r="G717" s="2"/>
      <c r="H717" s="2"/>
      <c r="I717" s="91"/>
      <c r="J717" s="68"/>
      <c r="K717" s="49"/>
      <c r="L717" s="9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49"/>
      <c r="E718" s="2"/>
      <c r="F718" s="2"/>
      <c r="G718" s="2"/>
      <c r="H718" s="2"/>
      <c r="I718" s="91"/>
      <c r="J718" s="68"/>
      <c r="K718" s="49"/>
      <c r="L718" s="9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49"/>
      <c r="E719" s="2"/>
      <c r="F719" s="2"/>
      <c r="G719" s="2"/>
      <c r="H719" s="2"/>
      <c r="I719" s="91"/>
      <c r="J719" s="68"/>
      <c r="K719" s="49"/>
      <c r="L719" s="9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49"/>
      <c r="E720" s="2"/>
      <c r="F720" s="2"/>
      <c r="G720" s="2"/>
      <c r="H720" s="2"/>
      <c r="I720" s="91"/>
      <c r="J720" s="68"/>
      <c r="K720" s="49"/>
      <c r="L720" s="9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49"/>
      <c r="E721" s="2"/>
      <c r="F721" s="2"/>
      <c r="G721" s="2"/>
      <c r="H721" s="2"/>
      <c r="I721" s="91"/>
      <c r="J721" s="68"/>
      <c r="K721" s="49"/>
      <c r="L721" s="9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49"/>
      <c r="E722" s="2"/>
      <c r="F722" s="2"/>
      <c r="G722" s="2"/>
      <c r="H722" s="2"/>
      <c r="I722" s="91"/>
      <c r="J722" s="68"/>
      <c r="K722" s="49"/>
      <c r="L722" s="9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49"/>
      <c r="E723" s="2"/>
      <c r="F723" s="2"/>
      <c r="G723" s="2"/>
      <c r="H723" s="2"/>
      <c r="I723" s="91"/>
      <c r="J723" s="68"/>
      <c r="K723" s="49"/>
      <c r="L723" s="9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49"/>
      <c r="E724" s="2"/>
      <c r="F724" s="2"/>
      <c r="G724" s="2"/>
      <c r="H724" s="2"/>
      <c r="I724" s="91"/>
      <c r="J724" s="68"/>
      <c r="K724" s="49"/>
      <c r="L724" s="9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49"/>
      <c r="E725" s="2"/>
      <c r="F725" s="2"/>
      <c r="G725" s="2"/>
      <c r="H725" s="2"/>
      <c r="I725" s="91"/>
      <c r="J725" s="68"/>
      <c r="K725" s="49"/>
      <c r="L725" s="9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49"/>
      <c r="E726" s="2"/>
      <c r="F726" s="2"/>
      <c r="G726" s="2"/>
      <c r="H726" s="2"/>
      <c r="I726" s="91"/>
      <c r="J726" s="68"/>
      <c r="K726" s="49"/>
      <c r="L726" s="9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49"/>
      <c r="E727" s="2"/>
      <c r="F727" s="2"/>
      <c r="G727" s="2"/>
      <c r="H727" s="2"/>
      <c r="I727" s="91"/>
      <c r="J727" s="68"/>
      <c r="K727" s="49"/>
      <c r="L727" s="9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49"/>
      <c r="E728" s="2"/>
      <c r="F728" s="2"/>
      <c r="G728" s="2"/>
      <c r="H728" s="2"/>
      <c r="I728" s="91"/>
      <c r="J728" s="68"/>
      <c r="K728" s="49"/>
      <c r="L728" s="9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49"/>
      <c r="E729" s="2"/>
      <c r="F729" s="2"/>
      <c r="G729" s="2"/>
      <c r="H729" s="2"/>
      <c r="I729" s="91"/>
      <c r="J729" s="68"/>
      <c r="K729" s="49"/>
      <c r="L729" s="9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49"/>
      <c r="E730" s="2"/>
      <c r="F730" s="2"/>
      <c r="G730" s="2"/>
      <c r="H730" s="2"/>
      <c r="I730" s="91"/>
      <c r="J730" s="68"/>
      <c r="K730" s="49"/>
      <c r="L730" s="9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49"/>
      <c r="E731" s="2"/>
      <c r="F731" s="2"/>
      <c r="G731" s="2"/>
      <c r="H731" s="2"/>
      <c r="I731" s="91"/>
      <c r="J731" s="68"/>
      <c r="K731" s="49"/>
      <c r="L731" s="9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49"/>
      <c r="E732" s="2"/>
      <c r="F732" s="2"/>
      <c r="G732" s="2"/>
      <c r="H732" s="2"/>
      <c r="I732" s="91"/>
      <c r="J732" s="68"/>
      <c r="K732" s="49"/>
      <c r="L732" s="9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49"/>
      <c r="E733" s="2"/>
      <c r="F733" s="2"/>
      <c r="G733" s="2"/>
      <c r="H733" s="2"/>
      <c r="I733" s="91"/>
      <c r="J733" s="68"/>
      <c r="K733" s="49"/>
      <c r="L733" s="9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49"/>
      <c r="E734" s="2"/>
      <c r="F734" s="2"/>
      <c r="G734" s="2"/>
      <c r="H734" s="2"/>
      <c r="I734" s="91"/>
      <c r="J734" s="68"/>
      <c r="K734" s="49"/>
      <c r="L734" s="9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49"/>
      <c r="E735" s="2"/>
      <c r="F735" s="2"/>
      <c r="G735" s="2"/>
      <c r="H735" s="2"/>
      <c r="I735" s="91"/>
      <c r="J735" s="68"/>
      <c r="K735" s="49"/>
      <c r="L735" s="9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49"/>
      <c r="E736" s="2"/>
      <c r="F736" s="2"/>
      <c r="G736" s="2"/>
      <c r="H736" s="2"/>
      <c r="I736" s="91"/>
      <c r="J736" s="68"/>
      <c r="K736" s="49"/>
      <c r="L736" s="9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49"/>
      <c r="E737" s="2"/>
      <c r="F737" s="2"/>
      <c r="G737" s="2"/>
      <c r="H737" s="2"/>
      <c r="I737" s="91"/>
      <c r="J737" s="68"/>
      <c r="K737" s="49"/>
      <c r="L737" s="9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49"/>
      <c r="E738" s="2"/>
      <c r="F738" s="2"/>
      <c r="G738" s="2"/>
      <c r="H738" s="2"/>
      <c r="I738" s="91"/>
      <c r="J738" s="68"/>
      <c r="K738" s="49"/>
      <c r="L738" s="9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49"/>
      <c r="E739" s="2"/>
      <c r="F739" s="2"/>
      <c r="G739" s="2"/>
      <c r="H739" s="2"/>
      <c r="I739" s="91"/>
      <c r="J739" s="68"/>
      <c r="K739" s="49"/>
      <c r="L739" s="9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49"/>
      <c r="E740" s="2"/>
      <c r="F740" s="2"/>
      <c r="G740" s="2"/>
      <c r="H740" s="2"/>
      <c r="I740" s="91"/>
      <c r="J740" s="68"/>
      <c r="K740" s="49"/>
      <c r="L740" s="9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49"/>
      <c r="E741" s="2"/>
      <c r="F741" s="2"/>
      <c r="G741" s="2"/>
      <c r="H741" s="2"/>
      <c r="I741" s="91"/>
      <c r="J741" s="68"/>
      <c r="K741" s="49"/>
      <c r="L741" s="9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49"/>
      <c r="E742" s="2"/>
      <c r="F742" s="2"/>
      <c r="G742" s="2"/>
      <c r="H742" s="2"/>
      <c r="I742" s="91"/>
      <c r="J742" s="68"/>
      <c r="K742" s="49"/>
      <c r="L742" s="9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49"/>
      <c r="E743" s="2"/>
      <c r="F743" s="2"/>
      <c r="G743" s="2"/>
      <c r="H743" s="2"/>
      <c r="I743" s="91"/>
      <c r="J743" s="68"/>
      <c r="K743" s="49"/>
      <c r="L743" s="9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49"/>
      <c r="E744" s="2"/>
      <c r="F744" s="2"/>
      <c r="G744" s="2"/>
      <c r="H744" s="2"/>
      <c r="I744" s="91"/>
      <c r="J744" s="68"/>
      <c r="K744" s="49"/>
      <c r="L744" s="9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49"/>
      <c r="E745" s="2"/>
      <c r="F745" s="2"/>
      <c r="G745" s="2"/>
      <c r="H745" s="2"/>
      <c r="I745" s="91"/>
      <c r="J745" s="68"/>
      <c r="K745" s="49"/>
      <c r="L745" s="9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49"/>
      <c r="E746" s="2"/>
      <c r="F746" s="2"/>
      <c r="G746" s="2"/>
      <c r="H746" s="2"/>
      <c r="I746" s="91"/>
      <c r="J746" s="68"/>
      <c r="K746" s="49"/>
      <c r="L746" s="9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49"/>
      <c r="E747" s="2"/>
      <c r="F747" s="2"/>
      <c r="G747" s="2"/>
      <c r="H747" s="2"/>
      <c r="I747" s="91"/>
      <c r="J747" s="68"/>
      <c r="K747" s="49"/>
      <c r="L747" s="9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49"/>
      <c r="E748" s="2"/>
      <c r="F748" s="2"/>
      <c r="G748" s="2"/>
      <c r="H748" s="2"/>
      <c r="I748" s="91"/>
      <c r="J748" s="68"/>
      <c r="K748" s="49"/>
      <c r="L748" s="9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49"/>
      <c r="E749" s="2"/>
      <c r="F749" s="2"/>
      <c r="G749" s="2"/>
      <c r="H749" s="2"/>
      <c r="I749" s="91"/>
      <c r="J749" s="68"/>
      <c r="K749" s="49"/>
      <c r="L749" s="9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49"/>
      <c r="E750" s="2"/>
      <c r="F750" s="2"/>
      <c r="G750" s="2"/>
      <c r="H750" s="2"/>
      <c r="I750" s="91"/>
      <c r="J750" s="68"/>
      <c r="K750" s="49"/>
      <c r="L750" s="9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49"/>
      <c r="E751" s="2"/>
      <c r="F751" s="2"/>
      <c r="G751" s="2"/>
      <c r="H751" s="2"/>
      <c r="I751" s="91"/>
      <c r="J751" s="68"/>
      <c r="K751" s="49"/>
      <c r="L751" s="9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49"/>
      <c r="E752" s="2"/>
      <c r="F752" s="2"/>
      <c r="G752" s="2"/>
      <c r="H752" s="2"/>
      <c r="I752" s="91"/>
      <c r="J752" s="68"/>
      <c r="K752" s="49"/>
      <c r="L752" s="9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49"/>
      <c r="E753" s="2"/>
      <c r="F753" s="2"/>
      <c r="G753" s="2"/>
      <c r="H753" s="2"/>
      <c r="I753" s="91"/>
      <c r="J753" s="68"/>
      <c r="K753" s="49"/>
      <c r="L753" s="9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49"/>
      <c r="E754" s="2"/>
      <c r="F754" s="2"/>
      <c r="G754" s="2"/>
      <c r="H754" s="2"/>
      <c r="I754" s="91"/>
      <c r="J754" s="68"/>
      <c r="K754" s="49"/>
      <c r="L754" s="9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49"/>
      <c r="E755" s="2"/>
      <c r="F755" s="2"/>
      <c r="G755" s="2"/>
      <c r="H755" s="2"/>
      <c r="I755" s="91"/>
      <c r="J755" s="68"/>
      <c r="K755" s="49"/>
      <c r="L755" s="9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49"/>
      <c r="E756" s="2"/>
      <c r="F756" s="2"/>
      <c r="G756" s="2"/>
      <c r="H756" s="2"/>
      <c r="I756" s="91"/>
      <c r="J756" s="68"/>
      <c r="K756" s="49"/>
      <c r="L756" s="9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49"/>
      <c r="E757" s="2"/>
      <c r="F757" s="2"/>
      <c r="G757" s="2"/>
      <c r="H757" s="2"/>
      <c r="I757" s="91"/>
      <c r="J757" s="68"/>
      <c r="K757" s="49"/>
      <c r="L757" s="9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49"/>
      <c r="E758" s="2"/>
      <c r="F758" s="2"/>
      <c r="G758" s="2"/>
      <c r="H758" s="2"/>
      <c r="I758" s="91"/>
      <c r="J758" s="68"/>
      <c r="K758" s="49"/>
      <c r="L758" s="9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49"/>
      <c r="E759" s="2"/>
      <c r="F759" s="2"/>
      <c r="G759" s="2"/>
      <c r="H759" s="2"/>
      <c r="I759" s="91"/>
      <c r="J759" s="68"/>
      <c r="K759" s="49"/>
      <c r="L759" s="9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49"/>
      <c r="E760" s="2"/>
      <c r="F760" s="2"/>
      <c r="G760" s="2"/>
      <c r="H760" s="2"/>
      <c r="I760" s="91"/>
      <c r="J760" s="68"/>
      <c r="K760" s="49"/>
      <c r="L760" s="9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49"/>
      <c r="E761" s="2"/>
      <c r="F761" s="2"/>
      <c r="G761" s="2"/>
      <c r="H761" s="2"/>
      <c r="I761" s="91"/>
      <c r="J761" s="68"/>
      <c r="K761" s="49"/>
      <c r="L761" s="9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49"/>
      <c r="E762" s="2"/>
      <c r="F762" s="2"/>
      <c r="G762" s="2"/>
      <c r="H762" s="2"/>
      <c r="I762" s="91"/>
      <c r="J762" s="68"/>
      <c r="K762" s="49"/>
      <c r="L762" s="9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49"/>
      <c r="E763" s="2"/>
      <c r="F763" s="2"/>
      <c r="G763" s="2"/>
      <c r="H763" s="2"/>
      <c r="I763" s="91"/>
      <c r="J763" s="68"/>
      <c r="K763" s="49"/>
      <c r="L763" s="9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49"/>
      <c r="E764" s="2"/>
      <c r="F764" s="2"/>
      <c r="G764" s="2"/>
      <c r="H764" s="2"/>
      <c r="I764" s="91"/>
      <c r="J764" s="68"/>
      <c r="K764" s="49"/>
      <c r="L764" s="9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49"/>
      <c r="E765" s="2"/>
      <c r="F765" s="2"/>
      <c r="G765" s="2"/>
      <c r="H765" s="2"/>
      <c r="I765" s="91"/>
      <c r="J765" s="68"/>
      <c r="K765" s="49"/>
      <c r="L765" s="9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49"/>
      <c r="E766" s="2"/>
      <c r="F766" s="2"/>
      <c r="G766" s="2"/>
      <c r="H766" s="2"/>
      <c r="I766" s="91"/>
      <c r="J766" s="68"/>
      <c r="K766" s="49"/>
      <c r="L766" s="9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49"/>
      <c r="E767" s="2"/>
      <c r="F767" s="2"/>
      <c r="G767" s="2"/>
      <c r="H767" s="2"/>
      <c r="I767" s="91"/>
      <c r="J767" s="68"/>
      <c r="K767" s="49"/>
      <c r="L767" s="9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49"/>
      <c r="E768" s="2"/>
      <c r="F768" s="2"/>
      <c r="G768" s="2"/>
      <c r="H768" s="2"/>
      <c r="I768" s="91"/>
      <c r="J768" s="68"/>
      <c r="K768" s="49"/>
      <c r="L768" s="9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49"/>
      <c r="E769" s="2"/>
      <c r="F769" s="2"/>
      <c r="G769" s="2"/>
      <c r="H769" s="2"/>
      <c r="I769" s="91"/>
      <c r="J769" s="68"/>
      <c r="K769" s="49"/>
      <c r="L769" s="9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49"/>
      <c r="E770" s="2"/>
      <c r="F770" s="2"/>
      <c r="G770" s="2"/>
      <c r="H770" s="2"/>
      <c r="I770" s="91"/>
      <c r="J770" s="68"/>
      <c r="K770" s="49"/>
      <c r="L770" s="9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49"/>
      <c r="E771" s="2"/>
      <c r="F771" s="2"/>
      <c r="G771" s="2"/>
      <c r="H771" s="2"/>
      <c r="I771" s="91"/>
      <c r="J771" s="68"/>
      <c r="K771" s="49"/>
      <c r="L771" s="9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49"/>
      <c r="E772" s="2"/>
      <c r="F772" s="2"/>
      <c r="G772" s="2"/>
      <c r="H772" s="2"/>
      <c r="I772" s="91"/>
      <c r="J772" s="68"/>
      <c r="K772" s="49"/>
      <c r="L772" s="9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49"/>
      <c r="E773" s="2"/>
      <c r="F773" s="2"/>
      <c r="G773" s="2"/>
      <c r="H773" s="2"/>
      <c r="I773" s="91"/>
      <c r="J773" s="68"/>
      <c r="K773" s="49"/>
      <c r="L773" s="9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49"/>
      <c r="E774" s="2"/>
      <c r="F774" s="2"/>
      <c r="G774" s="2"/>
      <c r="H774" s="2"/>
      <c r="I774" s="91"/>
      <c r="J774" s="68"/>
      <c r="K774" s="49"/>
      <c r="L774" s="9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49"/>
      <c r="E775" s="2"/>
      <c r="F775" s="2"/>
      <c r="G775" s="2"/>
      <c r="H775" s="2"/>
      <c r="I775" s="91"/>
      <c r="J775" s="68"/>
      <c r="K775" s="49"/>
      <c r="L775" s="9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49"/>
      <c r="E776" s="2"/>
      <c r="F776" s="2"/>
      <c r="G776" s="2"/>
      <c r="H776" s="2"/>
      <c r="I776" s="91"/>
      <c r="J776" s="68"/>
      <c r="K776" s="49"/>
      <c r="L776" s="9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49"/>
      <c r="E777" s="2"/>
      <c r="F777" s="2"/>
      <c r="G777" s="2"/>
      <c r="H777" s="2"/>
      <c r="I777" s="91"/>
      <c r="J777" s="68"/>
      <c r="K777" s="49"/>
      <c r="L777" s="9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49"/>
      <c r="E778" s="2"/>
      <c r="F778" s="2"/>
      <c r="G778" s="2"/>
      <c r="H778" s="2"/>
      <c r="I778" s="91"/>
      <c r="J778" s="68"/>
      <c r="K778" s="49"/>
      <c r="L778" s="9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49"/>
      <c r="E779" s="2"/>
      <c r="F779" s="2"/>
      <c r="G779" s="2"/>
      <c r="H779" s="2"/>
      <c r="I779" s="91"/>
      <c r="J779" s="68"/>
      <c r="K779" s="49"/>
      <c r="L779" s="9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49"/>
      <c r="E780" s="2"/>
      <c r="F780" s="2"/>
      <c r="G780" s="2"/>
      <c r="H780" s="2"/>
      <c r="I780" s="91"/>
      <c r="J780" s="68"/>
      <c r="K780" s="49"/>
      <c r="L780" s="9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49"/>
      <c r="E781" s="2"/>
      <c r="F781" s="2"/>
      <c r="G781" s="2"/>
      <c r="H781" s="2"/>
      <c r="I781" s="91"/>
      <c r="J781" s="68"/>
      <c r="K781" s="49"/>
      <c r="L781" s="9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49"/>
      <c r="E782" s="2"/>
      <c r="F782" s="2"/>
      <c r="G782" s="2"/>
      <c r="H782" s="2"/>
      <c r="I782" s="91"/>
      <c r="J782" s="68"/>
      <c r="K782" s="49"/>
      <c r="L782" s="9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49"/>
      <c r="E783" s="2"/>
      <c r="F783" s="2"/>
      <c r="G783" s="2"/>
      <c r="H783" s="2"/>
      <c r="I783" s="91"/>
      <c r="J783" s="68"/>
      <c r="K783" s="49"/>
      <c r="L783" s="9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49"/>
      <c r="E784" s="2"/>
      <c r="F784" s="2"/>
      <c r="G784" s="2"/>
      <c r="H784" s="2"/>
      <c r="I784" s="91"/>
      <c r="J784" s="68"/>
      <c r="K784" s="49"/>
      <c r="L784" s="9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49"/>
      <c r="E785" s="2"/>
      <c r="F785" s="2"/>
      <c r="G785" s="2"/>
      <c r="H785" s="2"/>
      <c r="I785" s="91"/>
      <c r="J785" s="68"/>
      <c r="K785" s="49"/>
      <c r="L785" s="9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49"/>
      <c r="E786" s="2"/>
      <c r="F786" s="2"/>
      <c r="G786" s="2"/>
      <c r="H786" s="2"/>
      <c r="I786" s="91"/>
      <c r="J786" s="68"/>
      <c r="K786" s="49"/>
      <c r="L786" s="9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49"/>
      <c r="E787" s="2"/>
      <c r="F787" s="2"/>
      <c r="G787" s="2"/>
      <c r="H787" s="2"/>
      <c r="I787" s="91"/>
      <c r="J787" s="68"/>
      <c r="K787" s="49"/>
      <c r="L787" s="9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49"/>
      <c r="E788" s="2"/>
      <c r="F788" s="2"/>
      <c r="G788" s="2"/>
      <c r="H788" s="2"/>
      <c r="I788" s="91"/>
      <c r="J788" s="68"/>
      <c r="K788" s="49"/>
      <c r="L788" s="9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49"/>
      <c r="E789" s="2"/>
      <c r="F789" s="2"/>
      <c r="G789" s="2"/>
      <c r="H789" s="2"/>
      <c r="I789" s="91"/>
      <c r="J789" s="68"/>
      <c r="K789" s="49"/>
      <c r="L789" s="9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49"/>
      <c r="E790" s="2"/>
      <c r="F790" s="2"/>
      <c r="G790" s="2"/>
      <c r="H790" s="2"/>
      <c r="I790" s="91"/>
      <c r="J790" s="68"/>
      <c r="K790" s="49"/>
      <c r="L790" s="9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49"/>
      <c r="E791" s="2"/>
      <c r="F791" s="2"/>
      <c r="G791" s="2"/>
      <c r="H791" s="2"/>
      <c r="I791" s="91"/>
      <c r="J791" s="68"/>
      <c r="K791" s="49"/>
      <c r="L791" s="9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49"/>
      <c r="E792" s="2"/>
      <c r="F792" s="2"/>
      <c r="G792" s="2"/>
      <c r="H792" s="2"/>
      <c r="I792" s="91"/>
      <c r="J792" s="68"/>
      <c r="K792" s="49"/>
      <c r="L792" s="9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49"/>
      <c r="E793" s="2"/>
      <c r="F793" s="2"/>
      <c r="G793" s="2"/>
      <c r="H793" s="2"/>
      <c r="I793" s="91"/>
      <c r="J793" s="68"/>
      <c r="K793" s="49"/>
      <c r="L793" s="9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49"/>
      <c r="E794" s="2"/>
      <c r="F794" s="2"/>
      <c r="G794" s="2"/>
      <c r="H794" s="2"/>
      <c r="I794" s="91"/>
      <c r="J794" s="68"/>
      <c r="K794" s="49"/>
      <c r="L794" s="9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49"/>
      <c r="E795" s="2"/>
      <c r="F795" s="2"/>
      <c r="G795" s="2"/>
      <c r="H795" s="2"/>
      <c r="I795" s="91"/>
      <c r="J795" s="68"/>
      <c r="K795" s="49"/>
      <c r="L795" s="9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49"/>
      <c r="E796" s="2"/>
      <c r="F796" s="2"/>
      <c r="G796" s="2"/>
      <c r="H796" s="2"/>
      <c r="I796" s="91"/>
      <c r="J796" s="68"/>
      <c r="K796" s="49"/>
      <c r="L796" s="9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49"/>
      <c r="E797" s="2"/>
      <c r="F797" s="2"/>
      <c r="G797" s="2"/>
      <c r="H797" s="2"/>
      <c r="I797" s="91"/>
      <c r="J797" s="68"/>
      <c r="K797" s="49"/>
      <c r="L797" s="9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49"/>
      <c r="E798" s="2"/>
      <c r="F798" s="2"/>
      <c r="G798" s="2"/>
      <c r="H798" s="2"/>
      <c r="I798" s="91"/>
      <c r="J798" s="68"/>
      <c r="K798" s="49"/>
      <c r="L798" s="9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49"/>
      <c r="E799" s="2"/>
      <c r="F799" s="2"/>
      <c r="G799" s="2"/>
      <c r="H799" s="2"/>
      <c r="I799" s="91"/>
      <c r="J799" s="68"/>
      <c r="K799" s="49"/>
      <c r="L799" s="9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49"/>
      <c r="E800" s="2"/>
      <c r="F800" s="2"/>
      <c r="G800" s="2"/>
      <c r="H800" s="2"/>
      <c r="I800" s="91"/>
      <c r="J800" s="68"/>
      <c r="K800" s="49"/>
      <c r="L800" s="9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49"/>
      <c r="E801" s="2"/>
      <c r="F801" s="2"/>
      <c r="G801" s="2"/>
      <c r="H801" s="2"/>
      <c r="I801" s="91"/>
      <c r="J801" s="68"/>
      <c r="K801" s="49"/>
      <c r="L801" s="9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49"/>
      <c r="E802" s="2"/>
      <c r="F802" s="2"/>
      <c r="G802" s="2"/>
      <c r="H802" s="2"/>
      <c r="I802" s="91"/>
      <c r="J802" s="68"/>
      <c r="K802" s="49"/>
      <c r="L802" s="9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49"/>
      <c r="E803" s="2"/>
      <c r="F803" s="2"/>
      <c r="G803" s="2"/>
      <c r="H803" s="2"/>
      <c r="I803" s="91"/>
      <c r="J803" s="68"/>
      <c r="K803" s="49"/>
      <c r="L803" s="9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49"/>
      <c r="E804" s="2"/>
      <c r="F804" s="2"/>
      <c r="G804" s="2"/>
      <c r="H804" s="2"/>
      <c r="I804" s="91"/>
      <c r="J804" s="68"/>
      <c r="K804" s="49"/>
      <c r="L804" s="9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49"/>
      <c r="E805" s="2"/>
      <c r="F805" s="2"/>
      <c r="G805" s="2"/>
      <c r="H805" s="2"/>
      <c r="I805" s="91"/>
      <c r="J805" s="68"/>
      <c r="K805" s="49"/>
      <c r="L805" s="9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49"/>
      <c r="E806" s="2"/>
      <c r="F806" s="2"/>
      <c r="G806" s="2"/>
      <c r="H806" s="2"/>
      <c r="I806" s="91"/>
      <c r="J806" s="68"/>
      <c r="K806" s="49"/>
      <c r="L806" s="9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49"/>
      <c r="E807" s="2"/>
      <c r="F807" s="2"/>
      <c r="G807" s="2"/>
      <c r="H807" s="2"/>
      <c r="I807" s="91"/>
      <c r="J807" s="68"/>
      <c r="K807" s="49"/>
      <c r="L807" s="9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49"/>
      <c r="E808" s="2"/>
      <c r="F808" s="2"/>
      <c r="G808" s="2"/>
      <c r="H808" s="2"/>
      <c r="I808" s="91"/>
      <c r="J808" s="68"/>
      <c r="K808" s="49"/>
      <c r="L808" s="9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49"/>
      <c r="E809" s="2"/>
      <c r="F809" s="2"/>
      <c r="G809" s="2"/>
      <c r="H809" s="2"/>
      <c r="I809" s="91"/>
      <c r="J809" s="68"/>
      <c r="K809" s="49"/>
      <c r="L809" s="9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49"/>
      <c r="E810" s="2"/>
      <c r="F810" s="2"/>
      <c r="G810" s="2"/>
      <c r="H810" s="2"/>
      <c r="I810" s="91"/>
      <c r="J810" s="68"/>
      <c r="K810" s="49"/>
      <c r="L810" s="9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49"/>
      <c r="E811" s="2"/>
      <c r="F811" s="2"/>
      <c r="G811" s="2"/>
      <c r="H811" s="2"/>
      <c r="I811" s="91"/>
      <c r="J811" s="68"/>
      <c r="K811" s="49"/>
      <c r="L811" s="9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49"/>
      <c r="E812" s="2"/>
      <c r="F812" s="2"/>
      <c r="G812" s="2"/>
      <c r="H812" s="2"/>
      <c r="I812" s="91"/>
      <c r="J812" s="68"/>
      <c r="K812" s="49"/>
      <c r="L812" s="9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49"/>
      <c r="E813" s="2"/>
      <c r="F813" s="2"/>
      <c r="G813" s="2"/>
      <c r="H813" s="2"/>
      <c r="I813" s="91"/>
      <c r="J813" s="68"/>
      <c r="K813" s="49"/>
      <c r="L813" s="9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49"/>
      <c r="E814" s="2"/>
      <c r="F814" s="2"/>
      <c r="G814" s="2"/>
      <c r="H814" s="2"/>
      <c r="I814" s="91"/>
      <c r="J814" s="68"/>
      <c r="K814" s="49"/>
      <c r="L814" s="9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49"/>
      <c r="E815" s="2"/>
      <c r="F815" s="2"/>
      <c r="G815" s="2"/>
      <c r="H815" s="2"/>
      <c r="I815" s="91"/>
      <c r="J815" s="68"/>
      <c r="K815" s="49"/>
      <c r="L815" s="9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49"/>
      <c r="E816" s="2"/>
      <c r="F816" s="2"/>
      <c r="G816" s="2"/>
      <c r="H816" s="2"/>
      <c r="I816" s="91"/>
      <c r="J816" s="68"/>
      <c r="K816" s="49"/>
      <c r="L816" s="9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49"/>
      <c r="E817" s="2"/>
      <c r="F817" s="2"/>
      <c r="G817" s="2"/>
      <c r="H817" s="2"/>
      <c r="I817" s="91"/>
      <c r="J817" s="68"/>
      <c r="K817" s="49"/>
      <c r="L817" s="9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49"/>
      <c r="E818" s="2"/>
      <c r="F818" s="2"/>
      <c r="G818" s="2"/>
      <c r="H818" s="2"/>
      <c r="I818" s="91"/>
      <c r="J818" s="68"/>
      <c r="K818" s="49"/>
      <c r="L818" s="9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49"/>
      <c r="E819" s="2"/>
      <c r="F819" s="2"/>
      <c r="G819" s="2"/>
      <c r="H819" s="2"/>
      <c r="I819" s="91"/>
      <c r="J819" s="68"/>
      <c r="K819" s="49"/>
      <c r="L819" s="9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49"/>
      <c r="E820" s="2"/>
      <c r="F820" s="2"/>
      <c r="G820" s="2"/>
      <c r="H820" s="2"/>
      <c r="I820" s="91"/>
      <c r="J820" s="68"/>
      <c r="K820" s="49"/>
      <c r="L820" s="9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49"/>
      <c r="E821" s="2"/>
      <c r="F821" s="2"/>
      <c r="G821" s="2"/>
      <c r="H821" s="2"/>
      <c r="I821" s="91"/>
      <c r="J821" s="68"/>
      <c r="K821" s="49"/>
      <c r="L821" s="9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49"/>
      <c r="E822" s="2"/>
      <c r="F822" s="2"/>
      <c r="G822" s="2"/>
      <c r="H822" s="2"/>
      <c r="I822" s="91"/>
      <c r="J822" s="68"/>
      <c r="K822" s="49"/>
      <c r="L822" s="9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49"/>
      <c r="E823" s="2"/>
      <c r="F823" s="2"/>
      <c r="G823" s="2"/>
      <c r="H823" s="2"/>
      <c r="I823" s="91"/>
      <c r="J823" s="68"/>
      <c r="K823" s="49"/>
      <c r="L823" s="9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49"/>
      <c r="E824" s="2"/>
      <c r="F824" s="2"/>
      <c r="G824" s="2"/>
      <c r="H824" s="2"/>
      <c r="I824" s="91"/>
      <c r="J824" s="68"/>
      <c r="K824" s="49"/>
      <c r="L824" s="9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49"/>
      <c r="E825" s="2"/>
      <c r="F825" s="2"/>
      <c r="G825" s="2"/>
      <c r="H825" s="2"/>
      <c r="I825" s="91"/>
      <c r="J825" s="68"/>
      <c r="K825" s="49"/>
      <c r="L825" s="9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49"/>
      <c r="E826" s="2"/>
      <c r="F826" s="2"/>
      <c r="G826" s="2"/>
      <c r="H826" s="2"/>
      <c r="I826" s="91"/>
      <c r="J826" s="68"/>
      <c r="K826" s="49"/>
      <c r="L826" s="9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49"/>
      <c r="E827" s="2"/>
      <c r="F827" s="2"/>
      <c r="G827" s="2"/>
      <c r="H827" s="2"/>
      <c r="I827" s="91"/>
      <c r="J827" s="68"/>
      <c r="K827" s="49"/>
      <c r="L827" s="9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49"/>
      <c r="E828" s="2"/>
      <c r="F828" s="2"/>
      <c r="G828" s="2"/>
      <c r="H828" s="2"/>
      <c r="I828" s="91"/>
      <c r="J828" s="68"/>
      <c r="K828" s="49"/>
      <c r="L828" s="9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49"/>
      <c r="E829" s="2"/>
      <c r="F829" s="2"/>
      <c r="G829" s="2"/>
      <c r="H829" s="2"/>
      <c r="I829" s="91"/>
      <c r="J829" s="68"/>
      <c r="K829" s="49"/>
      <c r="L829" s="9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49"/>
      <c r="E830" s="2"/>
      <c r="F830" s="2"/>
      <c r="G830" s="2"/>
      <c r="H830" s="2"/>
      <c r="I830" s="91"/>
      <c r="J830" s="68"/>
      <c r="K830" s="49"/>
      <c r="L830" s="9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49"/>
      <c r="E831" s="2"/>
      <c r="F831" s="2"/>
      <c r="G831" s="2"/>
      <c r="H831" s="2"/>
      <c r="I831" s="91"/>
      <c r="J831" s="68"/>
      <c r="K831" s="49"/>
      <c r="L831" s="9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49"/>
      <c r="E832" s="2"/>
      <c r="F832" s="2"/>
      <c r="G832" s="2"/>
      <c r="H832" s="2"/>
      <c r="I832" s="91"/>
      <c r="J832" s="68"/>
      <c r="K832" s="49"/>
      <c r="L832" s="9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49"/>
      <c r="E833" s="2"/>
      <c r="F833" s="2"/>
      <c r="G833" s="2"/>
      <c r="H833" s="2"/>
      <c r="I833" s="91"/>
      <c r="J833" s="68"/>
      <c r="K833" s="49"/>
      <c r="L833" s="9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49"/>
      <c r="E834" s="2"/>
      <c r="F834" s="2"/>
      <c r="G834" s="2"/>
      <c r="H834" s="2"/>
      <c r="I834" s="91"/>
      <c r="J834" s="68"/>
      <c r="K834" s="49"/>
      <c r="L834" s="9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49"/>
      <c r="E835" s="2"/>
      <c r="F835" s="2"/>
      <c r="G835" s="2"/>
      <c r="H835" s="2"/>
      <c r="I835" s="91"/>
      <c r="J835" s="68"/>
      <c r="K835" s="49"/>
      <c r="L835" s="9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49"/>
      <c r="E836" s="2"/>
      <c r="F836" s="2"/>
      <c r="G836" s="2"/>
      <c r="H836" s="2"/>
      <c r="I836" s="91"/>
      <c r="J836" s="68"/>
      <c r="K836" s="49"/>
      <c r="L836" s="9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49"/>
      <c r="E837" s="2"/>
      <c r="F837" s="2"/>
      <c r="G837" s="2"/>
      <c r="H837" s="2"/>
      <c r="I837" s="91"/>
      <c r="J837" s="68"/>
      <c r="K837" s="49"/>
      <c r="L837" s="9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49"/>
      <c r="E838" s="2"/>
      <c r="F838" s="2"/>
      <c r="G838" s="2"/>
      <c r="H838" s="2"/>
      <c r="I838" s="91"/>
      <c r="J838" s="68"/>
      <c r="K838" s="49"/>
      <c r="L838" s="9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49"/>
      <c r="E839" s="2"/>
      <c r="F839" s="2"/>
      <c r="G839" s="2"/>
      <c r="H839" s="2"/>
      <c r="I839" s="91"/>
      <c r="J839" s="68"/>
      <c r="K839" s="49"/>
      <c r="L839" s="9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49"/>
      <c r="E840" s="2"/>
      <c r="F840" s="2"/>
      <c r="G840" s="2"/>
      <c r="H840" s="2"/>
      <c r="I840" s="91"/>
      <c r="J840" s="68"/>
      <c r="K840" s="49"/>
      <c r="L840" s="9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49"/>
      <c r="E841" s="2"/>
      <c r="F841" s="2"/>
      <c r="G841" s="2"/>
      <c r="H841" s="2"/>
      <c r="I841" s="91"/>
      <c r="J841" s="68"/>
      <c r="K841" s="49"/>
      <c r="L841" s="9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49"/>
      <c r="E842" s="2"/>
      <c r="F842" s="2"/>
      <c r="G842" s="2"/>
      <c r="H842" s="2"/>
      <c r="I842" s="91"/>
      <c r="J842" s="68"/>
      <c r="K842" s="49"/>
      <c r="L842" s="9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49"/>
      <c r="E843" s="2"/>
      <c r="F843" s="2"/>
      <c r="G843" s="2"/>
      <c r="H843" s="2"/>
      <c r="I843" s="91"/>
      <c r="J843" s="68"/>
      <c r="K843" s="49"/>
      <c r="L843" s="9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49"/>
      <c r="E844" s="2"/>
      <c r="F844" s="2"/>
      <c r="G844" s="2"/>
      <c r="H844" s="2"/>
      <c r="I844" s="91"/>
      <c r="J844" s="68"/>
      <c r="K844" s="49"/>
      <c r="L844" s="9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49"/>
      <c r="E845" s="2"/>
      <c r="F845" s="2"/>
      <c r="G845" s="2"/>
      <c r="H845" s="2"/>
      <c r="I845" s="91"/>
      <c r="J845" s="68"/>
      <c r="K845" s="49"/>
      <c r="L845" s="9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49"/>
      <c r="E846" s="2"/>
      <c r="F846" s="2"/>
      <c r="G846" s="2"/>
      <c r="H846" s="2"/>
      <c r="I846" s="91"/>
      <c r="J846" s="68"/>
      <c r="K846" s="49"/>
      <c r="L846" s="9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49"/>
      <c r="E847" s="2"/>
      <c r="F847" s="2"/>
      <c r="G847" s="2"/>
      <c r="H847" s="2"/>
      <c r="I847" s="91"/>
      <c r="J847" s="68"/>
      <c r="K847" s="49"/>
      <c r="L847" s="9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49"/>
      <c r="E848" s="2"/>
      <c r="F848" s="2"/>
      <c r="G848" s="2"/>
      <c r="H848" s="2"/>
      <c r="I848" s="91"/>
      <c r="J848" s="68"/>
      <c r="K848" s="49"/>
      <c r="L848" s="9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49"/>
      <c r="E849" s="2"/>
      <c r="F849" s="2"/>
      <c r="G849" s="2"/>
      <c r="H849" s="2"/>
      <c r="I849" s="91"/>
      <c r="J849" s="68"/>
      <c r="K849" s="49"/>
      <c r="L849" s="9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49"/>
      <c r="E850" s="2"/>
      <c r="F850" s="2"/>
      <c r="G850" s="2"/>
      <c r="H850" s="2"/>
      <c r="I850" s="91"/>
      <c r="J850" s="68"/>
      <c r="K850" s="49"/>
      <c r="L850" s="9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49"/>
      <c r="E851" s="2"/>
      <c r="F851" s="2"/>
      <c r="G851" s="2"/>
      <c r="H851" s="2"/>
      <c r="I851" s="91"/>
      <c r="J851" s="68"/>
      <c r="K851" s="49"/>
      <c r="L851" s="9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49"/>
      <c r="E852" s="2"/>
      <c r="F852" s="2"/>
      <c r="G852" s="2"/>
      <c r="H852" s="2"/>
      <c r="I852" s="91"/>
      <c r="J852" s="68"/>
      <c r="K852" s="49"/>
      <c r="L852" s="9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49"/>
      <c r="E853" s="2"/>
      <c r="F853" s="2"/>
      <c r="G853" s="2"/>
      <c r="H853" s="2"/>
      <c r="I853" s="91"/>
      <c r="J853" s="68"/>
      <c r="K853" s="49"/>
      <c r="L853" s="9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49"/>
      <c r="E854" s="2"/>
      <c r="F854" s="2"/>
      <c r="G854" s="2"/>
      <c r="H854" s="2"/>
      <c r="I854" s="91"/>
      <c r="J854" s="68"/>
      <c r="K854" s="49"/>
      <c r="L854" s="9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49"/>
      <c r="E855" s="2"/>
      <c r="F855" s="2"/>
      <c r="G855" s="2"/>
      <c r="H855" s="2"/>
      <c r="I855" s="91"/>
      <c r="J855" s="68"/>
      <c r="K855" s="49"/>
      <c r="L855" s="9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49"/>
      <c r="E856" s="2"/>
      <c r="F856" s="2"/>
      <c r="G856" s="2"/>
      <c r="H856" s="2"/>
      <c r="I856" s="91"/>
      <c r="J856" s="68"/>
      <c r="K856" s="49"/>
      <c r="L856" s="9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49"/>
      <c r="E857" s="2"/>
      <c r="F857" s="2"/>
      <c r="G857" s="2"/>
      <c r="H857" s="2"/>
      <c r="I857" s="91"/>
      <c r="J857" s="68"/>
      <c r="K857" s="49"/>
      <c r="L857" s="9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49"/>
      <c r="E858" s="2"/>
      <c r="F858" s="2"/>
      <c r="G858" s="2"/>
      <c r="H858" s="2"/>
      <c r="I858" s="91"/>
      <c r="J858" s="68"/>
      <c r="K858" s="49"/>
      <c r="L858" s="9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49"/>
      <c r="E859" s="2"/>
      <c r="F859" s="2"/>
      <c r="G859" s="2"/>
      <c r="H859" s="2"/>
      <c r="I859" s="91"/>
      <c r="J859" s="68"/>
      <c r="K859" s="49"/>
      <c r="L859" s="9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49"/>
      <c r="E860" s="2"/>
      <c r="F860" s="2"/>
      <c r="G860" s="2"/>
      <c r="H860" s="2"/>
      <c r="I860" s="91"/>
      <c r="J860" s="68"/>
      <c r="K860" s="49"/>
      <c r="L860" s="9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49"/>
      <c r="E861" s="2"/>
      <c r="F861" s="2"/>
      <c r="G861" s="2"/>
      <c r="H861" s="2"/>
      <c r="I861" s="91"/>
      <c r="J861" s="68"/>
      <c r="K861" s="49"/>
      <c r="L861" s="9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49"/>
      <c r="E862" s="2"/>
      <c r="F862" s="2"/>
      <c r="G862" s="2"/>
      <c r="H862" s="2"/>
      <c r="I862" s="91"/>
      <c r="J862" s="68"/>
      <c r="K862" s="49"/>
      <c r="L862" s="9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49"/>
      <c r="E863" s="2"/>
      <c r="F863" s="2"/>
      <c r="G863" s="2"/>
      <c r="H863" s="2"/>
      <c r="I863" s="91"/>
      <c r="J863" s="68"/>
      <c r="K863" s="49"/>
      <c r="L863" s="9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49"/>
      <c r="E864" s="2"/>
      <c r="F864" s="2"/>
      <c r="G864" s="2"/>
      <c r="H864" s="2"/>
      <c r="I864" s="91"/>
      <c r="J864" s="68"/>
      <c r="K864" s="49"/>
      <c r="L864" s="9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49"/>
      <c r="E865" s="2"/>
      <c r="F865" s="2"/>
      <c r="G865" s="2"/>
      <c r="H865" s="2"/>
      <c r="I865" s="91"/>
      <c r="J865" s="68"/>
      <c r="K865" s="49"/>
      <c r="L865" s="9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49"/>
      <c r="E866" s="2"/>
      <c r="F866" s="2"/>
      <c r="G866" s="2"/>
      <c r="H866" s="2"/>
      <c r="I866" s="91"/>
      <c r="J866" s="68"/>
      <c r="K866" s="49"/>
      <c r="L866" s="9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49"/>
      <c r="E867" s="2"/>
      <c r="F867" s="2"/>
      <c r="G867" s="2"/>
      <c r="H867" s="2"/>
      <c r="I867" s="91"/>
      <c r="J867" s="68"/>
      <c r="K867" s="49"/>
      <c r="L867" s="9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49"/>
      <c r="E868" s="2"/>
      <c r="F868" s="2"/>
      <c r="G868" s="2"/>
      <c r="H868" s="2"/>
      <c r="I868" s="91"/>
      <c r="J868" s="68"/>
      <c r="K868" s="49"/>
      <c r="L868" s="9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49"/>
      <c r="E869" s="2"/>
      <c r="F869" s="2"/>
      <c r="G869" s="2"/>
      <c r="H869" s="2"/>
      <c r="I869" s="91"/>
      <c r="J869" s="68"/>
      <c r="K869" s="49"/>
      <c r="L869" s="9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49"/>
      <c r="E870" s="2"/>
      <c r="F870" s="2"/>
      <c r="G870" s="2"/>
      <c r="H870" s="2"/>
      <c r="I870" s="91"/>
      <c r="J870" s="68"/>
      <c r="K870" s="49"/>
      <c r="L870" s="9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49"/>
      <c r="E871" s="2"/>
      <c r="F871" s="2"/>
      <c r="G871" s="2"/>
      <c r="H871" s="2"/>
      <c r="I871" s="91"/>
      <c r="J871" s="68"/>
      <c r="K871" s="49"/>
      <c r="L871" s="9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49"/>
      <c r="E872" s="2"/>
      <c r="F872" s="2"/>
      <c r="G872" s="2"/>
      <c r="H872" s="2"/>
      <c r="I872" s="91"/>
      <c r="J872" s="68"/>
      <c r="K872" s="49"/>
      <c r="L872" s="9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49"/>
      <c r="E873" s="2"/>
      <c r="F873" s="2"/>
      <c r="G873" s="2"/>
      <c r="H873" s="2"/>
      <c r="I873" s="91"/>
      <c r="J873" s="68"/>
      <c r="K873" s="49"/>
      <c r="L873" s="9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49"/>
      <c r="E874" s="2"/>
      <c r="F874" s="2"/>
      <c r="G874" s="2"/>
      <c r="H874" s="2"/>
      <c r="I874" s="91"/>
      <c r="J874" s="68"/>
      <c r="K874" s="49"/>
      <c r="L874" s="9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49"/>
      <c r="E875" s="2"/>
      <c r="F875" s="2"/>
      <c r="G875" s="2"/>
      <c r="H875" s="2"/>
      <c r="I875" s="91"/>
      <c r="J875" s="68"/>
      <c r="K875" s="49"/>
      <c r="L875" s="9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49"/>
      <c r="E876" s="2"/>
      <c r="F876" s="2"/>
      <c r="G876" s="2"/>
      <c r="H876" s="2"/>
      <c r="I876" s="91"/>
      <c r="J876" s="68"/>
      <c r="K876" s="49"/>
      <c r="L876" s="9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49"/>
      <c r="E877" s="2"/>
      <c r="F877" s="2"/>
      <c r="G877" s="2"/>
      <c r="H877" s="2"/>
      <c r="I877" s="91"/>
      <c r="J877" s="68"/>
      <c r="K877" s="49"/>
      <c r="L877" s="9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49"/>
      <c r="E878" s="2"/>
      <c r="F878" s="2"/>
      <c r="G878" s="2"/>
      <c r="H878" s="2"/>
      <c r="I878" s="91"/>
      <c r="J878" s="68"/>
      <c r="K878" s="49"/>
      <c r="L878" s="9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49"/>
      <c r="E879" s="2"/>
      <c r="F879" s="2"/>
      <c r="G879" s="2"/>
      <c r="H879" s="2"/>
      <c r="I879" s="91"/>
      <c r="J879" s="68"/>
      <c r="K879" s="49"/>
      <c r="L879" s="9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49"/>
      <c r="E880" s="2"/>
      <c r="F880" s="2"/>
      <c r="G880" s="2"/>
      <c r="H880" s="2"/>
      <c r="I880" s="91"/>
      <c r="J880" s="68"/>
      <c r="K880" s="49"/>
      <c r="L880" s="9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49"/>
      <c r="E881" s="2"/>
      <c r="F881" s="2"/>
      <c r="G881" s="2"/>
      <c r="H881" s="2"/>
      <c r="I881" s="91"/>
      <c r="J881" s="68"/>
      <c r="K881" s="49"/>
      <c r="L881" s="9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49"/>
      <c r="E882" s="2"/>
      <c r="F882" s="2"/>
      <c r="G882" s="2"/>
      <c r="H882" s="2"/>
      <c r="I882" s="91"/>
      <c r="J882" s="68"/>
      <c r="K882" s="49"/>
      <c r="L882" s="9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49"/>
      <c r="E883" s="2"/>
      <c r="F883" s="2"/>
      <c r="G883" s="2"/>
      <c r="H883" s="2"/>
      <c r="I883" s="91"/>
      <c r="J883" s="68"/>
      <c r="K883" s="49"/>
      <c r="L883" s="9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49"/>
      <c r="E884" s="2"/>
      <c r="F884" s="2"/>
      <c r="G884" s="2"/>
      <c r="H884" s="2"/>
      <c r="I884" s="91"/>
      <c r="J884" s="68"/>
      <c r="K884" s="49"/>
      <c r="L884" s="9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49"/>
      <c r="E885" s="2"/>
      <c r="F885" s="2"/>
      <c r="G885" s="2"/>
      <c r="H885" s="2"/>
      <c r="I885" s="91"/>
      <c r="J885" s="68"/>
      <c r="K885" s="49"/>
      <c r="L885" s="9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49"/>
      <c r="E886" s="2"/>
      <c r="F886" s="2"/>
      <c r="G886" s="2"/>
      <c r="H886" s="2"/>
      <c r="I886" s="91"/>
      <c r="J886" s="68"/>
      <c r="K886" s="49"/>
      <c r="L886" s="9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49"/>
      <c r="E887" s="2"/>
      <c r="F887" s="2"/>
      <c r="G887" s="2"/>
      <c r="H887" s="2"/>
      <c r="I887" s="91"/>
      <c r="J887" s="68"/>
      <c r="K887" s="49"/>
      <c r="L887" s="9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49"/>
      <c r="E888" s="2"/>
      <c r="F888" s="2"/>
      <c r="G888" s="2"/>
      <c r="H888" s="2"/>
      <c r="I888" s="91"/>
      <c r="J888" s="68"/>
      <c r="K888" s="49"/>
      <c r="L888" s="9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49"/>
      <c r="E889" s="2"/>
      <c r="F889" s="2"/>
      <c r="G889" s="2"/>
      <c r="H889" s="2"/>
      <c r="I889" s="91"/>
      <c r="J889" s="68"/>
      <c r="K889" s="49"/>
      <c r="L889" s="9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49"/>
      <c r="E890" s="2"/>
      <c r="F890" s="2"/>
      <c r="G890" s="2"/>
      <c r="H890" s="2"/>
      <c r="I890" s="91"/>
      <c r="J890" s="68"/>
      <c r="K890" s="49"/>
      <c r="L890" s="9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49"/>
      <c r="E891" s="2"/>
      <c r="F891" s="2"/>
      <c r="G891" s="2"/>
      <c r="H891" s="2"/>
      <c r="I891" s="91"/>
      <c r="J891" s="68"/>
      <c r="K891" s="49"/>
      <c r="L891" s="9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49"/>
      <c r="E892" s="2"/>
      <c r="F892" s="2"/>
      <c r="G892" s="2"/>
      <c r="H892" s="2"/>
      <c r="I892" s="91"/>
      <c r="J892" s="68"/>
      <c r="K892" s="49"/>
      <c r="L892" s="9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49"/>
      <c r="E893" s="2"/>
      <c r="F893" s="2"/>
      <c r="G893" s="2"/>
      <c r="H893" s="2"/>
      <c r="I893" s="91"/>
      <c r="J893" s="68"/>
      <c r="K893" s="49"/>
      <c r="L893" s="9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49"/>
      <c r="E894" s="2"/>
      <c r="F894" s="2"/>
      <c r="G894" s="2"/>
      <c r="H894" s="2"/>
      <c r="I894" s="91"/>
      <c r="J894" s="68"/>
      <c r="K894" s="49"/>
      <c r="L894" s="9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49"/>
      <c r="E895" s="2"/>
      <c r="F895" s="2"/>
      <c r="G895" s="2"/>
      <c r="H895" s="2"/>
      <c r="I895" s="91"/>
      <c r="J895" s="68"/>
      <c r="K895" s="49"/>
      <c r="L895" s="9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49"/>
      <c r="E896" s="2"/>
      <c r="F896" s="2"/>
      <c r="G896" s="2"/>
      <c r="H896" s="2"/>
      <c r="I896" s="91"/>
      <c r="J896" s="68"/>
      <c r="K896" s="49"/>
      <c r="L896" s="9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49"/>
      <c r="E897" s="2"/>
      <c r="F897" s="2"/>
      <c r="G897" s="2"/>
      <c r="H897" s="2"/>
      <c r="I897" s="91"/>
      <c r="J897" s="68"/>
      <c r="K897" s="49"/>
      <c r="L897" s="9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49"/>
      <c r="E898" s="2"/>
      <c r="F898" s="2"/>
      <c r="G898" s="2"/>
      <c r="H898" s="2"/>
      <c r="I898" s="91"/>
      <c r="J898" s="68"/>
      <c r="K898" s="49"/>
      <c r="L898" s="9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49"/>
      <c r="E899" s="2"/>
      <c r="F899" s="2"/>
      <c r="G899" s="2"/>
      <c r="H899" s="2"/>
      <c r="I899" s="91"/>
      <c r="J899" s="68"/>
      <c r="K899" s="49"/>
      <c r="L899" s="9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49"/>
      <c r="E900" s="2"/>
      <c r="F900" s="2"/>
      <c r="G900" s="2"/>
      <c r="H900" s="2"/>
      <c r="I900" s="91"/>
      <c r="J900" s="68"/>
      <c r="K900" s="49"/>
      <c r="L900" s="9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49"/>
      <c r="E901" s="2"/>
      <c r="F901" s="2"/>
      <c r="G901" s="2"/>
      <c r="H901" s="2"/>
      <c r="I901" s="91"/>
      <c r="J901" s="68"/>
      <c r="K901" s="49"/>
      <c r="L901" s="9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49"/>
      <c r="E902" s="2"/>
      <c r="F902" s="2"/>
      <c r="G902" s="2"/>
      <c r="H902" s="2"/>
      <c r="I902" s="91"/>
      <c r="J902" s="68"/>
      <c r="K902" s="49"/>
      <c r="L902" s="9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49"/>
      <c r="E903" s="2"/>
      <c r="F903" s="2"/>
      <c r="G903" s="2"/>
      <c r="H903" s="2"/>
      <c r="I903" s="91"/>
      <c r="J903" s="68"/>
      <c r="K903" s="49"/>
      <c r="L903" s="9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49"/>
      <c r="E904" s="2"/>
      <c r="F904" s="2"/>
      <c r="G904" s="2"/>
      <c r="H904" s="2"/>
      <c r="I904" s="91"/>
      <c r="J904" s="68"/>
      <c r="K904" s="49"/>
      <c r="L904" s="9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49"/>
      <c r="E905" s="2"/>
      <c r="F905" s="2"/>
      <c r="G905" s="2"/>
      <c r="H905" s="2"/>
      <c r="I905" s="91"/>
      <c r="J905" s="68"/>
      <c r="K905" s="49"/>
      <c r="L905" s="9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49"/>
      <c r="E906" s="2"/>
      <c r="F906" s="2"/>
      <c r="G906" s="2"/>
      <c r="H906" s="2"/>
      <c r="I906" s="91"/>
      <c r="J906" s="68"/>
      <c r="K906" s="49"/>
      <c r="L906" s="9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49"/>
      <c r="E907" s="2"/>
      <c r="F907" s="2"/>
      <c r="G907" s="2"/>
      <c r="H907" s="2"/>
      <c r="I907" s="91"/>
      <c r="J907" s="68"/>
      <c r="K907" s="49"/>
      <c r="L907" s="9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49"/>
      <c r="E908" s="2"/>
      <c r="F908" s="2"/>
      <c r="G908" s="2"/>
      <c r="H908" s="2"/>
      <c r="I908" s="91"/>
      <c r="J908" s="68"/>
      <c r="K908" s="49"/>
      <c r="L908" s="9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49"/>
      <c r="E909" s="2"/>
      <c r="F909" s="2"/>
      <c r="G909" s="2"/>
      <c r="H909" s="2"/>
      <c r="I909" s="91"/>
      <c r="J909" s="68"/>
      <c r="K909" s="49"/>
      <c r="L909" s="9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49"/>
      <c r="E910" s="2"/>
      <c r="F910" s="2"/>
      <c r="G910" s="2"/>
      <c r="H910" s="2"/>
      <c r="I910" s="91"/>
      <c r="J910" s="68"/>
      <c r="K910" s="49"/>
      <c r="L910" s="9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49"/>
      <c r="E911" s="2"/>
      <c r="F911" s="2"/>
      <c r="G911" s="2"/>
      <c r="H911" s="2"/>
      <c r="I911" s="91"/>
      <c r="J911" s="68"/>
      <c r="K911" s="49"/>
      <c r="L911" s="9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49"/>
      <c r="E912" s="2"/>
      <c r="F912" s="2"/>
      <c r="G912" s="2"/>
      <c r="H912" s="2"/>
      <c r="I912" s="91"/>
      <c r="J912" s="68"/>
      <c r="K912" s="49"/>
      <c r="L912" s="9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49"/>
      <c r="E913" s="2"/>
      <c r="F913" s="2"/>
      <c r="G913" s="2"/>
      <c r="H913" s="2"/>
      <c r="I913" s="91"/>
      <c r="J913" s="68"/>
      <c r="K913" s="49"/>
      <c r="L913" s="9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49"/>
      <c r="E914" s="2"/>
      <c r="F914" s="2"/>
      <c r="G914" s="2"/>
      <c r="H914" s="2"/>
      <c r="I914" s="91"/>
      <c r="J914" s="68"/>
      <c r="K914" s="49"/>
      <c r="L914" s="9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49"/>
      <c r="E915" s="2"/>
      <c r="F915" s="2"/>
      <c r="G915" s="2"/>
      <c r="H915" s="2"/>
      <c r="I915" s="91"/>
      <c r="J915" s="68"/>
      <c r="K915" s="49"/>
      <c r="L915" s="9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49"/>
      <c r="E916" s="2"/>
      <c r="F916" s="2"/>
      <c r="G916" s="2"/>
      <c r="H916" s="2"/>
      <c r="I916" s="91"/>
      <c r="J916" s="68"/>
      <c r="K916" s="49"/>
      <c r="L916" s="9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49"/>
      <c r="E917" s="2"/>
      <c r="F917" s="2"/>
      <c r="G917" s="2"/>
      <c r="H917" s="2"/>
      <c r="I917" s="91"/>
      <c r="J917" s="68"/>
      <c r="K917" s="49"/>
      <c r="L917" s="9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49"/>
      <c r="E918" s="2"/>
      <c r="F918" s="2"/>
      <c r="G918" s="2"/>
      <c r="H918" s="2"/>
      <c r="I918" s="91"/>
      <c r="J918" s="68"/>
      <c r="K918" s="49"/>
      <c r="L918" s="9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49"/>
      <c r="E919" s="2"/>
      <c r="F919" s="2"/>
      <c r="G919" s="2"/>
      <c r="H919" s="2"/>
      <c r="I919" s="91"/>
      <c r="J919" s="68"/>
      <c r="K919" s="49"/>
      <c r="L919" s="9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49"/>
      <c r="E920" s="2"/>
      <c r="F920" s="2"/>
      <c r="G920" s="2"/>
      <c r="H920" s="2"/>
      <c r="I920" s="91"/>
      <c r="J920" s="68"/>
      <c r="K920" s="49"/>
      <c r="L920" s="9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49"/>
      <c r="E921" s="2"/>
      <c r="F921" s="2"/>
      <c r="G921" s="2"/>
      <c r="H921" s="2"/>
      <c r="I921" s="91"/>
      <c r="J921" s="68"/>
      <c r="K921" s="49"/>
      <c r="L921" s="9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49"/>
      <c r="E922" s="2"/>
      <c r="F922" s="2"/>
      <c r="G922" s="2"/>
      <c r="H922" s="2"/>
      <c r="I922" s="91"/>
      <c r="J922" s="68"/>
      <c r="K922" s="49"/>
      <c r="L922" s="9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49"/>
      <c r="E923" s="2"/>
      <c r="F923" s="2"/>
      <c r="G923" s="2"/>
      <c r="H923" s="2"/>
      <c r="I923" s="91"/>
      <c r="J923" s="68"/>
      <c r="K923" s="49"/>
      <c r="L923" s="9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49"/>
      <c r="E924" s="2"/>
      <c r="F924" s="2"/>
      <c r="G924" s="2"/>
      <c r="H924" s="2"/>
      <c r="I924" s="91"/>
      <c r="J924" s="68"/>
      <c r="K924" s="49"/>
      <c r="L924" s="9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49"/>
      <c r="E925" s="2"/>
      <c r="F925" s="2"/>
      <c r="G925" s="2"/>
      <c r="H925" s="2"/>
      <c r="I925" s="91"/>
      <c r="J925" s="68"/>
      <c r="K925" s="49"/>
      <c r="L925" s="9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49"/>
      <c r="E926" s="2"/>
      <c r="F926" s="2"/>
      <c r="G926" s="2"/>
      <c r="H926" s="2"/>
      <c r="I926" s="91"/>
      <c r="J926" s="68"/>
      <c r="K926" s="49"/>
      <c r="L926" s="9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49"/>
      <c r="E927" s="2"/>
      <c r="F927" s="2"/>
      <c r="G927" s="2"/>
      <c r="H927" s="2"/>
      <c r="I927" s="91"/>
      <c r="J927" s="68"/>
      <c r="K927" s="49"/>
      <c r="L927" s="9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49"/>
      <c r="E928" s="2"/>
      <c r="F928" s="2"/>
      <c r="G928" s="2"/>
      <c r="H928" s="2"/>
      <c r="I928" s="91"/>
      <c r="J928" s="68"/>
      <c r="K928" s="49"/>
      <c r="L928" s="9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49"/>
      <c r="E929" s="2"/>
      <c r="F929" s="2"/>
      <c r="G929" s="2"/>
      <c r="H929" s="2"/>
      <c r="I929" s="91"/>
      <c r="J929" s="68"/>
      <c r="K929" s="49"/>
      <c r="L929" s="9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49"/>
      <c r="E930" s="2"/>
      <c r="F930" s="2"/>
      <c r="G930" s="2"/>
      <c r="H930" s="2"/>
      <c r="I930" s="91"/>
      <c r="J930" s="68"/>
      <c r="K930" s="49"/>
      <c r="L930" s="9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49"/>
      <c r="E931" s="2"/>
      <c r="F931" s="2"/>
      <c r="G931" s="2"/>
      <c r="H931" s="2"/>
      <c r="I931" s="91"/>
      <c r="J931" s="68"/>
      <c r="K931" s="49"/>
      <c r="L931" s="9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49"/>
      <c r="E932" s="2"/>
      <c r="F932" s="2"/>
      <c r="G932" s="2"/>
      <c r="H932" s="2"/>
      <c r="I932" s="91"/>
      <c r="J932" s="68"/>
      <c r="K932" s="49"/>
      <c r="L932" s="9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49"/>
      <c r="E933" s="2"/>
      <c r="F933" s="2"/>
      <c r="G933" s="2"/>
      <c r="H933" s="2"/>
      <c r="I933" s="91"/>
      <c r="J933" s="68"/>
      <c r="K933" s="49"/>
      <c r="L933" s="9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49"/>
      <c r="E934" s="2"/>
      <c r="F934" s="2"/>
      <c r="G934" s="2"/>
      <c r="H934" s="2"/>
      <c r="I934" s="91"/>
      <c r="J934" s="68"/>
      <c r="K934" s="49"/>
      <c r="L934" s="9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49"/>
      <c r="E935" s="2"/>
      <c r="F935" s="2"/>
      <c r="G935" s="2"/>
      <c r="H935" s="2"/>
      <c r="I935" s="91"/>
      <c r="J935" s="68"/>
      <c r="K935" s="49"/>
      <c r="L935" s="9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49"/>
      <c r="E936" s="2"/>
      <c r="F936" s="2"/>
      <c r="G936" s="2"/>
      <c r="H936" s="2"/>
      <c r="I936" s="91"/>
      <c r="J936" s="68"/>
      <c r="K936" s="49"/>
      <c r="L936" s="9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49"/>
      <c r="E937" s="2"/>
      <c r="F937" s="2"/>
      <c r="G937" s="2"/>
      <c r="H937" s="2"/>
      <c r="I937" s="91"/>
      <c r="J937" s="68"/>
      <c r="K937" s="49"/>
      <c r="L937" s="9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49"/>
      <c r="E938" s="2"/>
      <c r="F938" s="2"/>
      <c r="G938" s="2"/>
      <c r="H938" s="2"/>
      <c r="I938" s="91"/>
      <c r="J938" s="68"/>
      <c r="K938" s="49"/>
      <c r="L938" s="9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49"/>
      <c r="E939" s="2"/>
      <c r="F939" s="2"/>
      <c r="G939" s="2"/>
      <c r="H939" s="2"/>
      <c r="I939" s="91"/>
      <c r="J939" s="68"/>
      <c r="K939" s="49"/>
      <c r="L939" s="9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49"/>
      <c r="E940" s="2"/>
      <c r="F940" s="2"/>
      <c r="G940" s="2"/>
      <c r="H940" s="2"/>
      <c r="I940" s="91"/>
      <c r="J940" s="68"/>
      <c r="K940" s="49"/>
      <c r="L940" s="9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49"/>
      <c r="E941" s="2"/>
      <c r="F941" s="2"/>
      <c r="G941" s="2"/>
      <c r="H941" s="2"/>
      <c r="I941" s="91"/>
      <c r="J941" s="68"/>
      <c r="K941" s="49"/>
      <c r="L941" s="9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49"/>
      <c r="E942" s="2"/>
      <c r="F942" s="2"/>
      <c r="G942" s="2"/>
      <c r="H942" s="2"/>
      <c r="I942" s="91"/>
      <c r="J942" s="68"/>
      <c r="K942" s="49"/>
      <c r="L942" s="9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49"/>
      <c r="E943" s="2"/>
      <c r="F943" s="2"/>
      <c r="G943" s="2"/>
      <c r="H943" s="2"/>
      <c r="I943" s="91"/>
      <c r="J943" s="68"/>
      <c r="K943" s="49"/>
      <c r="L943" s="9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49"/>
      <c r="E944" s="2"/>
      <c r="F944" s="2"/>
      <c r="G944" s="2"/>
      <c r="H944" s="2"/>
      <c r="I944" s="91"/>
      <c r="J944" s="68"/>
      <c r="K944" s="49"/>
      <c r="L944" s="9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49"/>
      <c r="E945" s="2"/>
      <c r="F945" s="2"/>
      <c r="G945" s="2"/>
      <c r="H945" s="2"/>
      <c r="I945" s="91"/>
      <c r="J945" s="68"/>
      <c r="K945" s="49"/>
      <c r="L945" s="9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49"/>
      <c r="E946" s="2"/>
      <c r="F946" s="2"/>
      <c r="G946" s="2"/>
      <c r="H946" s="2"/>
      <c r="I946" s="91"/>
      <c r="J946" s="68"/>
      <c r="K946" s="49"/>
      <c r="L946" s="9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49"/>
      <c r="E947" s="2"/>
      <c r="F947" s="2"/>
      <c r="G947" s="2"/>
      <c r="H947" s="2"/>
      <c r="I947" s="91"/>
      <c r="J947" s="68"/>
      <c r="K947" s="49"/>
      <c r="L947" s="9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49"/>
      <c r="E948" s="2"/>
      <c r="F948" s="2"/>
      <c r="G948" s="2"/>
      <c r="H948" s="2"/>
      <c r="I948" s="91"/>
      <c r="J948" s="68"/>
      <c r="K948" s="49"/>
      <c r="L948" s="9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49"/>
      <c r="E949" s="2"/>
      <c r="F949" s="2"/>
      <c r="G949" s="2"/>
      <c r="H949" s="2"/>
      <c r="I949" s="91"/>
      <c r="J949" s="68"/>
      <c r="K949" s="49"/>
      <c r="L949" s="9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49"/>
      <c r="E950" s="2"/>
      <c r="F950" s="2"/>
      <c r="G950" s="2"/>
      <c r="H950" s="2"/>
      <c r="I950" s="91"/>
      <c r="J950" s="68"/>
      <c r="K950" s="49"/>
      <c r="L950" s="9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49"/>
      <c r="E951" s="2"/>
      <c r="F951" s="2"/>
      <c r="G951" s="2"/>
      <c r="H951" s="2"/>
      <c r="I951" s="91"/>
      <c r="J951" s="68"/>
      <c r="K951" s="49"/>
      <c r="L951" s="9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49"/>
      <c r="E952" s="2"/>
      <c r="F952" s="2"/>
      <c r="G952" s="2"/>
      <c r="H952" s="2"/>
      <c r="I952" s="91"/>
      <c r="J952" s="68"/>
      <c r="K952" s="49"/>
      <c r="L952" s="9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49"/>
      <c r="E953" s="2"/>
      <c r="F953" s="2"/>
      <c r="G953" s="2"/>
      <c r="H953" s="2"/>
      <c r="I953" s="91"/>
      <c r="J953" s="68"/>
      <c r="K953" s="49"/>
      <c r="L953" s="9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49"/>
      <c r="E954" s="2"/>
      <c r="F954" s="2"/>
      <c r="G954" s="2"/>
      <c r="H954" s="2"/>
      <c r="I954" s="91"/>
      <c r="J954" s="68"/>
      <c r="K954" s="49"/>
      <c r="L954" s="9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49"/>
      <c r="E955" s="2"/>
      <c r="F955" s="2"/>
      <c r="G955" s="2"/>
      <c r="H955" s="2"/>
      <c r="I955" s="91"/>
      <c r="J955" s="68"/>
      <c r="K955" s="49"/>
      <c r="L955" s="9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49"/>
      <c r="E956" s="2"/>
      <c r="F956" s="2"/>
      <c r="G956" s="2"/>
      <c r="H956" s="2"/>
      <c r="I956" s="91"/>
      <c r="J956" s="68"/>
      <c r="K956" s="49"/>
      <c r="L956" s="9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49"/>
      <c r="E957" s="2"/>
      <c r="F957" s="2"/>
      <c r="G957" s="2"/>
      <c r="H957" s="2"/>
      <c r="I957" s="91"/>
      <c r="J957" s="68"/>
      <c r="K957" s="49"/>
      <c r="L957" s="9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49"/>
      <c r="E958" s="2"/>
      <c r="F958" s="2"/>
      <c r="G958" s="2"/>
      <c r="H958" s="2"/>
      <c r="I958" s="91"/>
      <c r="J958" s="68"/>
      <c r="K958" s="49"/>
      <c r="L958" s="9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49"/>
      <c r="E959" s="2"/>
      <c r="F959" s="2"/>
      <c r="G959" s="2"/>
      <c r="H959" s="2"/>
      <c r="I959" s="91"/>
      <c r="J959" s="68"/>
      <c r="K959" s="49"/>
      <c r="L959" s="9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49"/>
      <c r="E960" s="2"/>
      <c r="F960" s="2"/>
      <c r="G960" s="2"/>
      <c r="H960" s="2"/>
      <c r="I960" s="91"/>
      <c r="J960" s="68"/>
      <c r="K960" s="49"/>
      <c r="L960" s="9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49"/>
      <c r="E961" s="2"/>
      <c r="F961" s="2"/>
      <c r="G961" s="2"/>
      <c r="H961" s="2"/>
      <c r="I961" s="91"/>
      <c r="J961" s="68"/>
      <c r="K961" s="49"/>
      <c r="L961" s="9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49"/>
      <c r="E962" s="2"/>
      <c r="F962" s="2"/>
      <c r="G962" s="2"/>
      <c r="H962" s="2"/>
      <c r="I962" s="91"/>
      <c r="J962" s="68"/>
      <c r="K962" s="49"/>
      <c r="L962" s="9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49"/>
      <c r="E963" s="2"/>
      <c r="F963" s="2"/>
      <c r="G963" s="2"/>
      <c r="H963" s="2"/>
      <c r="I963" s="91"/>
      <c r="J963" s="68"/>
      <c r="K963" s="49"/>
      <c r="L963" s="9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49"/>
      <c r="E964" s="2"/>
      <c r="F964" s="2"/>
      <c r="G964" s="2"/>
      <c r="H964" s="2"/>
      <c r="I964" s="91"/>
      <c r="J964" s="68"/>
      <c r="K964" s="49"/>
      <c r="L964" s="9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49"/>
      <c r="E965" s="2"/>
      <c r="F965" s="2"/>
      <c r="G965" s="2"/>
      <c r="H965" s="2"/>
      <c r="I965" s="91"/>
      <c r="J965" s="68"/>
      <c r="K965" s="49"/>
      <c r="L965" s="9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49"/>
      <c r="E966" s="2"/>
      <c r="F966" s="2"/>
      <c r="G966" s="2"/>
      <c r="H966" s="2"/>
      <c r="I966" s="91"/>
      <c r="J966" s="68"/>
      <c r="K966" s="49"/>
      <c r="L966" s="9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49"/>
      <c r="E967" s="2"/>
      <c r="F967" s="2"/>
      <c r="G967" s="2"/>
      <c r="H967" s="2"/>
      <c r="I967" s="91"/>
      <c r="J967" s="68"/>
      <c r="K967" s="49"/>
      <c r="L967" s="9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49"/>
      <c r="E968" s="2"/>
      <c r="F968" s="2"/>
      <c r="G968" s="2"/>
      <c r="H968" s="2"/>
      <c r="I968" s="91"/>
      <c r="J968" s="68"/>
      <c r="K968" s="49"/>
      <c r="L968" s="9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49"/>
      <c r="E969" s="2"/>
      <c r="F969" s="2"/>
      <c r="G969" s="2"/>
      <c r="H969" s="2"/>
      <c r="I969" s="91"/>
      <c r="J969" s="68"/>
      <c r="K969" s="49"/>
      <c r="L969" s="9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49"/>
      <c r="E970" s="2"/>
      <c r="F970" s="2"/>
      <c r="G970" s="2"/>
      <c r="H970" s="2"/>
      <c r="I970" s="91"/>
      <c r="J970" s="68"/>
      <c r="K970" s="49"/>
      <c r="L970" s="9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49"/>
      <c r="E971" s="2"/>
      <c r="F971" s="2"/>
      <c r="G971" s="2"/>
      <c r="H971" s="2"/>
      <c r="I971" s="91"/>
      <c r="J971" s="68"/>
      <c r="K971" s="49"/>
      <c r="L971" s="9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49"/>
      <c r="E972" s="2"/>
      <c r="F972" s="2"/>
      <c r="G972" s="2"/>
      <c r="H972" s="2"/>
      <c r="I972" s="91"/>
      <c r="J972" s="68"/>
      <c r="K972" s="49"/>
      <c r="L972" s="9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49"/>
      <c r="E973" s="2"/>
      <c r="F973" s="2"/>
      <c r="G973" s="2"/>
      <c r="H973" s="2"/>
      <c r="I973" s="91"/>
      <c r="J973" s="68"/>
      <c r="K973" s="49"/>
      <c r="L973" s="9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49"/>
      <c r="E974" s="2"/>
      <c r="F974" s="2"/>
      <c r="G974" s="2"/>
      <c r="H974" s="2"/>
      <c r="I974" s="91"/>
      <c r="J974" s="68"/>
      <c r="K974" s="49"/>
      <c r="L974" s="9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49"/>
      <c r="E975" s="2"/>
      <c r="F975" s="2"/>
      <c r="G975" s="2"/>
      <c r="H975" s="2"/>
      <c r="I975" s="91"/>
      <c r="J975" s="68"/>
      <c r="K975" s="49"/>
      <c r="L975" s="9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49"/>
      <c r="E976" s="2"/>
      <c r="F976" s="2"/>
      <c r="G976" s="2"/>
      <c r="H976" s="2"/>
      <c r="I976" s="91"/>
      <c r="J976" s="68"/>
      <c r="K976" s="49"/>
      <c r="L976" s="9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49"/>
      <c r="E977" s="2"/>
      <c r="F977" s="2"/>
      <c r="G977" s="2"/>
      <c r="H977" s="2"/>
      <c r="I977" s="91"/>
      <c r="J977" s="68"/>
      <c r="K977" s="49"/>
      <c r="L977" s="9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49"/>
      <c r="E978" s="2"/>
      <c r="F978" s="2"/>
      <c r="G978" s="2"/>
      <c r="H978" s="2"/>
      <c r="I978" s="91"/>
      <c r="J978" s="68"/>
      <c r="K978" s="49"/>
      <c r="L978" s="9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49"/>
      <c r="E979" s="2"/>
      <c r="F979" s="2"/>
      <c r="G979" s="2"/>
      <c r="H979" s="2"/>
      <c r="I979" s="91"/>
      <c r="J979" s="68"/>
      <c r="K979" s="49"/>
      <c r="L979" s="9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49"/>
      <c r="E980" s="2"/>
      <c r="F980" s="2"/>
      <c r="G980" s="2"/>
      <c r="H980" s="2"/>
      <c r="I980" s="91"/>
      <c r="J980" s="68"/>
      <c r="K980" s="49"/>
      <c r="L980" s="9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49"/>
      <c r="E981" s="2"/>
      <c r="F981" s="2"/>
      <c r="G981" s="2"/>
      <c r="H981" s="2"/>
      <c r="I981" s="91"/>
      <c r="J981" s="68"/>
      <c r="K981" s="49"/>
      <c r="L981" s="9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49"/>
      <c r="E982" s="2"/>
      <c r="F982" s="2"/>
      <c r="G982" s="2"/>
      <c r="H982" s="2"/>
      <c r="I982" s="91"/>
      <c r="J982" s="68"/>
      <c r="K982" s="49"/>
      <c r="L982" s="9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49"/>
      <c r="E983" s="2"/>
      <c r="F983" s="2"/>
      <c r="G983" s="2"/>
      <c r="H983" s="2"/>
      <c r="I983" s="91"/>
      <c r="J983" s="68"/>
      <c r="K983" s="49"/>
      <c r="L983" s="9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49"/>
      <c r="E984" s="2"/>
      <c r="F984" s="2"/>
      <c r="G984" s="2"/>
      <c r="H984" s="2"/>
      <c r="I984" s="91"/>
      <c r="J984" s="68"/>
      <c r="K984" s="49"/>
      <c r="L984" s="9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49"/>
      <c r="E985" s="2"/>
      <c r="F985" s="2"/>
      <c r="G985" s="2"/>
      <c r="H985" s="2"/>
      <c r="I985" s="91"/>
      <c r="J985" s="68"/>
      <c r="K985" s="49"/>
      <c r="L985" s="9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49"/>
      <c r="E986" s="2"/>
      <c r="F986" s="2"/>
      <c r="G986" s="2"/>
      <c r="H986" s="2"/>
      <c r="I986" s="91"/>
      <c r="J986" s="68"/>
      <c r="K986" s="49"/>
      <c r="L986" s="9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49"/>
      <c r="E987" s="2"/>
      <c r="F987" s="2"/>
      <c r="G987" s="2"/>
      <c r="H987" s="2"/>
      <c r="I987" s="91"/>
      <c r="J987" s="68"/>
      <c r="K987" s="49"/>
      <c r="L987" s="9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49"/>
      <c r="E988" s="2"/>
      <c r="F988" s="2"/>
      <c r="G988" s="2"/>
      <c r="H988" s="2"/>
      <c r="I988" s="91"/>
      <c r="J988" s="68"/>
      <c r="K988" s="49"/>
      <c r="L988" s="9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49"/>
      <c r="E989" s="2"/>
      <c r="F989" s="2"/>
      <c r="G989" s="2"/>
      <c r="H989" s="2"/>
      <c r="I989" s="91"/>
      <c r="J989" s="68"/>
      <c r="K989" s="49"/>
      <c r="L989" s="9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49"/>
      <c r="E990" s="2"/>
      <c r="F990" s="2"/>
      <c r="G990" s="2"/>
      <c r="H990" s="2"/>
      <c r="I990" s="91"/>
      <c r="J990" s="68"/>
      <c r="K990" s="49"/>
      <c r="L990" s="9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49"/>
      <c r="E991" s="2"/>
      <c r="F991" s="2"/>
      <c r="G991" s="2"/>
      <c r="H991" s="2"/>
      <c r="I991" s="91"/>
      <c r="J991" s="68"/>
      <c r="K991" s="49"/>
      <c r="L991" s="9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49"/>
      <c r="E992" s="2"/>
      <c r="F992" s="2"/>
      <c r="G992" s="2"/>
      <c r="H992" s="2"/>
      <c r="I992" s="91"/>
      <c r="J992" s="68"/>
      <c r="K992" s="49"/>
      <c r="L992" s="9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49"/>
      <c r="E993" s="2"/>
      <c r="F993" s="2"/>
      <c r="G993" s="2"/>
      <c r="H993" s="2"/>
      <c r="I993" s="91"/>
      <c r="J993" s="68"/>
      <c r="K993" s="49"/>
      <c r="L993" s="9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49"/>
      <c r="E994" s="2"/>
      <c r="F994" s="2"/>
      <c r="G994" s="2"/>
      <c r="H994" s="2"/>
      <c r="I994" s="91"/>
      <c r="J994" s="68"/>
      <c r="K994" s="49"/>
      <c r="L994" s="9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49"/>
      <c r="E995" s="2"/>
      <c r="F995" s="2"/>
      <c r="G995" s="2"/>
      <c r="H995" s="2"/>
      <c r="I995" s="91"/>
      <c r="J995" s="68"/>
      <c r="K995" s="49"/>
      <c r="L995" s="9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49"/>
      <c r="E996" s="2"/>
      <c r="F996" s="2"/>
      <c r="G996" s="2"/>
      <c r="H996" s="2"/>
      <c r="I996" s="91"/>
      <c r="J996" s="68"/>
      <c r="K996" s="49"/>
      <c r="L996" s="9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49"/>
      <c r="E997" s="2"/>
      <c r="F997" s="2"/>
      <c r="G997" s="2"/>
      <c r="H997" s="2"/>
      <c r="I997" s="91"/>
      <c r="J997" s="68"/>
      <c r="K997" s="49"/>
      <c r="L997" s="9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49"/>
      <c r="E998" s="2"/>
      <c r="F998" s="2"/>
      <c r="G998" s="2"/>
      <c r="H998" s="2"/>
      <c r="I998" s="91"/>
      <c r="J998" s="68"/>
      <c r="K998" s="49"/>
      <c r="L998" s="9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49"/>
      <c r="E999" s="2"/>
      <c r="F999" s="2"/>
      <c r="G999" s="2"/>
      <c r="H999" s="2"/>
      <c r="I999" s="91"/>
      <c r="J999" s="68"/>
      <c r="K999" s="49"/>
      <c r="L999" s="9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49"/>
      <c r="E1000" s="2"/>
      <c r="F1000" s="2"/>
      <c r="G1000" s="2"/>
      <c r="H1000" s="2"/>
      <c r="I1000" s="91"/>
      <c r="J1000" s="68"/>
      <c r="K1000" s="49"/>
      <c r="L1000" s="9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N191" xr:uid="{00000000-0009-0000-0000-00000C000000}">
    <filterColumn colId="8">
      <filters>
        <dateGroupItem year="2020" month="12" day="31" dateTimeGrouping="day"/>
      </filters>
    </filterColumn>
    <filterColumn colId="12">
      <filters>
        <filter val="2"/>
      </filters>
    </filterColumn>
    <sortState xmlns:xlrd2="http://schemas.microsoft.com/office/spreadsheetml/2017/richdata2" ref="A6:N94">
      <sortCondition ref="J4:J191"/>
    </sortState>
  </autoFilter>
  <mergeCells count="2">
    <mergeCell ref="A1:N2"/>
    <mergeCell ref="E4:F4"/>
  </mergeCells>
  <pageMargins left="0.70866141732283472" right="0.70866141732283472" top="0.74803149606299213" bottom="0.74803149606299213" header="0" footer="0"/>
  <pageSetup paperSize="9" fitToHeight="0"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C00-000000000000}">
          <x14:formula1>
            <xm:f>Сервис!$B$11:$B$13</xm:f>
          </x14:formula1>
          <xm:sqref>H193:H195 H197:H198 H207:H209 H212 H214:H215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  <pageSetUpPr fitToPage="1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6640625" defaultRowHeight="15" customHeight="1" x14ac:dyDescent="0.15"/>
  <cols>
    <col min="1" max="1" width="7.5" customWidth="1"/>
    <col min="2" max="2" width="4.1640625" customWidth="1"/>
    <col min="3" max="3" width="7.6640625" customWidth="1"/>
    <col min="4" max="4" width="8" customWidth="1"/>
    <col min="5" max="5" width="3.33203125" customWidth="1"/>
    <col min="6" max="6" width="14.83203125" customWidth="1"/>
    <col min="7" max="7" width="9.1640625" customWidth="1"/>
    <col min="8" max="8" width="6.5" customWidth="1"/>
    <col min="9" max="9" width="10.6640625" customWidth="1"/>
    <col min="10" max="10" width="6.33203125" customWidth="1"/>
    <col min="11" max="11" width="9.1640625" customWidth="1"/>
    <col min="12" max="12" width="11.6640625" customWidth="1"/>
    <col min="13" max="13" width="7" customWidth="1"/>
    <col min="14" max="14" width="8.6640625" customWidth="1"/>
    <col min="15" max="26" width="1.1640625" customWidth="1"/>
  </cols>
  <sheetData>
    <row r="1" spans="1:26" ht="12.75" customHeight="1" x14ac:dyDescent="0.15">
      <c r="A1" s="550" t="s">
        <v>2377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551"/>
      <c r="B2" s="551"/>
      <c r="C2" s="551"/>
      <c r="D2" s="551"/>
      <c r="E2" s="551"/>
      <c r="F2" s="551"/>
      <c r="G2" s="551"/>
      <c r="H2" s="551"/>
      <c r="I2" s="551"/>
      <c r="J2" s="551"/>
      <c r="K2" s="551"/>
      <c r="L2" s="551"/>
      <c r="M2" s="551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0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5" t="s">
        <v>2300</v>
      </c>
      <c r="B4" s="8" t="s">
        <v>3</v>
      </c>
      <c r="C4" s="8" t="s">
        <v>4</v>
      </c>
      <c r="D4" s="53" t="s">
        <v>5</v>
      </c>
      <c r="E4" s="553" t="s">
        <v>6</v>
      </c>
      <c r="F4" s="554"/>
      <c r="G4" s="8" t="s">
        <v>7</v>
      </c>
      <c r="H4" s="8" t="s">
        <v>8</v>
      </c>
      <c r="I4" s="54" t="s">
        <v>2301</v>
      </c>
      <c r="J4" s="55" t="s">
        <v>2302</v>
      </c>
      <c r="K4" s="56" t="s">
        <v>17</v>
      </c>
      <c r="L4" s="57" t="s">
        <v>2303</v>
      </c>
      <c r="M4" s="9" t="s">
        <v>2304</v>
      </c>
      <c r="N4" s="9" t="s">
        <v>2305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5"/>
      <c r="B5" s="13"/>
      <c r="C5" s="13"/>
      <c r="D5" s="224"/>
      <c r="E5" s="5" t="s">
        <v>12</v>
      </c>
      <c r="F5" s="5" t="s">
        <v>13</v>
      </c>
      <c r="G5" s="13"/>
      <c r="H5" s="13"/>
      <c r="I5" s="54"/>
      <c r="J5" s="55"/>
      <c r="K5" s="225"/>
      <c r="L5" s="226"/>
      <c r="M5" s="227"/>
      <c r="N5" s="227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80.25" customHeight="1" x14ac:dyDescent="0.15">
      <c r="A6" s="21">
        <v>1</v>
      </c>
      <c r="B6" s="16">
        <v>353</v>
      </c>
      <c r="C6" s="16" t="s">
        <v>1417</v>
      </c>
      <c r="D6" s="17" t="s">
        <v>1418</v>
      </c>
      <c r="E6" s="17" t="s">
        <v>62</v>
      </c>
      <c r="F6" s="16" t="s">
        <v>1419</v>
      </c>
      <c r="G6" s="16" t="s">
        <v>2475</v>
      </c>
      <c r="H6" s="16" t="s">
        <v>23</v>
      </c>
      <c r="I6" s="35">
        <v>43830</v>
      </c>
      <c r="J6" s="39">
        <v>0.53125</v>
      </c>
      <c r="K6" s="29" t="s">
        <v>2476</v>
      </c>
      <c r="L6" s="70">
        <v>3000</v>
      </c>
      <c r="M6" s="16">
        <v>3</v>
      </c>
      <c r="N6" s="35">
        <v>43774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6.75" customHeight="1" x14ac:dyDescent="0.15">
      <c r="A7" s="16">
        <v>2</v>
      </c>
      <c r="B7" s="16">
        <v>332</v>
      </c>
      <c r="C7" s="16" t="s">
        <v>2477</v>
      </c>
      <c r="D7" s="17" t="s">
        <v>2478</v>
      </c>
      <c r="E7" s="16" t="s">
        <v>62</v>
      </c>
      <c r="F7" s="16" t="s">
        <v>2479</v>
      </c>
      <c r="G7" s="16" t="s">
        <v>2480</v>
      </c>
      <c r="H7" s="215" t="s">
        <v>23</v>
      </c>
      <c r="I7" s="35">
        <v>43820</v>
      </c>
      <c r="J7" s="39">
        <v>0.78125</v>
      </c>
      <c r="K7" s="34"/>
      <c r="L7" s="70">
        <v>2300</v>
      </c>
      <c r="M7" s="16">
        <v>1</v>
      </c>
      <c r="N7" s="35">
        <v>43774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85.5" customHeight="1" x14ac:dyDescent="0.15">
      <c r="A8" s="16">
        <v>3</v>
      </c>
      <c r="B8" s="16">
        <v>447</v>
      </c>
      <c r="C8" s="16" t="s">
        <v>1805</v>
      </c>
      <c r="D8" s="17" t="s">
        <v>1806</v>
      </c>
      <c r="E8" s="16" t="s">
        <v>62</v>
      </c>
      <c r="F8" s="16" t="s">
        <v>1807</v>
      </c>
      <c r="G8" s="16" t="s">
        <v>105</v>
      </c>
      <c r="H8" s="16" t="s">
        <v>23</v>
      </c>
      <c r="I8" s="35">
        <v>43831</v>
      </c>
      <c r="J8" s="59">
        <v>4.1666666666666664E-2</v>
      </c>
      <c r="K8" s="36" t="s">
        <v>2481</v>
      </c>
      <c r="L8" s="65">
        <v>7000</v>
      </c>
      <c r="M8" s="21">
        <v>3</v>
      </c>
      <c r="N8" s="35">
        <v>43774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373</v>
      </c>
      <c r="C9" s="16" t="s">
        <v>1497</v>
      </c>
      <c r="D9" s="17" t="s">
        <v>1498</v>
      </c>
      <c r="E9" s="16" t="s">
        <v>20</v>
      </c>
      <c r="F9" s="16" t="s">
        <v>67</v>
      </c>
      <c r="G9" s="16" t="s">
        <v>1500</v>
      </c>
      <c r="H9" s="16" t="s">
        <v>23</v>
      </c>
      <c r="I9" s="35">
        <v>43826</v>
      </c>
      <c r="J9" s="39">
        <v>0.75</v>
      </c>
      <c r="K9" s="29"/>
      <c r="L9" s="70">
        <v>1700</v>
      </c>
      <c r="M9" s="16">
        <v>2</v>
      </c>
      <c r="N9" s="35">
        <v>43774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317</v>
      </c>
      <c r="C10" s="16" t="s">
        <v>1211</v>
      </c>
      <c r="D10" s="17" t="s">
        <v>1212</v>
      </c>
      <c r="E10" s="16" t="s">
        <v>62</v>
      </c>
      <c r="F10" s="16" t="s">
        <v>2482</v>
      </c>
      <c r="G10" s="16" t="s">
        <v>2423</v>
      </c>
      <c r="H10" s="215" t="s">
        <v>23</v>
      </c>
      <c r="I10" s="58">
        <v>43827</v>
      </c>
      <c r="J10" s="59">
        <v>0.625</v>
      </c>
      <c r="K10" s="32"/>
      <c r="L10" s="65">
        <v>2500</v>
      </c>
      <c r="M10" s="21">
        <v>3</v>
      </c>
      <c r="N10" s="35">
        <v>43775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02.75" customHeight="1" x14ac:dyDescent="0.15">
      <c r="A11" s="16">
        <v>6</v>
      </c>
      <c r="B11" s="16">
        <v>96</v>
      </c>
      <c r="C11" s="16" t="s">
        <v>362</v>
      </c>
      <c r="D11" s="17" t="s">
        <v>2483</v>
      </c>
      <c r="E11" s="16" t="s">
        <v>62</v>
      </c>
      <c r="F11" s="16" t="s">
        <v>364</v>
      </c>
      <c r="G11" s="16" t="s">
        <v>365</v>
      </c>
      <c r="H11" s="16" t="s">
        <v>23</v>
      </c>
      <c r="I11" s="35">
        <v>43828</v>
      </c>
      <c r="J11" s="39">
        <v>0.5</v>
      </c>
      <c r="K11" s="17"/>
      <c r="L11" s="70">
        <v>2500</v>
      </c>
      <c r="M11" s="16">
        <v>3</v>
      </c>
      <c r="N11" s="35">
        <v>43775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0.5" customHeight="1" x14ac:dyDescent="0.15">
      <c r="A12" s="16">
        <v>7</v>
      </c>
      <c r="B12" s="16">
        <v>367</v>
      </c>
      <c r="C12" s="16" t="s">
        <v>1472</v>
      </c>
      <c r="D12" s="17" t="s">
        <v>1473</v>
      </c>
      <c r="E12" s="17" t="s">
        <v>974</v>
      </c>
      <c r="F12" s="16" t="s">
        <v>1474</v>
      </c>
      <c r="G12" s="16" t="s">
        <v>1475</v>
      </c>
      <c r="H12" s="16" t="s">
        <v>23</v>
      </c>
      <c r="I12" s="58">
        <v>43828</v>
      </c>
      <c r="J12" s="59">
        <v>0.75</v>
      </c>
      <c r="K12" s="32" t="s">
        <v>2484</v>
      </c>
      <c r="L12" s="65">
        <v>2200</v>
      </c>
      <c r="M12" s="21">
        <v>1</v>
      </c>
      <c r="N12" s="35">
        <v>43775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71</v>
      </c>
      <c r="C13" s="16" t="s">
        <v>2485</v>
      </c>
      <c r="D13" s="17" t="s">
        <v>2486</v>
      </c>
      <c r="E13" s="16" t="s">
        <v>352</v>
      </c>
      <c r="F13" s="16" t="s">
        <v>2487</v>
      </c>
      <c r="G13" s="16" t="s">
        <v>2488</v>
      </c>
      <c r="H13" s="16" t="s">
        <v>23</v>
      </c>
      <c r="I13" s="58">
        <v>43821</v>
      </c>
      <c r="J13" s="59">
        <v>0.70833333333333337</v>
      </c>
      <c r="K13" s="32" t="s">
        <v>2489</v>
      </c>
      <c r="L13" s="65">
        <v>2100</v>
      </c>
      <c r="M13" s="21">
        <v>1</v>
      </c>
      <c r="N13" s="35">
        <v>43775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79.5" customHeight="1" x14ac:dyDescent="0.15">
      <c r="A14" s="16">
        <v>9</v>
      </c>
      <c r="B14" s="16">
        <v>240</v>
      </c>
      <c r="C14" s="16" t="s">
        <v>904</v>
      </c>
      <c r="D14" s="17" t="s">
        <v>2490</v>
      </c>
      <c r="E14" s="16" t="s">
        <v>20</v>
      </c>
      <c r="F14" s="16" t="s">
        <v>906</v>
      </c>
      <c r="G14" s="16" t="s">
        <v>907</v>
      </c>
      <c r="H14" s="215" t="s">
        <v>23</v>
      </c>
      <c r="I14" s="58">
        <v>43830</v>
      </c>
      <c r="J14" s="59">
        <v>0.4375</v>
      </c>
      <c r="K14" s="36"/>
      <c r="L14" s="65">
        <v>2300</v>
      </c>
      <c r="M14" s="21">
        <v>2</v>
      </c>
      <c r="N14" s="35">
        <v>43778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476</v>
      </c>
      <c r="C15" s="16" t="s">
        <v>1930</v>
      </c>
      <c r="D15" s="17" t="s">
        <v>1931</v>
      </c>
      <c r="E15" s="16" t="s">
        <v>62</v>
      </c>
      <c r="F15" s="16" t="s">
        <v>1932</v>
      </c>
      <c r="G15" s="16"/>
      <c r="H15" s="16" t="s">
        <v>1455</v>
      </c>
      <c r="I15" s="35">
        <v>43830</v>
      </c>
      <c r="J15" s="39">
        <v>0.83333333333333337</v>
      </c>
      <c r="K15" s="17"/>
      <c r="L15" s="70">
        <v>5000</v>
      </c>
      <c r="M15" s="16">
        <v>3</v>
      </c>
      <c r="N15" s="35">
        <v>43830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397</v>
      </c>
      <c r="C16" s="16" t="s">
        <v>1597</v>
      </c>
      <c r="D16" s="17" t="s">
        <v>1598</v>
      </c>
      <c r="E16" s="17" t="s">
        <v>20</v>
      </c>
      <c r="F16" s="16" t="s">
        <v>1599</v>
      </c>
      <c r="G16" s="16" t="s">
        <v>2491</v>
      </c>
      <c r="H16" s="16" t="s">
        <v>23</v>
      </c>
      <c r="I16" s="58">
        <v>43827</v>
      </c>
      <c r="J16" s="59">
        <v>0.77083333333333337</v>
      </c>
      <c r="K16" s="36" t="s">
        <v>2492</v>
      </c>
      <c r="L16" s="65">
        <v>1900</v>
      </c>
      <c r="M16" s="21">
        <v>2</v>
      </c>
      <c r="N16" s="35">
        <v>43780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417</v>
      </c>
      <c r="C17" s="16" t="s">
        <v>1683</v>
      </c>
      <c r="D17" s="17" t="s">
        <v>1684</v>
      </c>
      <c r="E17" s="16" t="s">
        <v>20</v>
      </c>
      <c r="F17" s="16" t="s">
        <v>1685</v>
      </c>
      <c r="G17" s="16" t="s">
        <v>1686</v>
      </c>
      <c r="H17" s="16" t="s">
        <v>23</v>
      </c>
      <c r="I17" s="35">
        <v>43830</v>
      </c>
      <c r="J17" s="39">
        <v>0.45833333333333331</v>
      </c>
      <c r="K17" s="17"/>
      <c r="L17" s="70">
        <v>2300</v>
      </c>
      <c r="M17" s="16">
        <v>2</v>
      </c>
      <c r="N17" s="35">
        <v>43781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89.25" customHeight="1" x14ac:dyDescent="0.15">
      <c r="A18" s="16">
        <v>13</v>
      </c>
      <c r="B18" s="16">
        <v>75</v>
      </c>
      <c r="C18" s="16" t="s">
        <v>281</v>
      </c>
      <c r="D18" s="17" t="s">
        <v>282</v>
      </c>
      <c r="E18" s="16" t="s">
        <v>62</v>
      </c>
      <c r="F18" s="16" t="s">
        <v>2493</v>
      </c>
      <c r="G18" s="16" t="s">
        <v>105</v>
      </c>
      <c r="H18" s="16" t="s">
        <v>23</v>
      </c>
      <c r="I18" s="35">
        <v>43826</v>
      </c>
      <c r="J18" s="39">
        <v>0.6875</v>
      </c>
      <c r="K18" s="17" t="s">
        <v>2494</v>
      </c>
      <c r="L18" s="70">
        <v>2000</v>
      </c>
      <c r="M18" s="16">
        <v>1</v>
      </c>
      <c r="N18" s="35">
        <v>43782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0.25" customHeight="1" x14ac:dyDescent="0.15">
      <c r="A19" s="16">
        <v>14</v>
      </c>
      <c r="B19" s="16">
        <v>470</v>
      </c>
      <c r="C19" s="16" t="s">
        <v>1903</v>
      </c>
      <c r="D19" s="17" t="s">
        <v>1904</v>
      </c>
      <c r="E19" s="16" t="s">
        <v>51</v>
      </c>
      <c r="F19" s="16" t="s">
        <v>1905</v>
      </c>
      <c r="G19" s="16" t="s">
        <v>1906</v>
      </c>
      <c r="H19" s="16" t="s">
        <v>1455</v>
      </c>
      <c r="I19" s="35">
        <v>43830</v>
      </c>
      <c r="J19" s="39">
        <v>0.72916666666666663</v>
      </c>
      <c r="K19" s="17"/>
      <c r="L19" s="70">
        <v>2600</v>
      </c>
      <c r="M19" s="16">
        <v>1</v>
      </c>
      <c r="N19" s="35">
        <v>43824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80.25" customHeight="1" x14ac:dyDescent="0.15">
      <c r="A20" s="16">
        <v>15</v>
      </c>
      <c r="B20" s="16">
        <v>294</v>
      </c>
      <c r="C20" s="16" t="s">
        <v>1122</v>
      </c>
      <c r="D20" s="17" t="s">
        <v>1123</v>
      </c>
      <c r="E20" s="16" t="s">
        <v>20</v>
      </c>
      <c r="F20" s="16" t="s">
        <v>1124</v>
      </c>
      <c r="G20" s="16" t="s">
        <v>105</v>
      </c>
      <c r="H20" s="215" t="s">
        <v>23</v>
      </c>
      <c r="I20" s="58">
        <v>43828</v>
      </c>
      <c r="J20" s="59">
        <v>0.70833333333333337</v>
      </c>
      <c r="K20" s="32" t="s">
        <v>2495</v>
      </c>
      <c r="L20" s="65">
        <v>1900</v>
      </c>
      <c r="M20" s="21">
        <v>1</v>
      </c>
      <c r="N20" s="35">
        <v>43782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07.25" customHeight="1" x14ac:dyDescent="0.15">
      <c r="A21" s="16">
        <v>16</v>
      </c>
      <c r="B21" s="16">
        <v>369</v>
      </c>
      <c r="C21" s="16" t="s">
        <v>1478</v>
      </c>
      <c r="D21" s="17" t="s">
        <v>2496</v>
      </c>
      <c r="E21" s="17" t="s">
        <v>89</v>
      </c>
      <c r="F21" s="16" t="s">
        <v>1480</v>
      </c>
      <c r="G21" s="16" t="s">
        <v>1481</v>
      </c>
      <c r="H21" s="16" t="s">
        <v>23</v>
      </c>
      <c r="I21" s="58">
        <v>43830</v>
      </c>
      <c r="J21" s="59">
        <v>0.83333333333333337</v>
      </c>
      <c r="K21" s="32"/>
      <c r="L21" s="65">
        <v>3900</v>
      </c>
      <c r="M21" s="21">
        <v>2</v>
      </c>
      <c r="N21" s="35">
        <v>43783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80.25" customHeight="1" x14ac:dyDescent="0.15">
      <c r="A22" s="16">
        <v>17</v>
      </c>
      <c r="B22" s="16">
        <v>20</v>
      </c>
      <c r="C22" s="16" t="s">
        <v>102</v>
      </c>
      <c r="D22" s="17" t="s">
        <v>103</v>
      </c>
      <c r="E22" s="16" t="s">
        <v>62</v>
      </c>
      <c r="F22" s="16" t="s">
        <v>2497</v>
      </c>
      <c r="G22" s="16" t="s">
        <v>2498</v>
      </c>
      <c r="H22" s="16" t="s">
        <v>23</v>
      </c>
      <c r="I22" s="58">
        <v>43830</v>
      </c>
      <c r="J22" s="59">
        <v>0.71875</v>
      </c>
      <c r="K22" s="32" t="s">
        <v>2499</v>
      </c>
      <c r="L22" s="65">
        <v>3800</v>
      </c>
      <c r="M22" s="21">
        <v>3</v>
      </c>
      <c r="N22" s="35">
        <v>43784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80.25" customHeight="1" x14ac:dyDescent="0.15">
      <c r="A23" s="16">
        <v>18</v>
      </c>
      <c r="B23" s="16">
        <v>289</v>
      </c>
      <c r="C23" s="16" t="s">
        <v>1102</v>
      </c>
      <c r="D23" s="17" t="s">
        <v>1103</v>
      </c>
      <c r="E23" s="16" t="s">
        <v>20</v>
      </c>
      <c r="F23" s="16" t="s">
        <v>1104</v>
      </c>
      <c r="G23" s="16" t="s">
        <v>2500</v>
      </c>
      <c r="H23" s="215" t="s">
        <v>23</v>
      </c>
      <c r="I23" s="35">
        <v>43826</v>
      </c>
      <c r="J23" s="39">
        <v>0.79166666666666663</v>
      </c>
      <c r="K23" s="17"/>
      <c r="L23" s="70">
        <v>1700</v>
      </c>
      <c r="M23" s="16">
        <v>2</v>
      </c>
      <c r="N23" s="35">
        <v>43785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8.5" customHeight="1" x14ac:dyDescent="0.15">
      <c r="A24" s="16">
        <v>19</v>
      </c>
      <c r="B24" s="21">
        <v>181</v>
      </c>
      <c r="C24" s="21" t="s">
        <v>661</v>
      </c>
      <c r="D24" s="32" t="s">
        <v>662</v>
      </c>
      <c r="E24" s="21" t="s">
        <v>51</v>
      </c>
      <c r="F24" s="21" t="s">
        <v>663</v>
      </c>
      <c r="G24" s="21" t="s">
        <v>302</v>
      </c>
      <c r="H24" s="21" t="s">
        <v>23</v>
      </c>
      <c r="I24" s="58">
        <v>43830</v>
      </c>
      <c r="J24" s="59">
        <v>0.79166666666666663</v>
      </c>
      <c r="K24" s="32" t="s">
        <v>2501</v>
      </c>
      <c r="L24" s="65">
        <v>5000</v>
      </c>
      <c r="M24" s="21">
        <v>2</v>
      </c>
      <c r="N24" s="35">
        <v>43785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80.25" customHeight="1" x14ac:dyDescent="0.15">
      <c r="A25" s="16">
        <v>20</v>
      </c>
      <c r="B25" s="16">
        <v>29</v>
      </c>
      <c r="C25" s="16" t="s">
        <v>143</v>
      </c>
      <c r="D25" s="17" t="s">
        <v>144</v>
      </c>
      <c r="E25" s="16" t="s">
        <v>51</v>
      </c>
      <c r="F25" s="16" t="s">
        <v>145</v>
      </c>
      <c r="G25" s="16" t="s">
        <v>2502</v>
      </c>
      <c r="H25" s="215" t="s">
        <v>23</v>
      </c>
      <c r="I25" s="35">
        <v>43827</v>
      </c>
      <c r="J25" s="228">
        <v>0.70833333333333337</v>
      </c>
      <c r="K25" s="17"/>
      <c r="L25" s="70">
        <v>2000</v>
      </c>
      <c r="M25" s="16">
        <v>1</v>
      </c>
      <c r="N25" s="35">
        <v>43785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80.25" customHeight="1" x14ac:dyDescent="0.15">
      <c r="A26" s="16">
        <v>21</v>
      </c>
      <c r="B26" s="16">
        <v>413</v>
      </c>
      <c r="C26" s="16" t="s">
        <v>1665</v>
      </c>
      <c r="D26" s="17" t="s">
        <v>2407</v>
      </c>
      <c r="E26" s="16" t="s">
        <v>199</v>
      </c>
      <c r="F26" s="16" t="s">
        <v>2503</v>
      </c>
      <c r="G26" s="16" t="s">
        <v>1667</v>
      </c>
      <c r="H26" s="16" t="s">
        <v>1455</v>
      </c>
      <c r="I26" s="35">
        <v>43830</v>
      </c>
      <c r="J26" s="39">
        <v>0.83333333333333337</v>
      </c>
      <c r="K26" s="17"/>
      <c r="L26" s="70">
        <v>4000</v>
      </c>
      <c r="M26" s="16">
        <v>1</v>
      </c>
      <c r="N26" s="35" t="s">
        <v>2504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0.25" customHeight="1" x14ac:dyDescent="0.15">
      <c r="A27" s="16">
        <v>22</v>
      </c>
      <c r="B27" s="16">
        <v>255</v>
      </c>
      <c r="C27" s="16" t="s">
        <v>964</v>
      </c>
      <c r="D27" s="17" t="s">
        <v>965</v>
      </c>
      <c r="E27" s="16" t="s">
        <v>352</v>
      </c>
      <c r="F27" s="16" t="s">
        <v>966</v>
      </c>
      <c r="G27" s="16" t="s">
        <v>2505</v>
      </c>
      <c r="H27" s="16" t="s">
        <v>23</v>
      </c>
      <c r="I27" s="58">
        <v>43830</v>
      </c>
      <c r="J27" s="59">
        <v>0.94791666666666663</v>
      </c>
      <c r="K27" s="32" t="s">
        <v>2506</v>
      </c>
      <c r="L27" s="65">
        <v>5800</v>
      </c>
      <c r="M27" s="21">
        <v>3</v>
      </c>
      <c r="N27" s="58">
        <v>43786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80.25" customHeight="1" x14ac:dyDescent="0.15">
      <c r="A28" s="16">
        <v>23</v>
      </c>
      <c r="B28" s="16">
        <v>396</v>
      </c>
      <c r="C28" s="16" t="s">
        <v>1593</v>
      </c>
      <c r="D28" s="17" t="s">
        <v>1594</v>
      </c>
      <c r="E28" s="17" t="s">
        <v>62</v>
      </c>
      <c r="F28" s="16" t="s">
        <v>2507</v>
      </c>
      <c r="G28" s="16" t="s">
        <v>105</v>
      </c>
      <c r="H28" s="16" t="s">
        <v>23</v>
      </c>
      <c r="I28" s="58">
        <v>43820</v>
      </c>
      <c r="J28" s="59">
        <v>0.75</v>
      </c>
      <c r="K28" s="32"/>
      <c r="L28" s="65">
        <v>1800</v>
      </c>
      <c r="M28" s="21">
        <v>1</v>
      </c>
      <c r="N28" s="58">
        <v>43787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80.25" customHeight="1" x14ac:dyDescent="0.15">
      <c r="A29" s="16">
        <v>24</v>
      </c>
      <c r="B29" s="16">
        <v>387</v>
      </c>
      <c r="C29" s="16" t="s">
        <v>1556</v>
      </c>
      <c r="D29" s="17" t="s">
        <v>78</v>
      </c>
      <c r="E29" s="17" t="s">
        <v>62</v>
      </c>
      <c r="F29" s="16" t="s">
        <v>62</v>
      </c>
      <c r="G29" s="16" t="s">
        <v>137</v>
      </c>
      <c r="H29" s="16" t="s">
        <v>23</v>
      </c>
      <c r="I29" s="35">
        <v>43822</v>
      </c>
      <c r="J29" s="39">
        <v>0.66666666666666663</v>
      </c>
      <c r="K29" s="29"/>
      <c r="L29" s="70">
        <v>3500</v>
      </c>
      <c r="M29" s="16">
        <v>6</v>
      </c>
      <c r="N29" s="35">
        <v>43787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02" customHeight="1" x14ac:dyDescent="0.15">
      <c r="A30" s="16">
        <v>25</v>
      </c>
      <c r="B30" s="16">
        <v>387</v>
      </c>
      <c r="C30" s="16" t="s">
        <v>1556</v>
      </c>
      <c r="D30" s="17" t="s">
        <v>78</v>
      </c>
      <c r="E30" s="17" t="s">
        <v>62</v>
      </c>
      <c r="F30" s="16" t="s">
        <v>62</v>
      </c>
      <c r="G30" s="16" t="s">
        <v>137</v>
      </c>
      <c r="H30" s="16" t="s">
        <v>23</v>
      </c>
      <c r="I30" s="35">
        <v>43823</v>
      </c>
      <c r="J30" s="39">
        <v>0.41666666666666669</v>
      </c>
      <c r="K30" s="29"/>
      <c r="L30" s="70">
        <v>3500</v>
      </c>
      <c r="M30" s="16">
        <v>6</v>
      </c>
      <c r="N30" s="35">
        <v>43787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6.25" customHeight="1" x14ac:dyDescent="0.15">
      <c r="A31" s="21">
        <v>26</v>
      </c>
      <c r="B31" s="16">
        <v>159</v>
      </c>
      <c r="C31" s="16" t="s">
        <v>572</v>
      </c>
      <c r="D31" s="17" t="s">
        <v>573</v>
      </c>
      <c r="E31" s="16" t="s">
        <v>20</v>
      </c>
      <c r="F31" s="16" t="s">
        <v>574</v>
      </c>
      <c r="G31" s="16" t="s">
        <v>575</v>
      </c>
      <c r="H31" s="16" t="s">
        <v>23</v>
      </c>
      <c r="I31" s="58">
        <v>43827</v>
      </c>
      <c r="J31" s="59">
        <v>0.77083333333333337</v>
      </c>
      <c r="K31" s="32" t="s">
        <v>2508</v>
      </c>
      <c r="L31" s="65">
        <v>1800</v>
      </c>
      <c r="M31" s="21">
        <v>1</v>
      </c>
      <c r="N31" s="35">
        <v>43787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105.75" customHeight="1" x14ac:dyDescent="0.15">
      <c r="A32" s="21">
        <v>27</v>
      </c>
      <c r="B32" s="16">
        <v>445</v>
      </c>
      <c r="C32" s="16" t="s">
        <v>1797</v>
      </c>
      <c r="D32" s="17" t="s">
        <v>1798</v>
      </c>
      <c r="E32" s="16" t="s">
        <v>376</v>
      </c>
      <c r="F32" s="16" t="s">
        <v>1799</v>
      </c>
      <c r="G32" s="16" t="s">
        <v>1800</v>
      </c>
      <c r="H32" s="16" t="s">
        <v>23</v>
      </c>
      <c r="I32" s="58">
        <v>43830</v>
      </c>
      <c r="J32" s="59">
        <v>0.85416666666666663</v>
      </c>
      <c r="K32" s="32"/>
      <c r="L32" s="65">
        <v>4100</v>
      </c>
      <c r="M32" s="21">
        <v>4</v>
      </c>
      <c r="N32" s="58">
        <v>43788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84.75" customHeight="1" x14ac:dyDescent="0.15">
      <c r="A33" s="21">
        <v>28</v>
      </c>
      <c r="B33" s="16">
        <v>311</v>
      </c>
      <c r="C33" s="16" t="s">
        <v>1189</v>
      </c>
      <c r="D33" s="17" t="s">
        <v>1190</v>
      </c>
      <c r="E33" s="16" t="s">
        <v>20</v>
      </c>
      <c r="F33" s="16" t="s">
        <v>1191</v>
      </c>
      <c r="G33" s="16" t="s">
        <v>1192</v>
      </c>
      <c r="H33" s="16" t="s">
        <v>23</v>
      </c>
      <c r="I33" s="58">
        <v>43829</v>
      </c>
      <c r="J33" s="59">
        <v>0.79166666666666663</v>
      </c>
      <c r="K33" s="32"/>
      <c r="L33" s="65">
        <v>1900</v>
      </c>
      <c r="M33" s="21">
        <v>1</v>
      </c>
      <c r="N33" s="58">
        <v>43789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82.5" customHeight="1" x14ac:dyDescent="0.15">
      <c r="A34" s="21">
        <v>29</v>
      </c>
      <c r="B34" s="16">
        <v>169</v>
      </c>
      <c r="C34" s="16" t="s">
        <v>615</v>
      </c>
      <c r="D34" s="17" t="s">
        <v>616</v>
      </c>
      <c r="E34" s="16" t="s">
        <v>62</v>
      </c>
      <c r="F34" s="16" t="s">
        <v>617</v>
      </c>
      <c r="G34" s="16" t="s">
        <v>618</v>
      </c>
      <c r="H34" s="16" t="s">
        <v>23</v>
      </c>
      <c r="I34" s="58">
        <v>43829</v>
      </c>
      <c r="J34" s="59">
        <v>0.8125</v>
      </c>
      <c r="K34" s="32" t="s">
        <v>2509</v>
      </c>
      <c r="L34" s="65">
        <v>2500</v>
      </c>
      <c r="M34" s="21">
        <v>3</v>
      </c>
      <c r="N34" s="58">
        <v>43790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87.75" customHeight="1" x14ac:dyDescent="0.15">
      <c r="A35" s="21">
        <v>30</v>
      </c>
      <c r="B35" s="16">
        <v>53</v>
      </c>
      <c r="C35" s="16" t="s">
        <v>217</v>
      </c>
      <c r="D35" s="17" t="s">
        <v>218</v>
      </c>
      <c r="E35" s="16" t="s">
        <v>219</v>
      </c>
      <c r="F35" s="16" t="s">
        <v>220</v>
      </c>
      <c r="G35" s="16" t="s">
        <v>221</v>
      </c>
      <c r="H35" s="16" t="s">
        <v>23</v>
      </c>
      <c r="I35" s="58">
        <v>43830</v>
      </c>
      <c r="J35" s="59">
        <v>0.8125</v>
      </c>
      <c r="K35" s="216"/>
      <c r="L35" s="65">
        <v>4000</v>
      </c>
      <c r="M35" s="21">
        <v>1</v>
      </c>
      <c r="N35" s="58">
        <v>43790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56.25" customHeight="1" x14ac:dyDescent="0.15">
      <c r="A36" s="21">
        <v>31</v>
      </c>
      <c r="B36" s="16">
        <v>307</v>
      </c>
      <c r="C36" s="16" t="s">
        <v>2510</v>
      </c>
      <c r="D36" s="17" t="s">
        <v>2511</v>
      </c>
      <c r="E36" s="16" t="s">
        <v>20</v>
      </c>
      <c r="F36" s="16" t="s">
        <v>2512</v>
      </c>
      <c r="G36" s="16" t="s">
        <v>2513</v>
      </c>
      <c r="H36" s="16" t="s">
        <v>23</v>
      </c>
      <c r="I36" s="35">
        <v>43827</v>
      </c>
      <c r="J36" s="59">
        <v>0.625</v>
      </c>
      <c r="K36" s="36"/>
      <c r="L36" s="65">
        <v>1900</v>
      </c>
      <c r="M36" s="21">
        <v>2</v>
      </c>
      <c r="N36" s="58">
        <v>43791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56.25" customHeight="1" x14ac:dyDescent="0.15">
      <c r="A37" s="21">
        <v>32</v>
      </c>
      <c r="B37" s="16">
        <v>451</v>
      </c>
      <c r="C37" s="16" t="s">
        <v>1821</v>
      </c>
      <c r="D37" s="17" t="s">
        <v>2514</v>
      </c>
      <c r="E37" s="16" t="s">
        <v>20</v>
      </c>
      <c r="F37" s="16" t="s">
        <v>1823</v>
      </c>
      <c r="G37" s="16" t="s">
        <v>1824</v>
      </c>
      <c r="H37" s="16" t="s">
        <v>1455</v>
      </c>
      <c r="I37" s="58">
        <v>43830</v>
      </c>
      <c r="J37" s="59">
        <v>0.9375</v>
      </c>
      <c r="K37" s="36"/>
      <c r="L37" s="65">
        <v>4500</v>
      </c>
      <c r="M37" s="21">
        <v>2</v>
      </c>
      <c r="N37" s="58">
        <v>43790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26" customHeight="1" x14ac:dyDescent="0.15">
      <c r="A38" s="21">
        <v>33</v>
      </c>
      <c r="B38" s="16">
        <v>299</v>
      </c>
      <c r="C38" s="16" t="s">
        <v>1140</v>
      </c>
      <c r="D38" s="17" t="s">
        <v>1141</v>
      </c>
      <c r="E38" s="16" t="s">
        <v>62</v>
      </c>
      <c r="F38" s="16" t="s">
        <v>1142</v>
      </c>
      <c r="G38" s="16" t="s">
        <v>1143</v>
      </c>
      <c r="H38" s="16" t="s">
        <v>23</v>
      </c>
      <c r="I38" s="58">
        <v>43830</v>
      </c>
      <c r="J38" s="59">
        <v>0.75</v>
      </c>
      <c r="K38" s="32"/>
      <c r="L38" s="65">
        <v>4400</v>
      </c>
      <c r="M38" s="21">
        <v>3</v>
      </c>
      <c r="N38" s="58">
        <v>43816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56.25" customHeight="1" x14ac:dyDescent="0.15">
      <c r="A39" s="21">
        <v>34</v>
      </c>
      <c r="B39" s="16">
        <v>453</v>
      </c>
      <c r="C39" s="16" t="s">
        <v>1829</v>
      </c>
      <c r="D39" s="17" t="s">
        <v>1830</v>
      </c>
      <c r="E39" s="16" t="s">
        <v>62</v>
      </c>
      <c r="F39" s="16" t="s">
        <v>1831</v>
      </c>
      <c r="G39" s="16" t="s">
        <v>1832</v>
      </c>
      <c r="H39" s="16" t="s">
        <v>1455</v>
      </c>
      <c r="I39" s="35">
        <v>43830</v>
      </c>
      <c r="J39" s="228">
        <v>0.6875</v>
      </c>
      <c r="K39" s="36"/>
      <c r="L39" s="65">
        <v>3800</v>
      </c>
      <c r="M39" s="21">
        <v>3</v>
      </c>
      <c r="N39" s="58">
        <v>43791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76.5" customHeight="1" x14ac:dyDescent="0.15">
      <c r="A40" s="21">
        <v>35</v>
      </c>
      <c r="B40" s="16">
        <v>454</v>
      </c>
      <c r="C40" s="16" t="s">
        <v>1834</v>
      </c>
      <c r="D40" s="17" t="s">
        <v>1835</v>
      </c>
      <c r="E40" s="16" t="s">
        <v>155</v>
      </c>
      <c r="F40" s="16" t="s">
        <v>1836</v>
      </c>
      <c r="G40" s="16" t="s">
        <v>1837</v>
      </c>
      <c r="H40" s="16" t="s">
        <v>1455</v>
      </c>
      <c r="I40" s="58">
        <v>43830</v>
      </c>
      <c r="J40" s="59">
        <v>0.5</v>
      </c>
      <c r="K40" s="29"/>
      <c r="L40" s="65">
        <v>2500</v>
      </c>
      <c r="M40" s="21">
        <v>1</v>
      </c>
      <c r="N40" s="58">
        <v>43796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82.5" customHeight="1" x14ac:dyDescent="0.15">
      <c r="A41" s="21">
        <v>36</v>
      </c>
      <c r="B41" s="16">
        <v>378</v>
      </c>
      <c r="C41" s="16" t="s">
        <v>1521</v>
      </c>
      <c r="D41" s="17" t="s">
        <v>1522</v>
      </c>
      <c r="E41" s="17" t="s">
        <v>79</v>
      </c>
      <c r="F41" s="16" t="s">
        <v>1523</v>
      </c>
      <c r="G41" s="16" t="s">
        <v>1524</v>
      </c>
      <c r="H41" s="16" t="s">
        <v>23</v>
      </c>
      <c r="I41" s="58">
        <v>43827</v>
      </c>
      <c r="J41" s="59">
        <v>0.90625</v>
      </c>
      <c r="K41" s="36"/>
      <c r="L41" s="65">
        <v>3000</v>
      </c>
      <c r="M41" s="21">
        <v>3</v>
      </c>
      <c r="N41" s="58">
        <v>43796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93.75" customHeight="1" x14ac:dyDescent="0.15">
      <c r="A42" s="21">
        <v>37</v>
      </c>
      <c r="B42" s="16">
        <v>341</v>
      </c>
      <c r="C42" s="16" t="s">
        <v>1327</v>
      </c>
      <c r="D42" s="17" t="s">
        <v>1328</v>
      </c>
      <c r="E42" s="17" t="s">
        <v>62</v>
      </c>
      <c r="F42" s="16" t="s">
        <v>1329</v>
      </c>
      <c r="G42" s="16" t="s">
        <v>1330</v>
      </c>
      <c r="H42" s="16" t="s">
        <v>23</v>
      </c>
      <c r="I42" s="58">
        <v>43830</v>
      </c>
      <c r="J42" s="59">
        <v>0.91666666666666663</v>
      </c>
      <c r="K42" s="32"/>
      <c r="L42" s="65">
        <v>5800</v>
      </c>
      <c r="M42" s="21">
        <v>3</v>
      </c>
      <c r="N42" s="58">
        <v>43796</v>
      </c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70.5" customHeight="1" x14ac:dyDescent="0.15">
      <c r="A43" s="21">
        <v>38</v>
      </c>
      <c r="B43" s="16">
        <v>469</v>
      </c>
      <c r="C43" s="16" t="s">
        <v>1898</v>
      </c>
      <c r="D43" s="17" t="s">
        <v>1899</v>
      </c>
      <c r="E43" s="16" t="s">
        <v>62</v>
      </c>
      <c r="F43" s="16" t="s">
        <v>1900</v>
      </c>
      <c r="G43" s="16" t="s">
        <v>1901</v>
      </c>
      <c r="H43" s="16" t="s">
        <v>1455</v>
      </c>
      <c r="I43" s="58">
        <v>43829</v>
      </c>
      <c r="J43" s="59">
        <v>0.75</v>
      </c>
      <c r="K43" s="32" t="s">
        <v>2515</v>
      </c>
      <c r="L43" s="229">
        <v>1250</v>
      </c>
      <c r="M43" s="21">
        <v>3</v>
      </c>
      <c r="N43" s="58">
        <v>43822</v>
      </c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84" customHeight="1" x14ac:dyDescent="0.15">
      <c r="A44" s="21">
        <v>39</v>
      </c>
      <c r="B44" s="16">
        <v>456</v>
      </c>
      <c r="C44" s="16" t="s">
        <v>1843</v>
      </c>
      <c r="D44" s="17" t="s">
        <v>1844</v>
      </c>
      <c r="E44" s="16" t="s">
        <v>155</v>
      </c>
      <c r="F44" s="16" t="s">
        <v>1845</v>
      </c>
      <c r="G44" s="16" t="s">
        <v>1846</v>
      </c>
      <c r="H44" s="16" t="s">
        <v>1455</v>
      </c>
      <c r="I44" s="58">
        <v>43829</v>
      </c>
      <c r="J44" s="59">
        <v>0.72916666666666663</v>
      </c>
      <c r="K44" s="32"/>
      <c r="L44" s="65">
        <v>2100</v>
      </c>
      <c r="M44" s="21">
        <v>1</v>
      </c>
      <c r="N44" s="58">
        <v>43797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56.25" customHeight="1" x14ac:dyDescent="0.15">
      <c r="A45" s="21">
        <v>40</v>
      </c>
      <c r="B45" s="16">
        <v>182</v>
      </c>
      <c r="C45" s="16" t="s">
        <v>666</v>
      </c>
      <c r="D45" s="17" t="s">
        <v>667</v>
      </c>
      <c r="E45" s="16" t="s">
        <v>20</v>
      </c>
      <c r="F45" s="16" t="s">
        <v>668</v>
      </c>
      <c r="G45" s="16" t="s">
        <v>2516</v>
      </c>
      <c r="H45" s="16" t="s">
        <v>23</v>
      </c>
      <c r="I45" s="58">
        <v>43820</v>
      </c>
      <c r="J45" s="59">
        <v>0.6875</v>
      </c>
      <c r="K45" s="36" t="s">
        <v>2517</v>
      </c>
      <c r="L45" s="65">
        <v>1500</v>
      </c>
      <c r="M45" s="21">
        <v>1</v>
      </c>
      <c r="N45" s="58">
        <v>43799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77.25" customHeight="1" x14ac:dyDescent="0.15">
      <c r="A46" s="21">
        <v>41</v>
      </c>
      <c r="B46" s="16">
        <v>457</v>
      </c>
      <c r="C46" s="16" t="s">
        <v>1847</v>
      </c>
      <c r="D46" s="17" t="s">
        <v>1848</v>
      </c>
      <c r="E46" s="16" t="s">
        <v>569</v>
      </c>
      <c r="F46" s="16" t="s">
        <v>1849</v>
      </c>
      <c r="G46" s="16" t="s">
        <v>2518</v>
      </c>
      <c r="H46" s="16" t="s">
        <v>1455</v>
      </c>
      <c r="I46" s="58">
        <v>43830</v>
      </c>
      <c r="J46" s="59">
        <v>0.71875</v>
      </c>
      <c r="K46" s="29" t="s">
        <v>2519</v>
      </c>
      <c r="L46" s="65">
        <v>4600</v>
      </c>
      <c r="M46" s="21">
        <v>2</v>
      </c>
      <c r="N46" s="58">
        <v>43800</v>
      </c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56.25" customHeight="1" x14ac:dyDescent="0.15">
      <c r="A47" s="21">
        <v>42</v>
      </c>
      <c r="B47" s="16">
        <v>394</v>
      </c>
      <c r="C47" s="16" t="s">
        <v>1584</v>
      </c>
      <c r="D47" s="17" t="s">
        <v>1585</v>
      </c>
      <c r="E47" s="17" t="s">
        <v>128</v>
      </c>
      <c r="F47" s="16" t="s">
        <v>1586</v>
      </c>
      <c r="G47" s="16" t="s">
        <v>2520</v>
      </c>
      <c r="H47" s="16" t="s">
        <v>1455</v>
      </c>
      <c r="I47" s="58">
        <v>43830</v>
      </c>
      <c r="J47" s="59">
        <v>0.69791666666666663</v>
      </c>
      <c r="K47" s="32"/>
      <c r="L47" s="65">
        <v>2800</v>
      </c>
      <c r="M47" s="21">
        <v>1</v>
      </c>
      <c r="N47" s="58">
        <v>43800</v>
      </c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56.25" customHeight="1" x14ac:dyDescent="0.15">
      <c r="A48" s="21">
        <v>43</v>
      </c>
      <c r="B48" s="16">
        <v>260</v>
      </c>
      <c r="C48" s="16" t="s">
        <v>984</v>
      </c>
      <c r="D48" s="17" t="s">
        <v>985</v>
      </c>
      <c r="E48" s="16" t="s">
        <v>135</v>
      </c>
      <c r="F48" s="16" t="s">
        <v>986</v>
      </c>
      <c r="G48" s="16" t="s">
        <v>2521</v>
      </c>
      <c r="H48" s="16" t="s">
        <v>23</v>
      </c>
      <c r="I48" s="58">
        <v>43830</v>
      </c>
      <c r="J48" s="59">
        <v>0.52083333333333337</v>
      </c>
      <c r="K48" s="29" t="s">
        <v>2522</v>
      </c>
      <c r="L48" s="65">
        <v>2500</v>
      </c>
      <c r="M48" s="21">
        <v>1</v>
      </c>
      <c r="N48" s="58">
        <v>43801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77.25" customHeight="1" x14ac:dyDescent="0.15">
      <c r="A49" s="21">
        <v>44</v>
      </c>
      <c r="B49" s="16">
        <v>128</v>
      </c>
      <c r="C49" s="16" t="s">
        <v>457</v>
      </c>
      <c r="D49" s="17" t="s">
        <v>458</v>
      </c>
      <c r="E49" s="16" t="s">
        <v>20</v>
      </c>
      <c r="F49" s="16" t="s">
        <v>459</v>
      </c>
      <c r="G49" s="16" t="s">
        <v>460</v>
      </c>
      <c r="H49" s="16" t="s">
        <v>23</v>
      </c>
      <c r="I49" s="58">
        <v>43828</v>
      </c>
      <c r="J49" s="59">
        <v>0.79166666666666663</v>
      </c>
      <c r="K49" s="32" t="s">
        <v>2523</v>
      </c>
      <c r="L49" s="65">
        <v>1900</v>
      </c>
      <c r="M49" s="21">
        <v>2</v>
      </c>
      <c r="N49" s="58">
        <v>43802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103.5" customHeight="1" x14ac:dyDescent="0.15">
      <c r="A50" s="21">
        <v>45</v>
      </c>
      <c r="B50" s="16">
        <v>198</v>
      </c>
      <c r="C50" s="16" t="s">
        <v>734</v>
      </c>
      <c r="D50" s="17" t="s">
        <v>735</v>
      </c>
      <c r="E50" s="16" t="s">
        <v>135</v>
      </c>
      <c r="F50" s="16" t="s">
        <v>736</v>
      </c>
      <c r="G50" s="16" t="s">
        <v>737</v>
      </c>
      <c r="H50" s="16" t="s">
        <v>23</v>
      </c>
      <c r="I50" s="58">
        <v>43830</v>
      </c>
      <c r="J50" s="59">
        <v>0.9375</v>
      </c>
      <c r="K50" s="32" t="s">
        <v>2524</v>
      </c>
      <c r="L50" s="65">
        <v>4500</v>
      </c>
      <c r="M50" s="21">
        <v>1</v>
      </c>
      <c r="N50" s="58">
        <v>43802</v>
      </c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56.25" customHeight="1" x14ac:dyDescent="0.15">
      <c r="A51" s="21">
        <v>46</v>
      </c>
      <c r="B51" s="16">
        <v>458</v>
      </c>
      <c r="C51" s="16" t="s">
        <v>1850</v>
      </c>
      <c r="D51" s="17" t="s">
        <v>1851</v>
      </c>
      <c r="E51" s="16" t="s">
        <v>341</v>
      </c>
      <c r="F51" s="16" t="s">
        <v>1852</v>
      </c>
      <c r="G51" s="16" t="s">
        <v>2525</v>
      </c>
      <c r="H51" s="16" t="s">
        <v>1455</v>
      </c>
      <c r="I51" s="58">
        <v>43830</v>
      </c>
      <c r="J51" s="59">
        <v>0.72916666666666663</v>
      </c>
      <c r="K51" s="230" t="s">
        <v>2526</v>
      </c>
      <c r="L51" s="65">
        <v>2800</v>
      </c>
      <c r="M51" s="21">
        <v>4</v>
      </c>
      <c r="N51" s="58">
        <v>43802</v>
      </c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56.25" customHeight="1" x14ac:dyDescent="0.15">
      <c r="A52" s="21">
        <v>47</v>
      </c>
      <c r="B52" s="16">
        <v>419</v>
      </c>
      <c r="C52" s="16" t="s">
        <v>1691</v>
      </c>
      <c r="D52" s="17" t="s">
        <v>1692</v>
      </c>
      <c r="E52" s="16" t="s">
        <v>20</v>
      </c>
      <c r="F52" s="16" t="s">
        <v>1693</v>
      </c>
      <c r="G52" s="16" t="s">
        <v>2527</v>
      </c>
      <c r="H52" s="16" t="s">
        <v>23</v>
      </c>
      <c r="I52" s="58">
        <v>43829</v>
      </c>
      <c r="J52" s="59">
        <v>0.8125</v>
      </c>
      <c r="K52" s="29"/>
      <c r="L52" s="65">
        <v>1900</v>
      </c>
      <c r="M52" s="21">
        <v>1</v>
      </c>
      <c r="N52" s="58">
        <v>43802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83.25" customHeight="1" x14ac:dyDescent="0.15">
      <c r="A53" s="21">
        <v>48</v>
      </c>
      <c r="B53" s="16">
        <v>459</v>
      </c>
      <c r="C53" s="16" t="s">
        <v>1854</v>
      </c>
      <c r="D53" s="17" t="s">
        <v>1855</v>
      </c>
      <c r="E53" s="16" t="s">
        <v>62</v>
      </c>
      <c r="F53" s="16" t="s">
        <v>1856</v>
      </c>
      <c r="G53" s="16" t="s">
        <v>302</v>
      </c>
      <c r="H53" s="16" t="s">
        <v>23</v>
      </c>
      <c r="I53" s="58">
        <v>43830</v>
      </c>
      <c r="J53" s="59">
        <v>0.65625</v>
      </c>
      <c r="K53" s="32"/>
      <c r="L53" s="65">
        <v>3800</v>
      </c>
      <c r="M53" s="21">
        <v>3</v>
      </c>
      <c r="N53" s="58">
        <v>43802</v>
      </c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93" customHeight="1" x14ac:dyDescent="0.15">
      <c r="A54" s="21">
        <v>49</v>
      </c>
      <c r="B54" s="16">
        <v>257</v>
      </c>
      <c r="C54" s="16" t="s">
        <v>972</v>
      </c>
      <c r="D54" s="17" t="s">
        <v>973</v>
      </c>
      <c r="E54" s="16" t="s">
        <v>974</v>
      </c>
      <c r="F54" s="16" t="s">
        <v>975</v>
      </c>
      <c r="G54" s="16" t="s">
        <v>53</v>
      </c>
      <c r="H54" s="16" t="s">
        <v>23</v>
      </c>
      <c r="I54" s="58">
        <v>43831</v>
      </c>
      <c r="J54" s="59">
        <v>4.1666666666666664E-2</v>
      </c>
      <c r="K54" s="36"/>
      <c r="L54" s="65">
        <v>7000</v>
      </c>
      <c r="M54" s="21">
        <v>2</v>
      </c>
      <c r="N54" s="58">
        <v>43802</v>
      </c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67.5" customHeight="1" x14ac:dyDescent="0.15">
      <c r="A55" s="21">
        <v>50</v>
      </c>
      <c r="B55" s="16">
        <v>460</v>
      </c>
      <c r="C55" s="16" t="s">
        <v>1857</v>
      </c>
      <c r="D55" s="17" t="s">
        <v>1858</v>
      </c>
      <c r="E55" s="16" t="s">
        <v>20</v>
      </c>
      <c r="F55" s="16" t="s">
        <v>2528</v>
      </c>
      <c r="G55" s="16" t="s">
        <v>1860</v>
      </c>
      <c r="H55" s="16" t="s">
        <v>1455</v>
      </c>
      <c r="I55" s="58">
        <v>43821</v>
      </c>
      <c r="J55" s="59">
        <v>0.45833333333333331</v>
      </c>
      <c r="K55" s="36"/>
      <c r="L55" s="65">
        <v>1500</v>
      </c>
      <c r="M55" s="21">
        <v>1</v>
      </c>
      <c r="N55" s="58">
        <v>43803</v>
      </c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83.25" customHeight="1" x14ac:dyDescent="0.15">
      <c r="A56" s="21">
        <v>51</v>
      </c>
      <c r="B56" s="16">
        <v>334</v>
      </c>
      <c r="C56" s="16" t="s">
        <v>1274</v>
      </c>
      <c r="D56" s="17" t="s">
        <v>1275</v>
      </c>
      <c r="E56" s="17" t="s">
        <v>326</v>
      </c>
      <c r="F56" s="16" t="s">
        <v>1276</v>
      </c>
      <c r="G56" s="16" t="s">
        <v>1277</v>
      </c>
      <c r="H56" s="16" t="s">
        <v>23</v>
      </c>
      <c r="I56" s="58">
        <v>43830</v>
      </c>
      <c r="J56" s="59">
        <v>0.47916666666666669</v>
      </c>
      <c r="K56" s="32"/>
      <c r="L56" s="65">
        <v>2300</v>
      </c>
      <c r="M56" s="21">
        <v>2</v>
      </c>
      <c r="N56" s="58">
        <v>43804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86.25" customHeight="1" x14ac:dyDescent="0.15">
      <c r="A57" s="21">
        <v>52</v>
      </c>
      <c r="B57" s="16">
        <v>344</v>
      </c>
      <c r="C57" s="16" t="s">
        <v>1353</v>
      </c>
      <c r="D57" s="17" t="s">
        <v>1354</v>
      </c>
      <c r="E57" s="16" t="s">
        <v>20</v>
      </c>
      <c r="F57" s="16" t="s">
        <v>1355</v>
      </c>
      <c r="G57" s="16" t="s">
        <v>1356</v>
      </c>
      <c r="H57" s="16" t="s">
        <v>23</v>
      </c>
      <c r="I57" s="58">
        <v>43826</v>
      </c>
      <c r="J57" s="59">
        <v>0.8125</v>
      </c>
      <c r="K57" s="36"/>
      <c r="L57" s="65">
        <v>1700</v>
      </c>
      <c r="M57" s="21">
        <v>2</v>
      </c>
      <c r="N57" s="58">
        <v>43804</v>
      </c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68.25" customHeight="1" x14ac:dyDescent="0.15">
      <c r="A58" s="21">
        <v>53</v>
      </c>
      <c r="B58" s="16">
        <v>135</v>
      </c>
      <c r="C58" s="16" t="s">
        <v>479</v>
      </c>
      <c r="D58" s="17" t="s">
        <v>480</v>
      </c>
      <c r="E58" s="16" t="s">
        <v>155</v>
      </c>
      <c r="F58" s="16" t="s">
        <v>481</v>
      </c>
      <c r="G58" s="16" t="s">
        <v>482</v>
      </c>
      <c r="H58" s="16" t="s">
        <v>1455</v>
      </c>
      <c r="I58" s="58">
        <v>43829</v>
      </c>
      <c r="J58" s="59">
        <v>0.77083333333333337</v>
      </c>
      <c r="K58" s="36"/>
      <c r="L58" s="65">
        <v>1900</v>
      </c>
      <c r="M58" s="21">
        <v>1</v>
      </c>
      <c r="N58" s="58">
        <v>43828</v>
      </c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56.25" customHeight="1" x14ac:dyDescent="0.15">
      <c r="A59" s="21">
        <v>54</v>
      </c>
      <c r="B59" s="16">
        <v>371</v>
      </c>
      <c r="C59" s="16" t="s">
        <v>1488</v>
      </c>
      <c r="D59" s="17" t="s">
        <v>1489</v>
      </c>
      <c r="E59" s="17" t="s">
        <v>62</v>
      </c>
      <c r="F59" s="16" t="s">
        <v>1490</v>
      </c>
      <c r="G59" s="16" t="s">
        <v>1491</v>
      </c>
      <c r="H59" s="16" t="s">
        <v>23</v>
      </c>
      <c r="I59" s="58">
        <v>43830</v>
      </c>
      <c r="J59" s="59">
        <v>0.875</v>
      </c>
      <c r="K59" s="36" t="s">
        <v>2529</v>
      </c>
      <c r="L59" s="65">
        <v>5800</v>
      </c>
      <c r="M59" s="21">
        <v>3</v>
      </c>
      <c r="N59" s="58">
        <v>43807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72" customHeight="1" x14ac:dyDescent="0.15">
      <c r="A60" s="21">
        <v>55</v>
      </c>
      <c r="B60" s="16">
        <v>461</v>
      </c>
      <c r="C60" s="16" t="s">
        <v>1863</v>
      </c>
      <c r="D60" s="17" t="s">
        <v>1864</v>
      </c>
      <c r="E60" s="16" t="s">
        <v>20</v>
      </c>
      <c r="F60" s="16" t="s">
        <v>2530</v>
      </c>
      <c r="G60" s="16" t="s">
        <v>2531</v>
      </c>
      <c r="H60" s="16" t="s">
        <v>1455</v>
      </c>
      <c r="I60" s="58">
        <v>43825</v>
      </c>
      <c r="J60" s="59">
        <v>0.66666666666666663</v>
      </c>
      <c r="K60" s="32"/>
      <c r="L60" s="65">
        <v>2500</v>
      </c>
      <c r="M60" s="21">
        <v>6</v>
      </c>
      <c r="N60" s="58">
        <v>43804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56.25" customHeight="1" x14ac:dyDescent="0.15">
      <c r="A61" s="21">
        <v>56</v>
      </c>
      <c r="B61" s="16">
        <v>462</v>
      </c>
      <c r="C61" s="16" t="s">
        <v>1867</v>
      </c>
      <c r="D61" s="17" t="s">
        <v>1868</v>
      </c>
      <c r="E61" s="16" t="s">
        <v>89</v>
      </c>
      <c r="F61" s="16" t="s">
        <v>1869</v>
      </c>
      <c r="G61" s="16" t="s">
        <v>464</v>
      </c>
      <c r="H61" s="16" t="s">
        <v>1455</v>
      </c>
      <c r="I61" s="58">
        <v>43830</v>
      </c>
      <c r="J61" s="59">
        <v>0.85416666666666663</v>
      </c>
      <c r="K61" s="32"/>
      <c r="L61" s="65">
        <v>4100</v>
      </c>
      <c r="M61" s="21">
        <v>2</v>
      </c>
      <c r="N61" s="58">
        <v>43805</v>
      </c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69.75" customHeight="1" x14ac:dyDescent="0.15">
      <c r="A62" s="21">
        <v>57</v>
      </c>
      <c r="B62" s="16">
        <v>38</v>
      </c>
      <c r="C62" s="16" t="s">
        <v>178</v>
      </c>
      <c r="D62" s="17" t="s">
        <v>179</v>
      </c>
      <c r="E62" s="16" t="s">
        <v>62</v>
      </c>
      <c r="F62" s="16" t="s">
        <v>2532</v>
      </c>
      <c r="G62" s="16" t="s">
        <v>302</v>
      </c>
      <c r="H62" s="16" t="s">
        <v>23</v>
      </c>
      <c r="I62" s="58">
        <v>43821</v>
      </c>
      <c r="J62" s="59">
        <v>0.5</v>
      </c>
      <c r="K62" s="216"/>
      <c r="L62" s="65">
        <v>1800</v>
      </c>
      <c r="M62" s="21">
        <v>1</v>
      </c>
      <c r="N62" s="58">
        <v>43805</v>
      </c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56.25" customHeight="1" x14ac:dyDescent="0.15">
      <c r="A63" s="21">
        <v>58</v>
      </c>
      <c r="B63" s="16">
        <v>395</v>
      </c>
      <c r="C63" s="16" t="s">
        <v>1589</v>
      </c>
      <c r="D63" s="17" t="s">
        <v>1590</v>
      </c>
      <c r="E63" s="17" t="s">
        <v>237</v>
      </c>
      <c r="F63" s="16" t="s">
        <v>1591</v>
      </c>
      <c r="G63" s="16" t="s">
        <v>1592</v>
      </c>
      <c r="H63" s="16" t="s">
        <v>23</v>
      </c>
      <c r="I63" s="58">
        <v>43827</v>
      </c>
      <c r="J63" s="59">
        <v>0.78125</v>
      </c>
      <c r="K63" s="32"/>
      <c r="L63" s="65">
        <v>2500</v>
      </c>
      <c r="M63" s="21">
        <v>3</v>
      </c>
      <c r="N63" s="58">
        <v>43805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56.25" customHeight="1" x14ac:dyDescent="0.15">
      <c r="A64" s="21">
        <v>59</v>
      </c>
      <c r="B64" s="16">
        <v>62</v>
      </c>
      <c r="C64" s="16" t="s">
        <v>258</v>
      </c>
      <c r="D64" s="17" t="s">
        <v>259</v>
      </c>
      <c r="E64" s="16" t="s">
        <v>51</v>
      </c>
      <c r="F64" s="16" t="s">
        <v>260</v>
      </c>
      <c r="G64" s="16" t="s">
        <v>2533</v>
      </c>
      <c r="H64" s="16" t="s">
        <v>23</v>
      </c>
      <c r="I64" s="58">
        <v>43830</v>
      </c>
      <c r="J64" s="59">
        <v>0.91666666666666663</v>
      </c>
      <c r="K64" s="32"/>
      <c r="L64" s="65">
        <v>4500</v>
      </c>
      <c r="M64" s="21">
        <v>1</v>
      </c>
      <c r="N64" s="58">
        <v>43805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56.25" customHeight="1" x14ac:dyDescent="0.15">
      <c r="A65" s="21">
        <v>60</v>
      </c>
      <c r="B65" s="16">
        <v>400</v>
      </c>
      <c r="C65" s="16" t="s">
        <v>1608</v>
      </c>
      <c r="D65" s="17" t="s">
        <v>1609</v>
      </c>
      <c r="E65" s="17" t="s">
        <v>89</v>
      </c>
      <c r="F65" s="16" t="s">
        <v>1610</v>
      </c>
      <c r="G65" s="16" t="s">
        <v>2534</v>
      </c>
      <c r="H65" s="16" t="s">
        <v>23</v>
      </c>
      <c r="I65" s="35">
        <v>43826</v>
      </c>
      <c r="J65" s="39">
        <v>0.77083333333333337</v>
      </c>
      <c r="K65" s="32"/>
      <c r="L65" s="65">
        <v>1700</v>
      </c>
      <c r="M65" s="21">
        <v>1</v>
      </c>
      <c r="N65" s="58">
        <v>43805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56.25" customHeight="1" x14ac:dyDescent="0.15">
      <c r="A66" s="21">
        <v>61</v>
      </c>
      <c r="B66" s="16">
        <v>463</v>
      </c>
      <c r="C66" s="16" t="s">
        <v>1872</v>
      </c>
      <c r="D66" s="17" t="s">
        <v>1873</v>
      </c>
      <c r="E66" s="16" t="s">
        <v>20</v>
      </c>
      <c r="F66" s="16" t="s">
        <v>1874</v>
      </c>
      <c r="G66" s="16" t="s">
        <v>1875</v>
      </c>
      <c r="H66" s="16" t="s">
        <v>1455</v>
      </c>
      <c r="I66" s="58">
        <v>43829</v>
      </c>
      <c r="J66" s="59">
        <v>0.45833333333333331</v>
      </c>
      <c r="K66" s="32" t="s">
        <v>2535</v>
      </c>
      <c r="L66" s="65">
        <v>1900</v>
      </c>
      <c r="M66" s="21">
        <v>2</v>
      </c>
      <c r="N66" s="58">
        <v>43807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56.25" customHeight="1" x14ac:dyDescent="0.15">
      <c r="A67" s="21">
        <v>62</v>
      </c>
      <c r="B67" s="16">
        <v>464</v>
      </c>
      <c r="C67" s="16" t="s">
        <v>1878</v>
      </c>
      <c r="D67" s="17" t="s">
        <v>1879</v>
      </c>
      <c r="E67" s="16" t="s">
        <v>20</v>
      </c>
      <c r="F67" s="16" t="s">
        <v>1880</v>
      </c>
      <c r="G67" s="16" t="s">
        <v>2536</v>
      </c>
      <c r="H67" s="16" t="s">
        <v>1455</v>
      </c>
      <c r="I67" s="58">
        <v>43830</v>
      </c>
      <c r="J67" s="59">
        <v>0.77083333333333337</v>
      </c>
      <c r="K67" s="36"/>
      <c r="L67" s="65">
        <v>3900</v>
      </c>
      <c r="M67" s="21">
        <v>1</v>
      </c>
      <c r="N67" s="58">
        <v>43807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88.5" customHeight="1" x14ac:dyDescent="0.15">
      <c r="A68" s="21">
        <v>63</v>
      </c>
      <c r="B68" s="16">
        <v>384</v>
      </c>
      <c r="C68" s="16" t="s">
        <v>1544</v>
      </c>
      <c r="D68" s="17" t="s">
        <v>1545</v>
      </c>
      <c r="E68" s="17" t="s">
        <v>559</v>
      </c>
      <c r="F68" s="16" t="s">
        <v>1546</v>
      </c>
      <c r="G68" s="16" t="s">
        <v>1547</v>
      </c>
      <c r="H68" s="16" t="s">
        <v>23</v>
      </c>
      <c r="I68" s="58">
        <v>43821</v>
      </c>
      <c r="J68" s="59">
        <v>0.79166666666666663</v>
      </c>
      <c r="K68" s="36"/>
      <c r="L68" s="65">
        <v>1700</v>
      </c>
      <c r="M68" s="21">
        <v>2</v>
      </c>
      <c r="N68" s="58">
        <v>43808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56.25" customHeight="1" x14ac:dyDescent="0.15">
      <c r="A69" s="21">
        <v>64</v>
      </c>
      <c r="B69" s="16">
        <v>145</v>
      </c>
      <c r="C69" s="16" t="s">
        <v>519</v>
      </c>
      <c r="D69" s="17" t="s">
        <v>520</v>
      </c>
      <c r="E69" s="16" t="s">
        <v>62</v>
      </c>
      <c r="F69" s="16" t="s">
        <v>521</v>
      </c>
      <c r="G69" s="16" t="s">
        <v>522</v>
      </c>
      <c r="H69" s="16" t="s">
        <v>23</v>
      </c>
      <c r="I69" s="58">
        <v>43828</v>
      </c>
      <c r="J69" s="59">
        <v>0.84375</v>
      </c>
      <c r="K69" s="36"/>
      <c r="L69" s="65">
        <v>2500</v>
      </c>
      <c r="M69" s="21">
        <v>3</v>
      </c>
      <c r="N69" s="58">
        <v>43808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100.5" customHeight="1" x14ac:dyDescent="0.15">
      <c r="A70" s="21">
        <v>65</v>
      </c>
      <c r="B70" s="16">
        <v>167</v>
      </c>
      <c r="C70" s="16" t="s">
        <v>606</v>
      </c>
      <c r="D70" s="17" t="s">
        <v>607</v>
      </c>
      <c r="E70" s="16" t="s">
        <v>20</v>
      </c>
      <c r="F70" s="16" t="s">
        <v>608</v>
      </c>
      <c r="G70" s="16" t="s">
        <v>609</v>
      </c>
      <c r="H70" s="16" t="s">
        <v>23</v>
      </c>
      <c r="I70" s="58">
        <v>43827</v>
      </c>
      <c r="J70" s="59">
        <v>0.79166666666666663</v>
      </c>
      <c r="K70" s="32"/>
      <c r="L70" s="65">
        <v>1900</v>
      </c>
      <c r="M70" s="21">
        <v>2</v>
      </c>
      <c r="N70" s="58">
        <v>43808</v>
      </c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56.25" customHeight="1" x14ac:dyDescent="0.15">
      <c r="A71" s="21">
        <v>66</v>
      </c>
      <c r="B71" s="16">
        <v>465</v>
      </c>
      <c r="C71" s="16" t="s">
        <v>1882</v>
      </c>
      <c r="D71" s="17" t="s">
        <v>1883</v>
      </c>
      <c r="E71" s="16" t="s">
        <v>20</v>
      </c>
      <c r="F71" s="16" t="s">
        <v>1884</v>
      </c>
      <c r="G71" s="16" t="s">
        <v>1885</v>
      </c>
      <c r="H71" s="16" t="s">
        <v>1455</v>
      </c>
      <c r="I71" s="58">
        <v>43830</v>
      </c>
      <c r="J71" s="59">
        <v>0.79166666666666663</v>
      </c>
      <c r="K71" s="32"/>
      <c r="L71" s="65">
        <v>3900</v>
      </c>
      <c r="M71" s="21">
        <v>1</v>
      </c>
      <c r="N71" s="58">
        <v>43809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61.5" customHeight="1" x14ac:dyDescent="0.15">
      <c r="A72" s="21">
        <v>67</v>
      </c>
      <c r="B72" s="16">
        <v>466</v>
      </c>
      <c r="C72" s="16" t="s">
        <v>1886</v>
      </c>
      <c r="D72" s="17" t="s">
        <v>1887</v>
      </c>
      <c r="E72" s="16" t="s">
        <v>20</v>
      </c>
      <c r="F72" s="16" t="s">
        <v>1888</v>
      </c>
      <c r="G72" s="231" t="s">
        <v>2537</v>
      </c>
      <c r="H72" s="16" t="s">
        <v>1455</v>
      </c>
      <c r="I72" s="58">
        <v>43830</v>
      </c>
      <c r="J72" s="59">
        <v>0.89583333333333337</v>
      </c>
      <c r="K72" s="32" t="s">
        <v>2538</v>
      </c>
      <c r="L72" s="65">
        <v>4500</v>
      </c>
      <c r="M72" s="21">
        <v>2</v>
      </c>
      <c r="N72" s="58">
        <v>43809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56.25" customHeight="1" x14ac:dyDescent="0.15">
      <c r="A73" s="21">
        <v>68</v>
      </c>
      <c r="B73" s="16">
        <v>434</v>
      </c>
      <c r="C73" s="16" t="s">
        <v>1749</v>
      </c>
      <c r="D73" s="17" t="s">
        <v>1750</v>
      </c>
      <c r="E73" s="16" t="s">
        <v>62</v>
      </c>
      <c r="F73" s="16" t="s">
        <v>1751</v>
      </c>
      <c r="G73" s="16" t="s">
        <v>1752</v>
      </c>
      <c r="H73" s="16" t="s">
        <v>23</v>
      </c>
      <c r="I73" s="58">
        <v>43828</v>
      </c>
      <c r="J73" s="59">
        <v>0.75</v>
      </c>
      <c r="K73" s="32"/>
      <c r="L73" s="65">
        <v>2500</v>
      </c>
      <c r="M73" s="21">
        <v>3</v>
      </c>
      <c r="N73" s="58">
        <v>43809</v>
      </c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56.25" customHeight="1" x14ac:dyDescent="0.15">
      <c r="A74" s="21">
        <v>69</v>
      </c>
      <c r="B74" s="16">
        <v>423</v>
      </c>
      <c r="C74" s="16" t="s">
        <v>1707</v>
      </c>
      <c r="D74" s="17" t="s">
        <v>1708</v>
      </c>
      <c r="E74" s="16" t="s">
        <v>62</v>
      </c>
      <c r="F74" s="16" t="s">
        <v>2539</v>
      </c>
      <c r="G74" s="16" t="s">
        <v>1710</v>
      </c>
      <c r="H74" s="16" t="s">
        <v>23</v>
      </c>
      <c r="I74" s="58">
        <v>43830</v>
      </c>
      <c r="J74" s="59">
        <v>0.84375</v>
      </c>
      <c r="K74" s="36"/>
      <c r="L74" s="65">
        <v>5000</v>
      </c>
      <c r="M74" s="21">
        <v>3</v>
      </c>
      <c r="N74" s="58">
        <v>43809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56.25" customHeight="1" x14ac:dyDescent="0.15">
      <c r="A75" s="21">
        <v>70</v>
      </c>
      <c r="B75" s="16">
        <v>393</v>
      </c>
      <c r="C75" s="16" t="s">
        <v>1579</v>
      </c>
      <c r="D75" s="17" t="s">
        <v>1580</v>
      </c>
      <c r="E75" s="16" t="s">
        <v>341</v>
      </c>
      <c r="F75" s="16" t="s">
        <v>1581</v>
      </c>
      <c r="G75" s="16" t="s">
        <v>1582</v>
      </c>
      <c r="H75" s="16" t="s">
        <v>23</v>
      </c>
      <c r="I75" s="58">
        <v>43828</v>
      </c>
      <c r="J75" s="59">
        <v>0.83333333333333337</v>
      </c>
      <c r="K75" s="36"/>
      <c r="L75" s="65">
        <v>2100</v>
      </c>
      <c r="M75" s="21">
        <v>2</v>
      </c>
      <c r="N75" s="58">
        <v>43809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56.25" customHeight="1" x14ac:dyDescent="0.15">
      <c r="A76" s="21">
        <v>71</v>
      </c>
      <c r="B76" s="16">
        <v>409</v>
      </c>
      <c r="C76" s="16" t="s">
        <v>1646</v>
      </c>
      <c r="D76" s="17" t="s">
        <v>1647</v>
      </c>
      <c r="E76" s="16" t="s">
        <v>155</v>
      </c>
      <c r="F76" s="21" t="s">
        <v>1648</v>
      </c>
      <c r="G76" s="16" t="s">
        <v>1649</v>
      </c>
      <c r="H76" s="16" t="s">
        <v>23</v>
      </c>
      <c r="I76" s="58">
        <v>43828</v>
      </c>
      <c r="J76" s="59">
        <v>0.625</v>
      </c>
      <c r="K76" s="32"/>
      <c r="L76" s="65">
        <v>2100</v>
      </c>
      <c r="M76" s="21">
        <v>1</v>
      </c>
      <c r="N76" s="58">
        <v>43809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56.25" customHeight="1" x14ac:dyDescent="0.15">
      <c r="A77" s="21">
        <v>72</v>
      </c>
      <c r="B77" s="16">
        <v>231</v>
      </c>
      <c r="C77" s="16" t="s">
        <v>868</v>
      </c>
      <c r="D77" s="17" t="s">
        <v>2540</v>
      </c>
      <c r="E77" s="16" t="s">
        <v>128</v>
      </c>
      <c r="F77" s="16" t="s">
        <v>870</v>
      </c>
      <c r="G77" s="16" t="s">
        <v>53</v>
      </c>
      <c r="H77" s="16" t="s">
        <v>23</v>
      </c>
      <c r="I77" s="58">
        <v>43827</v>
      </c>
      <c r="J77" s="59">
        <v>0.79166666666666663</v>
      </c>
      <c r="K77" s="32"/>
      <c r="L77" s="65">
        <v>2100</v>
      </c>
      <c r="M77" s="21">
        <v>1</v>
      </c>
      <c r="N77" s="58">
        <v>43810</v>
      </c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56.25" customHeight="1" x14ac:dyDescent="0.15">
      <c r="A78" s="21">
        <v>73</v>
      </c>
      <c r="B78" s="16">
        <v>381</v>
      </c>
      <c r="C78" s="16" t="s">
        <v>1532</v>
      </c>
      <c r="D78" s="17"/>
      <c r="E78" s="17" t="s">
        <v>20</v>
      </c>
      <c r="F78" s="16" t="s">
        <v>1534</v>
      </c>
      <c r="G78" s="16" t="s">
        <v>1535</v>
      </c>
      <c r="H78" s="16" t="s">
        <v>23</v>
      </c>
      <c r="I78" s="58">
        <v>43829</v>
      </c>
      <c r="J78" s="59">
        <v>0.625</v>
      </c>
      <c r="K78" s="32"/>
      <c r="L78" s="65">
        <v>1900</v>
      </c>
      <c r="M78" s="21">
        <v>1</v>
      </c>
      <c r="N78" s="58">
        <v>43810</v>
      </c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56.25" customHeight="1" x14ac:dyDescent="0.15">
      <c r="A79" s="21">
        <v>74</v>
      </c>
      <c r="B79" s="16">
        <v>388</v>
      </c>
      <c r="C79" s="16" t="s">
        <v>1559</v>
      </c>
      <c r="D79" s="17" t="s">
        <v>1560</v>
      </c>
      <c r="E79" s="16" t="s">
        <v>209</v>
      </c>
      <c r="F79" s="16" t="s">
        <v>1561</v>
      </c>
      <c r="G79" s="16" t="s">
        <v>2541</v>
      </c>
      <c r="H79" s="16" t="s">
        <v>23</v>
      </c>
      <c r="I79" s="58">
        <v>43827</v>
      </c>
      <c r="J79" s="59">
        <v>0.83333333333333337</v>
      </c>
      <c r="K79" s="32"/>
      <c r="L79" s="65">
        <v>2500</v>
      </c>
      <c r="M79" s="21">
        <v>1</v>
      </c>
      <c r="N79" s="58">
        <v>43811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92.25" customHeight="1" x14ac:dyDescent="0.15">
      <c r="A80" s="21">
        <v>75</v>
      </c>
      <c r="B80" s="16">
        <v>354</v>
      </c>
      <c r="C80" s="16" t="s">
        <v>1421</v>
      </c>
      <c r="D80" s="17" t="s">
        <v>1422</v>
      </c>
      <c r="E80" s="17" t="s">
        <v>471</v>
      </c>
      <c r="F80" s="17" t="s">
        <v>1423</v>
      </c>
      <c r="G80" s="16" t="s">
        <v>1424</v>
      </c>
      <c r="H80" s="16" t="s">
        <v>2542</v>
      </c>
      <c r="I80" s="58">
        <v>43830</v>
      </c>
      <c r="J80" s="59">
        <v>0.6875</v>
      </c>
      <c r="K80" s="36" t="s">
        <v>2543</v>
      </c>
      <c r="L80" s="65">
        <v>2800</v>
      </c>
      <c r="M80" s="21">
        <v>2</v>
      </c>
      <c r="N80" s="58">
        <v>43811</v>
      </c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96.75" customHeight="1" x14ac:dyDescent="0.15">
      <c r="A81" s="21">
        <v>76</v>
      </c>
      <c r="B81" s="16">
        <v>340</v>
      </c>
      <c r="C81" s="16" t="s">
        <v>1319</v>
      </c>
      <c r="D81" s="17" t="s">
        <v>1320</v>
      </c>
      <c r="E81" s="17" t="s">
        <v>20</v>
      </c>
      <c r="F81" s="17" t="s">
        <v>1321</v>
      </c>
      <c r="G81" s="16" t="s">
        <v>1322</v>
      </c>
      <c r="H81" s="16" t="s">
        <v>23</v>
      </c>
      <c r="I81" s="58">
        <v>43820</v>
      </c>
      <c r="J81" s="59">
        <v>0.66666666666666663</v>
      </c>
      <c r="K81" s="36"/>
      <c r="L81" s="65">
        <v>1500</v>
      </c>
      <c r="M81" s="21">
        <v>1</v>
      </c>
      <c r="N81" s="58">
        <v>43811</v>
      </c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120.75" customHeight="1" x14ac:dyDescent="0.15">
      <c r="A82" s="21">
        <v>77</v>
      </c>
      <c r="B82" s="16">
        <v>327</v>
      </c>
      <c r="C82" s="16" t="s">
        <v>1248</v>
      </c>
      <c r="D82" s="17" t="s">
        <v>1249</v>
      </c>
      <c r="E82" s="16" t="s">
        <v>1250</v>
      </c>
      <c r="F82" s="16" t="s">
        <v>1251</v>
      </c>
      <c r="G82" s="16" t="s">
        <v>1252</v>
      </c>
      <c r="H82" s="16" t="s">
        <v>23</v>
      </c>
      <c r="I82" s="58">
        <v>43827</v>
      </c>
      <c r="J82" s="59">
        <v>0.84375</v>
      </c>
      <c r="K82" s="36" t="s">
        <v>2544</v>
      </c>
      <c r="L82" s="65">
        <v>3200</v>
      </c>
      <c r="M82" s="21">
        <v>3</v>
      </c>
      <c r="N82" s="58">
        <v>43811</v>
      </c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111.75" customHeight="1" x14ac:dyDescent="0.15">
      <c r="A83" s="21">
        <v>78</v>
      </c>
      <c r="B83" s="16"/>
      <c r="C83" s="16"/>
      <c r="D83" s="17"/>
      <c r="E83" s="17" t="s">
        <v>20</v>
      </c>
      <c r="F83" s="16" t="s">
        <v>1183</v>
      </c>
      <c r="G83" s="16" t="s">
        <v>2545</v>
      </c>
      <c r="H83" s="16" t="s">
        <v>1455</v>
      </c>
      <c r="I83" s="58">
        <v>43824</v>
      </c>
      <c r="J83" s="59">
        <v>0.66666666666666663</v>
      </c>
      <c r="K83" s="32"/>
      <c r="L83" s="65">
        <v>2000</v>
      </c>
      <c r="M83" s="21">
        <v>6</v>
      </c>
      <c r="N83" s="58">
        <v>43810</v>
      </c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141" customHeight="1" x14ac:dyDescent="0.15">
      <c r="A84" s="21">
        <v>79</v>
      </c>
      <c r="B84" s="16">
        <v>239</v>
      </c>
      <c r="C84" s="16" t="s">
        <v>899</v>
      </c>
      <c r="D84" s="17" t="s">
        <v>900</v>
      </c>
      <c r="E84" s="16" t="s">
        <v>62</v>
      </c>
      <c r="F84" s="16" t="s">
        <v>2546</v>
      </c>
      <c r="G84" s="16" t="s">
        <v>2547</v>
      </c>
      <c r="H84" s="16" t="s">
        <v>23</v>
      </c>
      <c r="I84" s="58">
        <v>43828</v>
      </c>
      <c r="J84" s="59">
        <v>0.53125</v>
      </c>
      <c r="K84" s="21"/>
      <c r="L84" s="65">
        <v>2500</v>
      </c>
      <c r="M84" s="21">
        <v>3</v>
      </c>
      <c r="N84" s="58">
        <v>43811</v>
      </c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56.25" customHeight="1" x14ac:dyDescent="0.15">
      <c r="A85" s="21">
        <v>80</v>
      </c>
      <c r="B85" s="16">
        <v>319</v>
      </c>
      <c r="C85" s="16" t="s">
        <v>1220</v>
      </c>
      <c r="D85" s="17" t="s">
        <v>1221</v>
      </c>
      <c r="E85" s="16" t="s">
        <v>20</v>
      </c>
      <c r="F85" s="16" t="s">
        <v>2548</v>
      </c>
      <c r="G85" s="16" t="s">
        <v>53</v>
      </c>
      <c r="H85" s="16" t="s">
        <v>23</v>
      </c>
      <c r="I85" s="58">
        <v>43827</v>
      </c>
      <c r="J85" s="59">
        <v>0.75</v>
      </c>
      <c r="K85" s="32"/>
      <c r="L85" s="65">
        <v>1900</v>
      </c>
      <c r="M85" s="21">
        <v>1</v>
      </c>
      <c r="N85" s="58">
        <v>43811</v>
      </c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56.25" customHeight="1" x14ac:dyDescent="0.15">
      <c r="A86" s="21">
        <v>81</v>
      </c>
      <c r="B86" s="16">
        <v>13</v>
      </c>
      <c r="C86" s="16" t="s">
        <v>82</v>
      </c>
      <c r="D86" s="17" t="s">
        <v>83</v>
      </c>
      <c r="E86" s="16" t="s">
        <v>62</v>
      </c>
      <c r="F86" s="16" t="s">
        <v>84</v>
      </c>
      <c r="G86" s="16" t="s">
        <v>85</v>
      </c>
      <c r="H86" s="16" t="s">
        <v>23</v>
      </c>
      <c r="I86" s="58">
        <v>43826</v>
      </c>
      <c r="J86" s="59">
        <v>0.71875</v>
      </c>
      <c r="K86" s="32"/>
      <c r="L86" s="65">
        <v>2000</v>
      </c>
      <c r="M86" s="21">
        <v>1</v>
      </c>
      <c r="N86" s="58">
        <v>43811</v>
      </c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56.25" customHeight="1" x14ac:dyDescent="0.15">
      <c r="A87" s="21">
        <v>82</v>
      </c>
      <c r="B87" s="16">
        <v>21</v>
      </c>
      <c r="C87" s="16" t="s">
        <v>107</v>
      </c>
      <c r="D87" s="17" t="s">
        <v>108</v>
      </c>
      <c r="E87" s="16" t="s">
        <v>62</v>
      </c>
      <c r="F87" s="16" t="s">
        <v>109</v>
      </c>
      <c r="G87" s="16" t="s">
        <v>110</v>
      </c>
      <c r="H87" s="16" t="s">
        <v>23</v>
      </c>
      <c r="I87" s="58">
        <v>43826</v>
      </c>
      <c r="J87" s="59">
        <v>0.875</v>
      </c>
      <c r="K87" s="216"/>
      <c r="L87" s="65">
        <v>2000</v>
      </c>
      <c r="M87" s="21">
        <v>2</v>
      </c>
      <c r="N87" s="58">
        <v>43811</v>
      </c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56.25" customHeight="1" x14ac:dyDescent="0.15">
      <c r="A88" s="21">
        <v>83</v>
      </c>
      <c r="B88" s="16">
        <v>442</v>
      </c>
      <c r="C88" s="16" t="s">
        <v>1785</v>
      </c>
      <c r="D88" s="17" t="s">
        <v>1786</v>
      </c>
      <c r="E88" s="16" t="s">
        <v>155</v>
      </c>
      <c r="F88" s="16" t="s">
        <v>1787</v>
      </c>
      <c r="G88" s="16" t="s">
        <v>2549</v>
      </c>
      <c r="H88" s="16" t="s">
        <v>23</v>
      </c>
      <c r="I88" s="58">
        <v>43827</v>
      </c>
      <c r="J88" s="59">
        <v>0.66666666666666663</v>
      </c>
      <c r="K88" s="32"/>
      <c r="L88" s="65">
        <v>2100</v>
      </c>
      <c r="M88" s="21">
        <v>2</v>
      </c>
      <c r="N88" s="58">
        <v>43811</v>
      </c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56.25" customHeight="1" x14ac:dyDescent="0.15">
      <c r="A89" s="21">
        <v>84</v>
      </c>
      <c r="B89" s="16">
        <v>436</v>
      </c>
      <c r="C89" s="16" t="s">
        <v>1758</v>
      </c>
      <c r="D89" s="17" t="s">
        <v>1759</v>
      </c>
      <c r="E89" s="16" t="s">
        <v>20</v>
      </c>
      <c r="F89" s="16" t="s">
        <v>1760</v>
      </c>
      <c r="G89" s="16" t="s">
        <v>1761</v>
      </c>
      <c r="H89" s="16" t="s">
        <v>23</v>
      </c>
      <c r="I89" s="58">
        <v>43828</v>
      </c>
      <c r="J89" s="59">
        <v>0.72916666666666663</v>
      </c>
      <c r="K89" s="216"/>
      <c r="L89" s="65">
        <v>1900</v>
      </c>
      <c r="M89" s="21">
        <v>1</v>
      </c>
      <c r="N89" s="58">
        <v>43812</v>
      </c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56.25" customHeight="1" x14ac:dyDescent="0.15">
      <c r="A90" s="21">
        <v>85</v>
      </c>
      <c r="B90" s="16">
        <v>467</v>
      </c>
      <c r="C90" s="16" t="s">
        <v>1891</v>
      </c>
      <c r="D90" s="17" t="s">
        <v>1892</v>
      </c>
      <c r="E90" s="16" t="s">
        <v>471</v>
      </c>
      <c r="F90" s="16" t="s">
        <v>1893</v>
      </c>
      <c r="G90" s="16" t="s">
        <v>1894</v>
      </c>
      <c r="H90" s="16" t="s">
        <v>1455</v>
      </c>
      <c r="I90" s="58">
        <v>43830</v>
      </c>
      <c r="J90" s="59">
        <v>0.67708333333333337</v>
      </c>
      <c r="K90" s="32"/>
      <c r="L90" s="65"/>
      <c r="M90" s="21">
        <v>2</v>
      </c>
      <c r="N90" s="58">
        <v>43812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115.5" customHeight="1" x14ac:dyDescent="0.15">
      <c r="A91" s="21">
        <v>86</v>
      </c>
      <c r="B91" s="16">
        <v>34</v>
      </c>
      <c r="C91" s="16" t="s">
        <v>2550</v>
      </c>
      <c r="D91" s="17" t="s">
        <v>2551</v>
      </c>
      <c r="E91" s="16" t="s">
        <v>62</v>
      </c>
      <c r="F91" s="16" t="s">
        <v>2552</v>
      </c>
      <c r="G91" s="16" t="s">
        <v>2553</v>
      </c>
      <c r="H91" s="16" t="s">
        <v>23</v>
      </c>
      <c r="I91" s="58">
        <v>43830</v>
      </c>
      <c r="J91" s="59">
        <v>0.5</v>
      </c>
      <c r="K91" s="36"/>
      <c r="L91" s="65">
        <v>3000</v>
      </c>
      <c r="M91" s="21">
        <v>3</v>
      </c>
      <c r="N91" s="58">
        <v>43812</v>
      </c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56.25" customHeight="1" x14ac:dyDescent="0.15">
      <c r="A92" s="21">
        <v>87</v>
      </c>
      <c r="B92" s="16">
        <v>95</v>
      </c>
      <c r="C92" s="16" t="s">
        <v>356</v>
      </c>
      <c r="D92" s="17" t="s">
        <v>357</v>
      </c>
      <c r="E92" s="16" t="s">
        <v>62</v>
      </c>
      <c r="F92" s="16" t="s">
        <v>2554</v>
      </c>
      <c r="G92" s="16" t="s">
        <v>302</v>
      </c>
      <c r="H92" s="16" t="s">
        <v>23</v>
      </c>
      <c r="I92" s="58">
        <v>43827</v>
      </c>
      <c r="J92" s="59">
        <v>0.70833333333333337</v>
      </c>
      <c r="K92" s="216"/>
      <c r="L92" s="81">
        <v>2500</v>
      </c>
      <c r="M92" s="21">
        <v>3</v>
      </c>
      <c r="N92" s="58">
        <v>43812</v>
      </c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56.25" customHeight="1" x14ac:dyDescent="0.15">
      <c r="A93" s="21">
        <v>88</v>
      </c>
      <c r="B93" s="16">
        <v>414</v>
      </c>
      <c r="C93" s="16" t="s">
        <v>2362</v>
      </c>
      <c r="D93" s="17" t="s">
        <v>1670</v>
      </c>
      <c r="E93" s="16" t="s">
        <v>603</v>
      </c>
      <c r="F93" s="16" t="s">
        <v>1671</v>
      </c>
      <c r="G93" s="16" t="s">
        <v>1672</v>
      </c>
      <c r="H93" s="16" t="s">
        <v>23</v>
      </c>
      <c r="I93" s="58">
        <v>43829</v>
      </c>
      <c r="J93" s="59">
        <v>0.6875</v>
      </c>
      <c r="K93" s="36"/>
      <c r="L93" s="65">
        <v>2500</v>
      </c>
      <c r="M93" s="21">
        <v>1</v>
      </c>
      <c r="N93" s="58">
        <v>43814</v>
      </c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99" customHeight="1" x14ac:dyDescent="0.15">
      <c r="A94" s="21">
        <v>89</v>
      </c>
      <c r="B94" s="16">
        <v>7</v>
      </c>
      <c r="C94" s="16" t="s">
        <v>49</v>
      </c>
      <c r="D94" s="17" t="s">
        <v>50</v>
      </c>
      <c r="E94" s="16" t="s">
        <v>51</v>
      </c>
      <c r="F94" s="16" t="s">
        <v>52</v>
      </c>
      <c r="G94" s="16" t="s">
        <v>2555</v>
      </c>
      <c r="H94" s="16" t="s">
        <v>23</v>
      </c>
      <c r="I94" s="58">
        <v>43830</v>
      </c>
      <c r="J94" s="59">
        <v>0.875</v>
      </c>
      <c r="K94" s="216"/>
      <c r="L94" s="65">
        <v>4500</v>
      </c>
      <c r="M94" s="21">
        <v>2</v>
      </c>
      <c r="N94" s="58">
        <v>43814</v>
      </c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90.75" customHeight="1" x14ac:dyDescent="0.15">
      <c r="A95" s="21">
        <v>90</v>
      </c>
      <c r="B95" s="16">
        <v>350</v>
      </c>
      <c r="C95" s="16" t="s">
        <v>1405</v>
      </c>
      <c r="D95" s="17" t="s">
        <v>1406</v>
      </c>
      <c r="E95" s="17" t="s">
        <v>62</v>
      </c>
      <c r="F95" s="21" t="s">
        <v>2556</v>
      </c>
      <c r="G95" s="16" t="s">
        <v>1408</v>
      </c>
      <c r="H95" s="16" t="s">
        <v>23</v>
      </c>
      <c r="I95" s="58">
        <v>43830</v>
      </c>
      <c r="J95" s="59">
        <v>0.59375</v>
      </c>
      <c r="K95" s="32" t="s">
        <v>2557</v>
      </c>
      <c r="L95" s="65">
        <v>3000</v>
      </c>
      <c r="M95" s="21">
        <v>3</v>
      </c>
      <c r="N95" s="58">
        <v>43827</v>
      </c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56.25" customHeight="1" x14ac:dyDescent="0.15">
      <c r="A96" s="21">
        <v>91</v>
      </c>
      <c r="B96" s="16">
        <v>76</v>
      </c>
      <c r="C96" s="16" t="s">
        <v>285</v>
      </c>
      <c r="D96" s="17" t="s">
        <v>286</v>
      </c>
      <c r="E96" s="16" t="s">
        <v>62</v>
      </c>
      <c r="F96" s="16" t="s">
        <v>287</v>
      </c>
      <c r="G96" s="16" t="s">
        <v>288</v>
      </c>
      <c r="H96" s="16" t="s">
        <v>23</v>
      </c>
      <c r="I96" s="58">
        <v>43828</v>
      </c>
      <c r="J96" s="59">
        <v>0.71875</v>
      </c>
      <c r="K96" s="36" t="s">
        <v>2558</v>
      </c>
      <c r="L96" s="65">
        <v>2000</v>
      </c>
      <c r="M96" s="21">
        <v>3</v>
      </c>
      <c r="N96" s="58">
        <v>43815</v>
      </c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56.25" customHeight="1" x14ac:dyDescent="0.15">
      <c r="A97" s="21">
        <v>92</v>
      </c>
      <c r="B97" s="16">
        <v>321</v>
      </c>
      <c r="C97" s="16" t="s">
        <v>1227</v>
      </c>
      <c r="D97" s="17" t="s">
        <v>1228</v>
      </c>
      <c r="E97" s="16" t="s">
        <v>20</v>
      </c>
      <c r="F97" s="16" t="s">
        <v>1229</v>
      </c>
      <c r="G97" s="16" t="s">
        <v>1230</v>
      </c>
      <c r="H97" s="16" t="s">
        <v>1455</v>
      </c>
      <c r="I97" s="58">
        <v>43821</v>
      </c>
      <c r="J97" s="59">
        <v>0.75</v>
      </c>
      <c r="K97" s="36"/>
      <c r="L97" s="65">
        <v>1500</v>
      </c>
      <c r="M97" s="21">
        <v>2</v>
      </c>
      <c r="N97" s="58">
        <v>43815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85.5" customHeight="1" x14ac:dyDescent="0.15">
      <c r="A98" s="21">
        <v>93</v>
      </c>
      <c r="B98" s="16">
        <v>322</v>
      </c>
      <c r="C98" s="16" t="s">
        <v>1231</v>
      </c>
      <c r="D98" s="17" t="s">
        <v>1232</v>
      </c>
      <c r="E98" s="16" t="s">
        <v>89</v>
      </c>
      <c r="F98" s="16" t="s">
        <v>1233</v>
      </c>
      <c r="G98" s="16" t="s">
        <v>2466</v>
      </c>
      <c r="H98" s="16" t="s">
        <v>1455</v>
      </c>
      <c r="I98" s="58">
        <v>43828</v>
      </c>
      <c r="J98" s="59">
        <v>0.6875</v>
      </c>
      <c r="K98" s="216"/>
      <c r="L98" s="65">
        <v>1900</v>
      </c>
      <c r="M98" s="21">
        <v>1</v>
      </c>
      <c r="N98" s="58">
        <v>43815</v>
      </c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134.25" customHeight="1" x14ac:dyDescent="0.15">
      <c r="A99" s="21">
        <v>94</v>
      </c>
      <c r="B99" s="16">
        <v>340</v>
      </c>
      <c r="C99" s="16" t="s">
        <v>1323</v>
      </c>
      <c r="D99" s="17" t="s">
        <v>1324</v>
      </c>
      <c r="E99" s="16" t="s">
        <v>20</v>
      </c>
      <c r="F99" s="16" t="s">
        <v>2559</v>
      </c>
      <c r="G99" s="16" t="s">
        <v>2560</v>
      </c>
      <c r="H99" s="16" t="s">
        <v>1455</v>
      </c>
      <c r="I99" s="58">
        <v>43827</v>
      </c>
      <c r="J99" s="59">
        <v>0.5</v>
      </c>
      <c r="K99" s="36" t="s">
        <v>2561</v>
      </c>
      <c r="L99" s="65">
        <v>950</v>
      </c>
      <c r="M99" s="21">
        <v>2</v>
      </c>
      <c r="N99" s="58">
        <v>43815</v>
      </c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56.25" customHeight="1" x14ac:dyDescent="0.15">
      <c r="A100" s="21">
        <v>95</v>
      </c>
      <c r="B100" s="25">
        <v>407</v>
      </c>
      <c r="C100" s="25" t="s">
        <v>1638</v>
      </c>
      <c r="D100" s="45" t="s">
        <v>1639</v>
      </c>
      <c r="E100" s="25" t="s">
        <v>20</v>
      </c>
      <c r="F100" s="25" t="s">
        <v>1640</v>
      </c>
      <c r="G100" s="25" t="s">
        <v>302</v>
      </c>
      <c r="H100" s="25" t="s">
        <v>23</v>
      </c>
      <c r="I100" s="58">
        <v>43827</v>
      </c>
      <c r="J100" s="32" t="s">
        <v>2562</v>
      </c>
      <c r="K100" s="36" t="s">
        <v>2517</v>
      </c>
      <c r="L100" s="65">
        <v>1900</v>
      </c>
      <c r="M100" s="21">
        <v>2</v>
      </c>
      <c r="N100" s="58">
        <v>43815</v>
      </c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91.5" customHeight="1" x14ac:dyDescent="0.15">
      <c r="A101" s="21">
        <v>96</v>
      </c>
      <c r="B101" s="16">
        <v>329</v>
      </c>
      <c r="C101" s="16" t="s">
        <v>1257</v>
      </c>
      <c r="D101" s="17" t="s">
        <v>1258</v>
      </c>
      <c r="E101" s="16" t="s">
        <v>199</v>
      </c>
      <c r="F101" s="16" t="s">
        <v>1259</v>
      </c>
      <c r="G101" s="16" t="s">
        <v>1260</v>
      </c>
      <c r="H101" s="16" t="s">
        <v>23</v>
      </c>
      <c r="I101" s="58">
        <v>43830</v>
      </c>
      <c r="J101" s="59">
        <v>0.85416666666666663</v>
      </c>
      <c r="K101" s="32"/>
      <c r="L101" s="65">
        <v>4000</v>
      </c>
      <c r="M101" s="21">
        <v>1</v>
      </c>
      <c r="N101" s="58">
        <v>43774</v>
      </c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56.25" customHeight="1" x14ac:dyDescent="0.15">
      <c r="A102" s="21">
        <v>97</v>
      </c>
      <c r="B102" s="16">
        <v>278</v>
      </c>
      <c r="C102" s="16" t="s">
        <v>1061</v>
      </c>
      <c r="D102" s="17" t="s">
        <v>1062</v>
      </c>
      <c r="E102" s="16" t="s">
        <v>155</v>
      </c>
      <c r="F102" s="16" t="s">
        <v>2447</v>
      </c>
      <c r="G102" s="16" t="s">
        <v>1064</v>
      </c>
      <c r="H102" s="16" t="s">
        <v>1455</v>
      </c>
      <c r="I102" s="58">
        <v>43827</v>
      </c>
      <c r="J102" s="59">
        <v>0.70833333333333337</v>
      </c>
      <c r="K102" s="36"/>
      <c r="L102" s="65">
        <v>2100</v>
      </c>
      <c r="M102" s="21">
        <v>2</v>
      </c>
      <c r="N102" s="58">
        <v>43816</v>
      </c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56.25" customHeight="1" x14ac:dyDescent="0.15">
      <c r="A103" s="21">
        <v>98</v>
      </c>
      <c r="B103" s="16">
        <v>298</v>
      </c>
      <c r="C103" s="16" t="s">
        <v>1136</v>
      </c>
      <c r="D103" s="17" t="s">
        <v>1137</v>
      </c>
      <c r="E103" s="16" t="s">
        <v>20</v>
      </c>
      <c r="F103" s="16" t="s">
        <v>1138</v>
      </c>
      <c r="G103" s="16" t="s">
        <v>2563</v>
      </c>
      <c r="H103" s="16" t="s">
        <v>1455</v>
      </c>
      <c r="I103" s="58">
        <v>43821</v>
      </c>
      <c r="J103" s="59">
        <v>0.72916666666666663</v>
      </c>
      <c r="K103" s="36" t="s">
        <v>2564</v>
      </c>
      <c r="L103" s="65">
        <v>1500</v>
      </c>
      <c r="M103" s="21">
        <v>2</v>
      </c>
      <c r="N103" s="58">
        <v>43816</v>
      </c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56.25" customHeight="1" x14ac:dyDescent="0.15">
      <c r="A104" s="21">
        <v>99</v>
      </c>
      <c r="B104" s="16">
        <v>238</v>
      </c>
      <c r="C104" s="16" t="s">
        <v>894</v>
      </c>
      <c r="D104" s="17" t="s">
        <v>895</v>
      </c>
      <c r="E104" s="16" t="s">
        <v>896</v>
      </c>
      <c r="F104" s="16" t="s">
        <v>897</v>
      </c>
      <c r="G104" s="16" t="s">
        <v>2565</v>
      </c>
      <c r="H104" s="16" t="s">
        <v>23</v>
      </c>
      <c r="I104" s="58">
        <v>43828</v>
      </c>
      <c r="J104" s="59">
        <v>0.45833333333333331</v>
      </c>
      <c r="K104" s="32"/>
      <c r="L104" s="65">
        <v>2500</v>
      </c>
      <c r="M104" s="21">
        <v>3</v>
      </c>
      <c r="N104" s="58">
        <v>43816</v>
      </c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56.25" customHeight="1" x14ac:dyDescent="0.15">
      <c r="A105" s="21">
        <v>100</v>
      </c>
      <c r="B105" s="16">
        <v>309</v>
      </c>
      <c r="C105" s="16" t="s">
        <v>1181</v>
      </c>
      <c r="D105" s="17" t="s">
        <v>1182</v>
      </c>
      <c r="E105" s="16" t="s">
        <v>20</v>
      </c>
      <c r="F105" s="16" t="s">
        <v>1183</v>
      </c>
      <c r="G105" s="16" t="s">
        <v>1184</v>
      </c>
      <c r="H105" s="16" t="s">
        <v>1455</v>
      </c>
      <c r="I105" s="58">
        <v>43824</v>
      </c>
      <c r="J105" s="59">
        <v>0.375</v>
      </c>
      <c r="K105" s="32"/>
      <c r="L105" s="65">
        <v>2500</v>
      </c>
      <c r="M105" s="21">
        <v>5</v>
      </c>
      <c r="N105" s="58">
        <v>43817</v>
      </c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56.25" customHeight="1" x14ac:dyDescent="0.15">
      <c r="A106" s="21">
        <v>101</v>
      </c>
      <c r="B106" s="16">
        <v>342</v>
      </c>
      <c r="C106" s="16" t="s">
        <v>1335</v>
      </c>
      <c r="D106" s="17" t="s">
        <v>1336</v>
      </c>
      <c r="E106" s="17" t="s">
        <v>62</v>
      </c>
      <c r="F106" s="17" t="s">
        <v>1337</v>
      </c>
      <c r="G106" s="16" t="s">
        <v>1338</v>
      </c>
      <c r="H106" s="16" t="s">
        <v>1455</v>
      </c>
      <c r="I106" s="58">
        <v>43830</v>
      </c>
      <c r="J106" s="59">
        <v>0.5625</v>
      </c>
      <c r="K106" s="32"/>
      <c r="L106" s="65">
        <v>3800</v>
      </c>
      <c r="M106" s="21">
        <v>3</v>
      </c>
      <c r="N106" s="58">
        <v>43818</v>
      </c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56.25" customHeight="1" x14ac:dyDescent="0.15">
      <c r="A107" s="21">
        <v>102</v>
      </c>
      <c r="B107" s="16">
        <v>396</v>
      </c>
      <c r="C107" s="16" t="s">
        <v>1593</v>
      </c>
      <c r="D107" s="17" t="s">
        <v>1594</v>
      </c>
      <c r="E107" s="17" t="s">
        <v>62</v>
      </c>
      <c r="F107" s="16" t="s">
        <v>1595</v>
      </c>
      <c r="G107" s="16" t="s">
        <v>53</v>
      </c>
      <c r="H107" s="16" t="s">
        <v>23</v>
      </c>
      <c r="I107" s="58">
        <v>43830</v>
      </c>
      <c r="J107" s="59">
        <v>0.78125</v>
      </c>
      <c r="K107" s="36" t="s">
        <v>2481</v>
      </c>
      <c r="L107" s="81">
        <v>5000</v>
      </c>
      <c r="M107" s="21">
        <v>3</v>
      </c>
      <c r="N107" s="58">
        <v>43819</v>
      </c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56.25" customHeight="1" x14ac:dyDescent="0.15">
      <c r="A108" s="21">
        <v>103</v>
      </c>
      <c r="B108" s="16">
        <v>344</v>
      </c>
      <c r="C108" s="16" t="s">
        <v>1357</v>
      </c>
      <c r="D108" s="17" t="s">
        <v>1358</v>
      </c>
      <c r="E108" s="17" t="s">
        <v>20</v>
      </c>
      <c r="F108" s="17" t="s">
        <v>1359</v>
      </c>
      <c r="G108" s="16" t="s">
        <v>1360</v>
      </c>
      <c r="H108" s="16" t="s">
        <v>1455</v>
      </c>
      <c r="I108" s="58">
        <v>43825</v>
      </c>
      <c r="J108" s="59">
        <v>0.75</v>
      </c>
      <c r="K108" s="36" t="s">
        <v>2566</v>
      </c>
      <c r="L108" s="65">
        <v>2500</v>
      </c>
      <c r="M108" s="21">
        <v>2</v>
      </c>
      <c r="N108" s="58">
        <v>43819</v>
      </c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56.25" customHeight="1" x14ac:dyDescent="0.15">
      <c r="A109" s="21">
        <v>104</v>
      </c>
      <c r="B109" s="16">
        <v>291</v>
      </c>
      <c r="C109" s="16" t="s">
        <v>1110</v>
      </c>
      <c r="D109" s="17" t="s">
        <v>1111</v>
      </c>
      <c r="E109" s="16" t="s">
        <v>89</v>
      </c>
      <c r="F109" s="16" t="s">
        <v>1112</v>
      </c>
      <c r="G109" s="16" t="s">
        <v>1113</v>
      </c>
      <c r="H109" s="16" t="s">
        <v>1455</v>
      </c>
      <c r="I109" s="58">
        <v>43830</v>
      </c>
      <c r="J109" s="59">
        <v>0.54166666666666663</v>
      </c>
      <c r="K109" s="32"/>
      <c r="L109" s="65">
        <v>2600</v>
      </c>
      <c r="M109" s="21">
        <v>2</v>
      </c>
      <c r="N109" s="58">
        <v>43819</v>
      </c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56.25" customHeight="1" x14ac:dyDescent="0.15">
      <c r="A110" s="21">
        <v>105</v>
      </c>
      <c r="B110" s="16">
        <v>282</v>
      </c>
      <c r="C110" s="16" t="s">
        <v>1078</v>
      </c>
      <c r="D110" s="17" t="s">
        <v>1079</v>
      </c>
      <c r="E110" s="16" t="s">
        <v>1080</v>
      </c>
      <c r="F110" s="16" t="s">
        <v>1081</v>
      </c>
      <c r="G110" s="16" t="s">
        <v>2567</v>
      </c>
      <c r="H110" s="16" t="s">
        <v>1455</v>
      </c>
      <c r="I110" s="58">
        <v>43830</v>
      </c>
      <c r="J110" s="59">
        <v>0.80208333333333337</v>
      </c>
      <c r="K110" s="32" t="s">
        <v>2568</v>
      </c>
      <c r="L110" s="65">
        <v>7000</v>
      </c>
      <c r="M110" s="21">
        <v>4</v>
      </c>
      <c r="N110" s="58">
        <v>43819</v>
      </c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56.25" customHeight="1" x14ac:dyDescent="0.15">
      <c r="A111" s="21">
        <v>106</v>
      </c>
      <c r="B111" s="16">
        <v>114</v>
      </c>
      <c r="C111" s="16" t="s">
        <v>410</v>
      </c>
      <c r="D111" s="17" t="s">
        <v>411</v>
      </c>
      <c r="E111" s="16" t="s">
        <v>326</v>
      </c>
      <c r="F111" s="16" t="s">
        <v>412</v>
      </c>
      <c r="G111" s="16" t="s">
        <v>413</v>
      </c>
      <c r="H111" s="16" t="s">
        <v>23</v>
      </c>
      <c r="I111" s="58">
        <v>43829</v>
      </c>
      <c r="J111" s="59">
        <v>0.83333333333333337</v>
      </c>
      <c r="K111" s="32"/>
      <c r="L111" s="65">
        <v>1900</v>
      </c>
      <c r="M111" s="21">
        <v>1</v>
      </c>
      <c r="N111" s="58">
        <v>43819</v>
      </c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75" customHeight="1" x14ac:dyDescent="0.15">
      <c r="A112" s="21">
        <v>107</v>
      </c>
      <c r="B112" s="16">
        <v>115</v>
      </c>
      <c r="C112" s="16" t="s">
        <v>414</v>
      </c>
      <c r="D112" s="17" t="s">
        <v>415</v>
      </c>
      <c r="E112" s="16" t="s">
        <v>62</v>
      </c>
      <c r="F112" s="16" t="s">
        <v>416</v>
      </c>
      <c r="G112" s="16" t="s">
        <v>417</v>
      </c>
      <c r="H112" s="16" t="s">
        <v>1455</v>
      </c>
      <c r="I112" s="58">
        <v>43828</v>
      </c>
      <c r="J112" s="59">
        <v>0.65625</v>
      </c>
      <c r="K112" s="216"/>
      <c r="L112" s="65">
        <v>2500</v>
      </c>
      <c r="M112" s="21">
        <v>3</v>
      </c>
      <c r="N112" s="58">
        <v>43819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56.25" customHeight="1" x14ac:dyDescent="0.15">
      <c r="A113" s="21">
        <v>108</v>
      </c>
      <c r="B113" s="16">
        <v>221</v>
      </c>
      <c r="C113" s="16" t="s">
        <v>827</v>
      </c>
      <c r="D113" s="17" t="s">
        <v>828</v>
      </c>
      <c r="E113" s="16" t="s">
        <v>20</v>
      </c>
      <c r="F113" s="16" t="s">
        <v>829</v>
      </c>
      <c r="G113" s="16" t="s">
        <v>830</v>
      </c>
      <c r="H113" s="16" t="s">
        <v>23</v>
      </c>
      <c r="I113" s="58">
        <v>43828</v>
      </c>
      <c r="J113" s="59">
        <v>0.70833333333333337</v>
      </c>
      <c r="K113" s="216"/>
      <c r="L113" s="65">
        <v>1900</v>
      </c>
      <c r="M113" s="21">
        <v>2</v>
      </c>
      <c r="N113" s="58">
        <v>43819</v>
      </c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56.25" customHeight="1" x14ac:dyDescent="0.15">
      <c r="A114" s="21">
        <v>109</v>
      </c>
      <c r="B114" s="16">
        <v>248</v>
      </c>
      <c r="C114" s="16" t="s">
        <v>937</v>
      </c>
      <c r="D114" s="17" t="s">
        <v>938</v>
      </c>
      <c r="E114" s="16" t="s">
        <v>209</v>
      </c>
      <c r="F114" s="16" t="s">
        <v>939</v>
      </c>
      <c r="G114" s="16" t="s">
        <v>940</v>
      </c>
      <c r="H114" s="16" t="s">
        <v>23</v>
      </c>
      <c r="I114" s="58">
        <v>43828</v>
      </c>
      <c r="J114" s="59">
        <v>0.79166666666666663</v>
      </c>
      <c r="K114" s="32"/>
      <c r="L114" s="65">
        <v>2500</v>
      </c>
      <c r="M114" s="21">
        <v>1</v>
      </c>
      <c r="N114" s="58">
        <v>43819</v>
      </c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91.5" customHeight="1" x14ac:dyDescent="0.15">
      <c r="A115" s="21">
        <v>110</v>
      </c>
      <c r="B115" s="16">
        <v>275</v>
      </c>
      <c r="C115" s="16" t="s">
        <v>1046</v>
      </c>
      <c r="D115" s="17" t="s">
        <v>1047</v>
      </c>
      <c r="E115" s="16" t="s">
        <v>20</v>
      </c>
      <c r="F115" s="16" t="s">
        <v>1779</v>
      </c>
      <c r="G115" s="16" t="s">
        <v>2569</v>
      </c>
      <c r="H115" s="16" t="s">
        <v>1455</v>
      </c>
      <c r="I115" s="58">
        <v>43828</v>
      </c>
      <c r="J115" s="59">
        <v>0.72916666666666663</v>
      </c>
      <c r="K115" s="32"/>
      <c r="L115" s="65">
        <v>1900</v>
      </c>
      <c r="M115" s="21">
        <v>2</v>
      </c>
      <c r="N115" s="58">
        <v>43820</v>
      </c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78" customHeight="1" x14ac:dyDescent="0.15">
      <c r="A116" s="21">
        <v>111</v>
      </c>
      <c r="B116" s="16">
        <v>360</v>
      </c>
      <c r="C116" s="16" t="s">
        <v>1446</v>
      </c>
      <c r="D116" s="17" t="s">
        <v>1447</v>
      </c>
      <c r="E116" s="17" t="s">
        <v>199</v>
      </c>
      <c r="F116" s="16" t="s">
        <v>1448</v>
      </c>
      <c r="G116" s="16" t="s">
        <v>1449</v>
      </c>
      <c r="H116" s="16" t="s">
        <v>1455</v>
      </c>
      <c r="I116" s="58">
        <v>43830</v>
      </c>
      <c r="J116" s="59">
        <v>0.77083333333333337</v>
      </c>
      <c r="K116" s="21"/>
      <c r="L116" s="81">
        <v>3900</v>
      </c>
      <c r="M116" s="21">
        <v>2</v>
      </c>
      <c r="N116" s="58">
        <v>43820</v>
      </c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72.75" customHeight="1" x14ac:dyDescent="0.15">
      <c r="A117" s="21">
        <v>112</v>
      </c>
      <c r="B117" s="16">
        <v>399</v>
      </c>
      <c r="C117" s="16" t="s">
        <v>1604</v>
      </c>
      <c r="D117" s="17" t="s">
        <v>1605</v>
      </c>
      <c r="E117" s="17" t="s">
        <v>199</v>
      </c>
      <c r="F117" s="16" t="s">
        <v>1606</v>
      </c>
      <c r="G117" s="16" t="s">
        <v>2570</v>
      </c>
      <c r="H117" s="16" t="s">
        <v>23</v>
      </c>
      <c r="I117" s="58">
        <v>43830</v>
      </c>
      <c r="J117" s="59">
        <v>0.875</v>
      </c>
      <c r="K117" s="32"/>
      <c r="L117" s="65">
        <v>4500</v>
      </c>
      <c r="M117" s="21">
        <v>1</v>
      </c>
      <c r="N117" s="58">
        <v>43820</v>
      </c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72" customHeight="1" x14ac:dyDescent="0.15">
      <c r="A118" s="21">
        <v>113</v>
      </c>
      <c r="B118" s="16">
        <v>349</v>
      </c>
      <c r="C118" s="16" t="s">
        <v>1401</v>
      </c>
      <c r="D118" s="17" t="s">
        <v>1402</v>
      </c>
      <c r="E118" s="17" t="s">
        <v>62</v>
      </c>
      <c r="F118" s="16" t="s">
        <v>1403</v>
      </c>
      <c r="G118" s="16" t="s">
        <v>1404</v>
      </c>
      <c r="H118" s="16" t="s">
        <v>1455</v>
      </c>
      <c r="I118" s="58">
        <v>43830</v>
      </c>
      <c r="J118" s="59">
        <v>0.45833333333333331</v>
      </c>
      <c r="K118" s="232"/>
      <c r="L118" s="65">
        <v>3000</v>
      </c>
      <c r="M118" s="21">
        <v>3</v>
      </c>
      <c r="N118" s="58">
        <v>43824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91.5" customHeight="1" x14ac:dyDescent="0.15">
      <c r="A119" s="21">
        <v>114</v>
      </c>
      <c r="B119" s="16">
        <v>78</v>
      </c>
      <c r="C119" s="16" t="s">
        <v>289</v>
      </c>
      <c r="D119" s="17" t="s">
        <v>290</v>
      </c>
      <c r="E119" s="16" t="s">
        <v>20</v>
      </c>
      <c r="F119" s="16" t="s">
        <v>291</v>
      </c>
      <c r="G119" s="16" t="s">
        <v>292</v>
      </c>
      <c r="H119" s="16" t="s">
        <v>1455</v>
      </c>
      <c r="I119" s="58">
        <v>43829</v>
      </c>
      <c r="J119" s="59">
        <v>0.875</v>
      </c>
      <c r="K119" s="32"/>
      <c r="L119" s="65">
        <v>1900</v>
      </c>
      <c r="M119" s="21">
        <v>1</v>
      </c>
      <c r="N119" s="58">
        <v>43825</v>
      </c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56.25" customHeight="1" x14ac:dyDescent="0.15">
      <c r="A120" s="21">
        <v>115</v>
      </c>
      <c r="B120" s="16">
        <v>81</v>
      </c>
      <c r="C120" s="16" t="s">
        <v>304</v>
      </c>
      <c r="D120" s="17" t="s">
        <v>305</v>
      </c>
      <c r="E120" s="16" t="s">
        <v>20</v>
      </c>
      <c r="F120" s="16" t="s">
        <v>2449</v>
      </c>
      <c r="G120" s="16" t="s">
        <v>284</v>
      </c>
      <c r="H120" s="16" t="s">
        <v>1455</v>
      </c>
      <c r="I120" s="58">
        <v>43829</v>
      </c>
      <c r="J120" s="59">
        <v>0.47916666666666669</v>
      </c>
      <c r="K120" s="216"/>
      <c r="L120" s="65">
        <v>1900</v>
      </c>
      <c r="M120" s="21">
        <v>2</v>
      </c>
      <c r="N120" s="58">
        <v>43825</v>
      </c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56.25" customHeight="1" x14ac:dyDescent="0.15">
      <c r="A121" s="21">
        <v>116</v>
      </c>
      <c r="B121" s="16">
        <v>83</v>
      </c>
      <c r="C121" s="16" t="s">
        <v>311</v>
      </c>
      <c r="D121" s="17" t="s">
        <v>312</v>
      </c>
      <c r="E121" s="16" t="s">
        <v>62</v>
      </c>
      <c r="F121" s="16" t="s">
        <v>313</v>
      </c>
      <c r="G121" s="16" t="s">
        <v>314</v>
      </c>
      <c r="H121" s="16" t="s">
        <v>1455</v>
      </c>
      <c r="I121" s="58">
        <v>43829</v>
      </c>
      <c r="J121" s="59">
        <v>0.84375</v>
      </c>
      <c r="K121" s="32"/>
      <c r="L121" s="65">
        <v>2500</v>
      </c>
      <c r="M121" s="21">
        <v>3</v>
      </c>
      <c r="N121" s="58">
        <v>43826</v>
      </c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100.5" customHeight="1" x14ac:dyDescent="0.15">
      <c r="A122" s="21">
        <v>117</v>
      </c>
      <c r="B122" s="16">
        <v>425</v>
      </c>
      <c r="C122" s="16" t="s">
        <v>1716</v>
      </c>
      <c r="D122" s="17" t="s">
        <v>1717</v>
      </c>
      <c r="E122" s="16" t="s">
        <v>62</v>
      </c>
      <c r="F122" s="16" t="s">
        <v>1718</v>
      </c>
      <c r="G122" s="16" t="s">
        <v>1719</v>
      </c>
      <c r="H122" s="16" t="s">
        <v>23</v>
      </c>
      <c r="I122" s="58">
        <v>43827</v>
      </c>
      <c r="J122" s="59">
        <v>0.73958333333333337</v>
      </c>
      <c r="K122" s="32"/>
      <c r="L122" s="65">
        <v>2500</v>
      </c>
      <c r="M122" s="21">
        <v>3</v>
      </c>
      <c r="N122" s="58">
        <v>43826</v>
      </c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69" customHeight="1" x14ac:dyDescent="0.15">
      <c r="A123" s="21">
        <v>118</v>
      </c>
      <c r="B123" s="16">
        <v>471</v>
      </c>
      <c r="C123" s="16" t="s">
        <v>1908</v>
      </c>
      <c r="D123" s="17" t="s">
        <v>1909</v>
      </c>
      <c r="E123" s="16" t="s">
        <v>62</v>
      </c>
      <c r="F123" s="16" t="s">
        <v>1910</v>
      </c>
      <c r="G123" s="16" t="s">
        <v>1911</v>
      </c>
      <c r="H123" s="16" t="s">
        <v>1455</v>
      </c>
      <c r="I123" s="58">
        <v>43829</v>
      </c>
      <c r="J123" s="59">
        <v>0.71875</v>
      </c>
      <c r="K123" s="32"/>
      <c r="L123" s="65">
        <v>2500</v>
      </c>
      <c r="M123" s="21">
        <v>3</v>
      </c>
      <c r="N123" s="58">
        <v>43826</v>
      </c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56.25" customHeight="1" x14ac:dyDescent="0.15">
      <c r="A124" s="21">
        <v>119</v>
      </c>
      <c r="B124" s="16">
        <v>472</v>
      </c>
      <c r="C124" s="16" t="s">
        <v>1913</v>
      </c>
      <c r="D124" s="17" t="s">
        <v>1914</v>
      </c>
      <c r="E124" s="16" t="s">
        <v>20</v>
      </c>
      <c r="F124" s="16" t="s">
        <v>1915</v>
      </c>
      <c r="G124" s="16" t="s">
        <v>2571</v>
      </c>
      <c r="H124" s="16" t="s">
        <v>1455</v>
      </c>
      <c r="I124" s="58">
        <v>43830</v>
      </c>
      <c r="J124" s="59">
        <v>0.66666666666666663</v>
      </c>
      <c r="K124" s="216" t="s">
        <v>2572</v>
      </c>
      <c r="L124" s="65">
        <v>2600</v>
      </c>
      <c r="M124" s="21">
        <v>1</v>
      </c>
      <c r="N124" s="58">
        <v>43826</v>
      </c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56.25" customHeight="1" x14ac:dyDescent="0.15">
      <c r="A125" s="21">
        <v>120</v>
      </c>
      <c r="B125" s="16">
        <v>473</v>
      </c>
      <c r="C125" s="16" t="s">
        <v>1917</v>
      </c>
      <c r="D125" s="17" t="s">
        <v>1918</v>
      </c>
      <c r="E125" s="16" t="s">
        <v>1250</v>
      </c>
      <c r="F125" s="16" t="s">
        <v>1919</v>
      </c>
      <c r="G125" s="16" t="s">
        <v>1920</v>
      </c>
      <c r="H125" s="16" t="s">
        <v>1455</v>
      </c>
      <c r="I125" s="58">
        <v>43827</v>
      </c>
      <c r="J125" s="59">
        <v>0.875</v>
      </c>
      <c r="K125" s="36"/>
      <c r="L125" s="65">
        <v>3000</v>
      </c>
      <c r="M125" s="21">
        <v>3</v>
      </c>
      <c r="N125" s="58">
        <v>43826</v>
      </c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56.25" customHeight="1" x14ac:dyDescent="0.15">
      <c r="A126" s="21">
        <v>121</v>
      </c>
      <c r="B126" s="16">
        <v>474</v>
      </c>
      <c r="C126" s="16" t="s">
        <v>1921</v>
      </c>
      <c r="D126" s="17" t="s">
        <v>1922</v>
      </c>
      <c r="E126" s="16" t="s">
        <v>62</v>
      </c>
      <c r="F126" s="16" t="s">
        <v>1923</v>
      </c>
      <c r="G126" s="16" t="s">
        <v>1924</v>
      </c>
      <c r="H126" s="16" t="s">
        <v>1455</v>
      </c>
      <c r="I126" s="58">
        <v>43829</v>
      </c>
      <c r="J126" s="59">
        <v>0.78125</v>
      </c>
      <c r="K126" s="216"/>
      <c r="L126" s="65">
        <v>2500</v>
      </c>
      <c r="M126" s="21">
        <v>3</v>
      </c>
      <c r="N126" s="58">
        <v>43826</v>
      </c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104.25" customHeight="1" x14ac:dyDescent="0.15">
      <c r="A127" s="21">
        <v>122</v>
      </c>
      <c r="B127" s="16">
        <v>475</v>
      </c>
      <c r="C127" s="16" t="s">
        <v>1926</v>
      </c>
      <c r="D127" s="17" t="s">
        <v>1927</v>
      </c>
      <c r="E127" s="16" t="s">
        <v>79</v>
      </c>
      <c r="F127" s="16" t="s">
        <v>1928</v>
      </c>
      <c r="G127" s="16" t="s">
        <v>2409</v>
      </c>
      <c r="H127" s="215" t="s">
        <v>1455</v>
      </c>
      <c r="I127" s="58">
        <v>43829</v>
      </c>
      <c r="J127" s="59">
        <v>0.83333333333333337</v>
      </c>
      <c r="K127" s="32" t="s">
        <v>2501</v>
      </c>
      <c r="L127" s="65">
        <v>4500</v>
      </c>
      <c r="M127" s="21">
        <v>2</v>
      </c>
      <c r="N127" s="58">
        <v>43828</v>
      </c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56.25" customHeight="1" x14ac:dyDescent="0.15">
      <c r="A128" s="21">
        <v>123</v>
      </c>
      <c r="B128" s="16"/>
      <c r="C128" s="16" t="s">
        <v>2573</v>
      </c>
      <c r="D128" s="17"/>
      <c r="E128" s="17" t="s">
        <v>20</v>
      </c>
      <c r="F128" s="16"/>
      <c r="G128" s="16"/>
      <c r="H128" s="16"/>
      <c r="I128" s="58">
        <v>43829</v>
      </c>
      <c r="J128" s="59">
        <v>0.75</v>
      </c>
      <c r="K128" s="216"/>
      <c r="L128" s="65">
        <v>950</v>
      </c>
      <c r="M128" s="21">
        <v>2</v>
      </c>
      <c r="N128" s="58">
        <v>43829</v>
      </c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56.25" customHeight="1" x14ac:dyDescent="0.15">
      <c r="A129" s="21"/>
      <c r="B129" s="16"/>
      <c r="C129" s="16"/>
      <c r="D129" s="17"/>
      <c r="E129" s="16"/>
      <c r="F129" s="16"/>
      <c r="G129" s="16"/>
      <c r="H129" s="16"/>
      <c r="I129" s="58"/>
      <c r="J129" s="59"/>
      <c r="K129" s="32"/>
      <c r="L129" s="65"/>
      <c r="M129" s="21"/>
      <c r="N129" s="58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56.25" customHeight="1" x14ac:dyDescent="0.15">
      <c r="A130" s="210"/>
      <c r="B130" s="210"/>
      <c r="C130" s="210"/>
      <c r="D130" s="211"/>
      <c r="E130" s="210"/>
      <c r="F130" s="210"/>
      <c r="G130" s="210"/>
      <c r="H130" s="210"/>
      <c r="I130" s="212"/>
      <c r="J130" s="213"/>
      <c r="K130" s="211"/>
      <c r="L130" s="214"/>
      <c r="M130" s="210"/>
      <c r="N130" s="58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73.5" customHeight="1" x14ac:dyDescent="0.15">
      <c r="A131" s="210"/>
      <c r="B131" s="210"/>
      <c r="C131" s="210"/>
      <c r="D131" s="211"/>
      <c r="E131" s="210"/>
      <c r="F131" s="210"/>
      <c r="G131" s="210"/>
      <c r="H131" s="210"/>
      <c r="I131" s="212"/>
      <c r="J131" s="213"/>
      <c r="K131" s="211"/>
      <c r="L131" s="214"/>
      <c r="M131" s="210"/>
      <c r="N131" s="58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56.25" customHeight="1" x14ac:dyDescent="0.15">
      <c r="A132" s="210"/>
      <c r="B132" s="210"/>
      <c r="C132" s="210"/>
      <c r="D132" s="211"/>
      <c r="E132" s="210"/>
      <c r="F132" s="210"/>
      <c r="G132" s="210"/>
      <c r="H132" s="210"/>
      <c r="I132" s="212"/>
      <c r="J132" s="213"/>
      <c r="K132" s="211"/>
      <c r="L132" s="214"/>
      <c r="M132" s="210"/>
      <c r="N132" s="58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56.25" customHeight="1" x14ac:dyDescent="0.15">
      <c r="A133" s="210"/>
      <c r="B133" s="210"/>
      <c r="C133" s="210"/>
      <c r="D133" s="211"/>
      <c r="E133" s="210"/>
      <c r="F133" s="210"/>
      <c r="G133" s="210"/>
      <c r="H133" s="210"/>
      <c r="I133" s="212"/>
      <c r="J133" s="213"/>
      <c r="K133" s="211"/>
      <c r="L133" s="214"/>
      <c r="M133" s="210"/>
      <c r="N133" s="58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56.25" customHeight="1" x14ac:dyDescent="0.15">
      <c r="A134" s="21"/>
      <c r="B134" s="16"/>
      <c r="C134" s="16"/>
      <c r="D134" s="17"/>
      <c r="E134" s="16"/>
      <c r="F134" s="16"/>
      <c r="G134" s="16"/>
      <c r="H134" s="16"/>
      <c r="I134" s="58"/>
      <c r="J134" s="59"/>
      <c r="K134" s="32"/>
      <c r="L134" s="65"/>
      <c r="M134" s="21"/>
      <c r="N134" s="58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56.25" customHeight="1" x14ac:dyDescent="0.15">
      <c r="A135" s="21"/>
      <c r="B135" s="16"/>
      <c r="C135" s="16"/>
      <c r="D135" s="17"/>
      <c r="E135" s="16"/>
      <c r="F135" s="16"/>
      <c r="G135" s="16"/>
      <c r="H135" s="215"/>
      <c r="I135" s="58"/>
      <c r="J135" s="59"/>
      <c r="K135" s="32"/>
      <c r="L135" s="65"/>
      <c r="M135" s="21"/>
      <c r="N135" s="58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56.25" customHeight="1" x14ac:dyDescent="0.15">
      <c r="A136" s="21"/>
      <c r="B136" s="16"/>
      <c r="C136" s="16"/>
      <c r="D136" s="17"/>
      <c r="E136" s="16"/>
      <c r="F136" s="16"/>
      <c r="G136" s="16"/>
      <c r="H136" s="16"/>
      <c r="I136" s="58"/>
      <c r="J136" s="59"/>
      <c r="K136" s="32"/>
      <c r="L136" s="65"/>
      <c r="M136" s="21"/>
      <c r="N136" s="58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56.25" customHeight="1" x14ac:dyDescent="0.15">
      <c r="A137" s="21"/>
      <c r="B137" s="16"/>
      <c r="C137" s="16"/>
      <c r="D137" s="17"/>
      <c r="E137" s="16"/>
      <c r="F137" s="16"/>
      <c r="G137" s="16"/>
      <c r="H137" s="16"/>
      <c r="I137" s="58"/>
      <c r="J137" s="59"/>
      <c r="K137" s="32"/>
      <c r="L137" s="65"/>
      <c r="M137" s="21"/>
      <c r="N137" s="58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73.5" customHeight="1" x14ac:dyDescent="0.15">
      <c r="A138" s="21"/>
      <c r="B138" s="25"/>
      <c r="C138" s="25"/>
      <c r="D138" s="45"/>
      <c r="E138" s="25"/>
      <c r="F138" s="25"/>
      <c r="G138" s="25"/>
      <c r="H138" s="25"/>
      <c r="I138" s="58"/>
      <c r="J138" s="59"/>
      <c r="K138" s="36"/>
      <c r="L138" s="65"/>
      <c r="M138" s="21"/>
      <c r="N138" s="58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67.5" customHeight="1" x14ac:dyDescent="0.15">
      <c r="A139" s="21"/>
      <c r="B139" s="16"/>
      <c r="C139" s="16"/>
      <c r="D139" s="17"/>
      <c r="E139" s="16"/>
      <c r="F139" s="16"/>
      <c r="G139" s="16"/>
      <c r="H139" s="16"/>
      <c r="I139" s="58"/>
      <c r="J139" s="59"/>
      <c r="K139" s="216"/>
      <c r="L139" s="65"/>
      <c r="M139" s="21"/>
      <c r="N139" s="58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56.25" customHeight="1" x14ac:dyDescent="0.15">
      <c r="A140" s="21"/>
      <c r="B140" s="16"/>
      <c r="C140" s="16"/>
      <c r="D140" s="17"/>
      <c r="E140" s="16"/>
      <c r="F140" s="21"/>
      <c r="G140" s="16"/>
      <c r="H140" s="16"/>
      <c r="I140" s="58"/>
      <c r="J140" s="59"/>
      <c r="K140" s="21"/>
      <c r="L140" s="65"/>
      <c r="M140" s="21"/>
      <c r="N140" s="58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56.25" customHeight="1" x14ac:dyDescent="0.15">
      <c r="A141" s="21"/>
      <c r="B141" s="16"/>
      <c r="C141" s="16"/>
      <c r="D141" s="17"/>
      <c r="E141" s="16"/>
      <c r="F141" s="16"/>
      <c r="G141" s="16"/>
      <c r="H141" s="16"/>
      <c r="I141" s="58"/>
      <c r="J141" s="59"/>
      <c r="K141" s="36"/>
      <c r="L141" s="65"/>
      <c r="M141" s="21"/>
      <c r="N141" s="58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56.25" customHeight="1" x14ac:dyDescent="0.15">
      <c r="A142" s="21"/>
      <c r="B142" s="16"/>
      <c r="C142" s="16"/>
      <c r="D142" s="17"/>
      <c r="E142" s="16"/>
      <c r="F142" s="16"/>
      <c r="G142" s="16"/>
      <c r="H142" s="16"/>
      <c r="I142" s="58"/>
      <c r="J142" s="59"/>
      <c r="K142" s="21"/>
      <c r="L142" s="65"/>
      <c r="M142" s="21"/>
      <c r="N142" s="58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56.25" customHeight="1" x14ac:dyDescent="0.15">
      <c r="A143" s="21"/>
      <c r="B143" s="16"/>
      <c r="C143" s="16"/>
      <c r="D143" s="17"/>
      <c r="E143" s="16"/>
      <c r="F143" s="17"/>
      <c r="G143" s="16"/>
      <c r="H143" s="16"/>
      <c r="I143" s="58"/>
      <c r="J143" s="59"/>
      <c r="K143" s="32"/>
      <c r="L143" s="65"/>
      <c r="M143" s="21"/>
      <c r="N143" s="58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56.25" customHeight="1" x14ac:dyDescent="0.15">
      <c r="A144" s="21"/>
      <c r="B144" s="16"/>
      <c r="C144" s="16"/>
      <c r="D144" s="17"/>
      <c r="E144" s="16"/>
      <c r="F144" s="16"/>
      <c r="G144" s="16"/>
      <c r="H144" s="16"/>
      <c r="I144" s="58"/>
      <c r="J144" s="59"/>
      <c r="K144" s="32"/>
      <c r="L144" s="65"/>
      <c r="M144" s="21"/>
      <c r="N144" s="58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56.25" customHeight="1" x14ac:dyDescent="0.15">
      <c r="A145" s="21"/>
      <c r="B145" s="16"/>
      <c r="C145" s="16"/>
      <c r="D145" s="17"/>
      <c r="E145" s="16"/>
      <c r="F145" s="16"/>
      <c r="G145" s="16"/>
      <c r="H145" s="16"/>
      <c r="I145" s="58"/>
      <c r="J145" s="59"/>
      <c r="K145" s="32"/>
      <c r="L145" s="65"/>
      <c r="M145" s="21"/>
      <c r="N145" s="58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spans="1:26" ht="51.75" customHeight="1" x14ac:dyDescent="0.15">
      <c r="A146" s="16"/>
      <c r="B146" s="16"/>
      <c r="C146" s="16"/>
      <c r="D146" s="17"/>
      <c r="E146" s="16"/>
      <c r="F146" s="16"/>
      <c r="G146" s="16"/>
      <c r="H146" s="16"/>
      <c r="I146" s="58"/>
      <c r="J146" s="59"/>
      <c r="K146" s="32"/>
      <c r="L146" s="65"/>
      <c r="M146" s="21"/>
      <c r="N146" s="5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21"/>
      <c r="B147" s="21"/>
      <c r="C147" s="21"/>
      <c r="D147" s="32"/>
      <c r="E147" s="21"/>
      <c r="F147" s="21"/>
      <c r="G147" s="21"/>
      <c r="H147" s="21"/>
      <c r="I147" s="58"/>
      <c r="J147" s="59"/>
      <c r="K147" s="32"/>
      <c r="L147" s="65"/>
      <c r="M147" s="21"/>
      <c r="N147" s="5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8.5" customHeight="1" x14ac:dyDescent="0.15">
      <c r="A148" s="16"/>
      <c r="B148" s="16"/>
      <c r="C148" s="16"/>
      <c r="D148" s="17"/>
      <c r="E148" s="16"/>
      <c r="F148" s="16"/>
      <c r="G148" s="16"/>
      <c r="H148" s="16"/>
      <c r="I148" s="58"/>
      <c r="J148" s="59"/>
      <c r="K148" s="32"/>
      <c r="L148" s="65"/>
      <c r="M148" s="21"/>
      <c r="N148" s="5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10.25" customHeight="1" x14ac:dyDescent="0.15">
      <c r="A149" s="16"/>
      <c r="B149" s="16"/>
      <c r="C149" s="16"/>
      <c r="D149" s="17"/>
      <c r="E149" s="16"/>
      <c r="F149" s="16"/>
      <c r="G149" s="16"/>
      <c r="H149" s="16"/>
      <c r="I149" s="35"/>
      <c r="J149" s="39"/>
      <c r="K149" s="17"/>
      <c r="L149" s="70"/>
      <c r="M149" s="16"/>
      <c r="N149" s="5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76.5" customHeight="1" x14ac:dyDescent="0.15">
      <c r="A150" s="16"/>
      <c r="B150" s="16"/>
      <c r="C150" s="16"/>
      <c r="D150" s="17"/>
      <c r="E150" s="16"/>
      <c r="F150" s="16"/>
      <c r="G150" s="16"/>
      <c r="H150" s="16"/>
      <c r="I150" s="35"/>
      <c r="J150" s="39"/>
      <c r="K150" s="17"/>
      <c r="L150" s="70"/>
      <c r="M150" s="16"/>
      <c r="N150" s="5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6.25" customHeight="1" x14ac:dyDescent="0.15">
      <c r="A151" s="16"/>
      <c r="B151" s="16"/>
      <c r="C151" s="16"/>
      <c r="D151" s="17"/>
      <c r="E151" s="16"/>
      <c r="F151" s="16"/>
      <c r="G151" s="16"/>
      <c r="H151" s="16"/>
      <c r="I151" s="35"/>
      <c r="J151" s="39"/>
      <c r="K151" s="17"/>
      <c r="L151" s="70"/>
      <c r="M151" s="16"/>
      <c r="N151" s="5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1.25" customHeight="1" x14ac:dyDescent="0.15">
      <c r="A152" s="16"/>
      <c r="B152" s="16"/>
      <c r="C152" s="16"/>
      <c r="D152" s="17"/>
      <c r="E152" s="16"/>
      <c r="F152" s="16"/>
      <c r="G152" s="16"/>
      <c r="H152" s="16"/>
      <c r="I152" s="35"/>
      <c r="J152" s="39"/>
      <c r="K152" s="17"/>
      <c r="L152" s="70"/>
      <c r="M152" s="16"/>
      <c r="N152" s="5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/>
      <c r="B153" s="16"/>
      <c r="C153" s="16"/>
      <c r="D153" s="17"/>
      <c r="E153" s="16"/>
      <c r="F153" s="16"/>
      <c r="G153" s="16"/>
      <c r="H153" s="16"/>
      <c r="I153" s="58"/>
      <c r="J153" s="59"/>
      <c r="K153" s="32"/>
      <c r="L153" s="65"/>
      <c r="M153" s="21"/>
      <c r="N153" s="5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57" customHeight="1" x14ac:dyDescent="0.15">
      <c r="A154" s="16"/>
      <c r="B154" s="16"/>
      <c r="C154" s="16"/>
      <c r="D154" s="17"/>
      <c r="E154" s="16"/>
      <c r="F154" s="16"/>
      <c r="G154" s="16"/>
      <c r="H154" s="16"/>
      <c r="I154" s="58"/>
      <c r="J154" s="59"/>
      <c r="K154" s="21"/>
      <c r="L154" s="65"/>
      <c r="M154" s="21"/>
      <c r="N154" s="5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68.25" customHeight="1" x14ac:dyDescent="0.15">
      <c r="A155" s="16"/>
      <c r="B155" s="16"/>
      <c r="C155" s="16"/>
      <c r="D155" s="17"/>
      <c r="E155" s="16"/>
      <c r="F155" s="16"/>
      <c r="G155" s="16"/>
      <c r="H155" s="16"/>
      <c r="I155" s="35"/>
      <c r="J155" s="39"/>
      <c r="K155" s="217"/>
      <c r="L155" s="70"/>
      <c r="M155" s="16"/>
      <c r="N155" s="5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/>
      <c r="B156" s="16"/>
      <c r="C156" s="16"/>
      <c r="D156" s="17"/>
      <c r="E156" s="16"/>
      <c r="F156" s="16"/>
      <c r="G156" s="16"/>
      <c r="H156" s="16"/>
      <c r="I156" s="35"/>
      <c r="J156" s="39"/>
      <c r="K156" s="17"/>
      <c r="L156" s="70"/>
      <c r="M156" s="16"/>
      <c r="N156" s="5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72" customHeight="1" x14ac:dyDescent="0.15">
      <c r="A157" s="16"/>
      <c r="B157" s="16"/>
      <c r="C157" s="16"/>
      <c r="D157" s="17"/>
      <c r="E157" s="16"/>
      <c r="F157" s="16"/>
      <c r="G157" s="16"/>
      <c r="H157" s="16"/>
      <c r="I157" s="35"/>
      <c r="J157" s="39"/>
      <c r="K157" s="34"/>
      <c r="L157" s="70"/>
      <c r="M157" s="16"/>
      <c r="N157" s="5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/>
      <c r="B158" s="16"/>
      <c r="C158" s="16"/>
      <c r="D158" s="17"/>
      <c r="E158" s="17"/>
      <c r="F158" s="16"/>
      <c r="G158" s="16"/>
      <c r="H158" s="16"/>
      <c r="I158" s="35"/>
      <c r="J158" s="39"/>
      <c r="K158" s="34"/>
      <c r="L158" s="70"/>
      <c r="M158" s="16"/>
      <c r="N158" s="35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/>
      <c r="B159" s="16"/>
      <c r="C159" s="16"/>
      <c r="D159" s="17"/>
      <c r="E159" s="16"/>
      <c r="F159" s="16"/>
      <c r="G159" s="16"/>
      <c r="H159" s="16"/>
      <c r="I159" s="35"/>
      <c r="J159" s="39"/>
      <c r="K159" s="36"/>
      <c r="L159" s="70"/>
      <c r="M159" s="16"/>
      <c r="N159" s="35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/>
      <c r="B160" s="16"/>
      <c r="C160" s="16"/>
      <c r="D160" s="17"/>
      <c r="E160" s="16"/>
      <c r="F160" s="16"/>
      <c r="G160" s="16"/>
      <c r="H160" s="16"/>
      <c r="I160" s="35"/>
      <c r="J160" s="39"/>
      <c r="K160" s="16"/>
      <c r="L160" s="70"/>
      <c r="M160" s="16"/>
      <c r="N160" s="35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/>
      <c r="B161" s="16"/>
      <c r="C161" s="16"/>
      <c r="D161" s="17"/>
      <c r="E161" s="16"/>
      <c r="F161" s="16"/>
      <c r="G161" s="16"/>
      <c r="H161" s="16"/>
      <c r="I161" s="35"/>
      <c r="J161" s="39"/>
      <c r="K161" s="17"/>
      <c r="L161" s="70"/>
      <c r="M161" s="16"/>
      <c r="N161" s="35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/>
      <c r="B162" s="16"/>
      <c r="C162" s="16"/>
      <c r="D162" s="17"/>
      <c r="E162" s="16"/>
      <c r="F162" s="16"/>
      <c r="G162" s="16"/>
      <c r="H162" s="16"/>
      <c r="I162" s="35"/>
      <c r="J162" s="39"/>
      <c r="K162" s="36"/>
      <c r="L162" s="70"/>
      <c r="M162" s="16"/>
      <c r="N162" s="35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/>
      <c r="B163" s="16"/>
      <c r="C163" s="16"/>
      <c r="D163" s="17"/>
      <c r="E163" s="16"/>
      <c r="F163" s="16"/>
      <c r="G163" s="16"/>
      <c r="H163" s="16"/>
      <c r="I163" s="35"/>
      <c r="J163" s="59"/>
      <c r="K163" s="21"/>
      <c r="L163" s="65"/>
      <c r="M163" s="21"/>
      <c r="N163" s="35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/>
      <c r="B164" s="16"/>
      <c r="C164" s="16"/>
      <c r="D164" s="17"/>
      <c r="E164" s="16"/>
      <c r="F164" s="16"/>
      <c r="G164" s="16"/>
      <c r="H164" s="16"/>
      <c r="I164" s="35"/>
      <c r="J164" s="39"/>
      <c r="K164" s="17"/>
      <c r="L164" s="70"/>
      <c r="M164" s="16"/>
      <c r="N164" s="35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69" customHeight="1" x14ac:dyDescent="0.15">
      <c r="A165" s="21"/>
      <c r="B165" s="16"/>
      <c r="C165" s="16"/>
      <c r="D165" s="17"/>
      <c r="E165" s="16"/>
      <c r="F165" s="16"/>
      <c r="G165" s="16"/>
      <c r="H165" s="16"/>
      <c r="I165" s="58"/>
      <c r="J165" s="59"/>
      <c r="K165" s="233"/>
      <c r="L165" s="65"/>
      <c r="M165" s="21"/>
      <c r="N165" s="35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76.5" customHeight="1" x14ac:dyDescent="0.15">
      <c r="A166" s="16"/>
      <c r="B166" s="16"/>
      <c r="C166" s="16"/>
      <c r="D166" s="17"/>
      <c r="E166" s="16"/>
      <c r="F166" s="16"/>
      <c r="G166" s="16"/>
      <c r="H166" s="16"/>
      <c r="I166" s="35"/>
      <c r="J166" s="39"/>
      <c r="K166" s="17"/>
      <c r="L166" s="70"/>
      <c r="M166" s="16"/>
      <c r="N166" s="35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56.25" customHeight="1" x14ac:dyDescent="0.15">
      <c r="A167" s="16"/>
      <c r="B167" s="16"/>
      <c r="C167" s="16"/>
      <c r="D167" s="17"/>
      <c r="E167" s="16"/>
      <c r="F167" s="16"/>
      <c r="G167" s="16"/>
      <c r="H167" s="16"/>
      <c r="I167" s="35"/>
      <c r="J167" s="39"/>
      <c r="K167" s="17"/>
      <c r="L167" s="70"/>
      <c r="M167" s="16"/>
      <c r="N167" s="35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21"/>
      <c r="B168" s="21"/>
      <c r="C168" s="21"/>
      <c r="D168" s="32"/>
      <c r="E168" s="32"/>
      <c r="F168" s="32"/>
      <c r="G168" s="21"/>
      <c r="H168" s="21"/>
      <c r="I168" s="58"/>
      <c r="J168" s="59"/>
      <c r="K168" s="32"/>
      <c r="L168" s="65"/>
      <c r="M168" s="21"/>
      <c r="N168" s="5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54.75" customHeight="1" x14ac:dyDescent="0.15">
      <c r="A169" s="16"/>
      <c r="B169" s="16"/>
      <c r="C169" s="16"/>
      <c r="D169" s="17"/>
      <c r="E169" s="16"/>
      <c r="F169" s="16"/>
      <c r="G169" s="16"/>
      <c r="H169" s="16"/>
      <c r="I169" s="35"/>
      <c r="J169" s="39"/>
      <c r="K169" s="21"/>
      <c r="L169" s="65"/>
      <c r="M169" s="16"/>
      <c r="N169" s="35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/>
      <c r="B170" s="16"/>
      <c r="C170" s="16"/>
      <c r="D170" s="17"/>
      <c r="E170" s="16"/>
      <c r="F170" s="16"/>
      <c r="G170" s="16"/>
      <c r="H170" s="16"/>
      <c r="I170" s="35"/>
      <c r="J170" s="68"/>
      <c r="K170" s="16"/>
      <c r="L170" s="70"/>
      <c r="M170" s="16"/>
      <c r="N170" s="35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/>
      <c r="B171" s="16"/>
      <c r="C171" s="16"/>
      <c r="D171" s="17"/>
      <c r="E171" s="16"/>
      <c r="F171" s="16"/>
      <c r="G171" s="16"/>
      <c r="H171" s="16"/>
      <c r="I171" s="35"/>
      <c r="J171" s="39"/>
      <c r="K171" s="29"/>
      <c r="L171" s="70"/>
      <c r="M171" s="16"/>
      <c r="N171" s="5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52.5" customHeight="1" x14ac:dyDescent="0.15">
      <c r="A172" s="16"/>
      <c r="B172" s="16"/>
      <c r="C172" s="16"/>
      <c r="D172" s="17"/>
      <c r="E172" s="16"/>
      <c r="F172" s="16"/>
      <c r="G172" s="16"/>
      <c r="H172" s="16"/>
      <c r="I172" s="58"/>
      <c r="J172" s="59"/>
      <c r="K172" s="32"/>
      <c r="L172" s="65"/>
      <c r="M172" s="21"/>
      <c r="N172" s="5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72.75" customHeight="1" x14ac:dyDescent="0.15">
      <c r="A173" s="21"/>
      <c r="B173" s="21"/>
      <c r="C173" s="21"/>
      <c r="D173" s="32"/>
      <c r="E173" s="21"/>
      <c r="F173" s="21"/>
      <c r="G173" s="21"/>
      <c r="H173" s="21"/>
      <c r="I173" s="58"/>
      <c r="J173" s="59"/>
      <c r="K173" s="32"/>
      <c r="L173" s="65"/>
      <c r="M173" s="21"/>
      <c r="N173" s="5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16"/>
      <c r="B174" s="16"/>
      <c r="C174" s="16"/>
      <c r="D174" s="17"/>
      <c r="E174" s="16"/>
      <c r="F174" s="16"/>
      <c r="G174" s="16"/>
      <c r="H174" s="16"/>
      <c r="I174" s="35"/>
      <c r="J174" s="39"/>
      <c r="K174" s="29"/>
      <c r="L174" s="70"/>
      <c r="M174" s="16"/>
      <c r="N174" s="35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51" customHeight="1" x14ac:dyDescent="0.15">
      <c r="A175" s="16"/>
      <c r="B175" s="16"/>
      <c r="C175" s="16"/>
      <c r="D175" s="17"/>
      <c r="E175" s="16"/>
      <c r="F175" s="16"/>
      <c r="G175" s="16"/>
      <c r="H175" s="16"/>
      <c r="I175" s="35"/>
      <c r="J175" s="39"/>
      <c r="K175" s="36"/>
      <c r="L175" s="70"/>
      <c r="M175" s="16"/>
      <c r="N175" s="35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6" customHeight="1" x14ac:dyDescent="0.15">
      <c r="A176" s="16"/>
      <c r="B176" s="16"/>
      <c r="C176" s="16"/>
      <c r="D176" s="17"/>
      <c r="E176" s="16"/>
      <c r="F176" s="16"/>
      <c r="G176" s="16"/>
      <c r="H176" s="16"/>
      <c r="I176" s="35"/>
      <c r="J176" s="39"/>
      <c r="K176" s="17"/>
      <c r="L176" s="70"/>
      <c r="M176" s="16"/>
      <c r="N176" s="35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61.5" customHeight="1" x14ac:dyDescent="0.15">
      <c r="A177" s="16"/>
      <c r="B177" s="16"/>
      <c r="C177" s="16"/>
      <c r="D177" s="17"/>
      <c r="E177" s="16"/>
      <c r="F177" s="16"/>
      <c r="G177" s="16"/>
      <c r="H177" s="16"/>
      <c r="I177" s="35"/>
      <c r="J177" s="39"/>
      <c r="K177" s="16"/>
      <c r="L177" s="70"/>
      <c r="M177" s="16"/>
      <c r="N177" s="35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/>
      <c r="B178" s="16"/>
      <c r="C178" s="16"/>
      <c r="D178" s="17"/>
      <c r="E178" s="16"/>
      <c r="F178" s="16"/>
      <c r="G178" s="16"/>
      <c r="H178" s="16"/>
      <c r="I178" s="35"/>
      <c r="J178" s="39"/>
      <c r="K178" s="17"/>
      <c r="L178" s="70"/>
      <c r="M178" s="16"/>
      <c r="N178" s="35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/>
      <c r="B179" s="16"/>
      <c r="C179" s="16"/>
      <c r="D179" s="17"/>
      <c r="E179" s="16"/>
      <c r="F179" s="16"/>
      <c r="G179" s="16"/>
      <c r="H179" s="16"/>
      <c r="I179" s="35"/>
      <c r="J179" s="39"/>
      <c r="K179" s="17"/>
      <c r="L179" s="70"/>
      <c r="M179" s="16"/>
      <c r="N179" s="35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73.5" customHeight="1" x14ac:dyDescent="0.15">
      <c r="A180" s="16"/>
      <c r="B180" s="16"/>
      <c r="C180" s="16"/>
      <c r="D180" s="17"/>
      <c r="E180" s="16"/>
      <c r="F180" s="16"/>
      <c r="G180" s="16"/>
      <c r="H180" s="16"/>
      <c r="I180" s="35"/>
      <c r="J180" s="39"/>
      <c r="K180" s="16"/>
      <c r="L180" s="70"/>
      <c r="M180" s="16"/>
      <c r="N180" s="35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16"/>
      <c r="B181" s="16"/>
      <c r="C181" s="16"/>
      <c r="D181" s="17"/>
      <c r="E181" s="16"/>
      <c r="F181" s="16"/>
      <c r="G181" s="16"/>
      <c r="H181" s="16"/>
      <c r="I181" s="35"/>
      <c r="J181" s="39"/>
      <c r="K181" s="17"/>
      <c r="L181" s="70"/>
      <c r="M181" s="16"/>
      <c r="N181" s="35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64.5" customHeight="1" x14ac:dyDescent="0.15">
      <c r="A182" s="16"/>
      <c r="B182" s="16"/>
      <c r="C182" s="16"/>
      <c r="D182" s="17"/>
      <c r="E182" s="16"/>
      <c r="F182" s="16"/>
      <c r="G182" s="16"/>
      <c r="H182" s="16"/>
      <c r="I182" s="35"/>
      <c r="J182" s="39"/>
      <c r="K182" s="37"/>
      <c r="L182" s="70"/>
      <c r="M182" s="16"/>
      <c r="N182" s="35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05.75" customHeight="1" x14ac:dyDescent="0.15">
      <c r="A183" s="16"/>
      <c r="B183" s="16"/>
      <c r="C183" s="16"/>
      <c r="D183" s="17"/>
      <c r="E183" s="16"/>
      <c r="F183" s="16"/>
      <c r="G183" s="16"/>
      <c r="H183" s="16"/>
      <c r="I183" s="35"/>
      <c r="J183" s="39"/>
      <c r="K183" s="21"/>
      <c r="L183" s="70"/>
      <c r="M183" s="16"/>
      <c r="N183" s="35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48" customHeight="1" x14ac:dyDescent="0.15">
      <c r="A184" s="21"/>
      <c r="B184" s="16"/>
      <c r="C184" s="16"/>
      <c r="D184" s="17"/>
      <c r="E184" s="16"/>
      <c r="F184" s="16"/>
      <c r="G184" s="16"/>
      <c r="H184" s="16"/>
      <c r="I184" s="35"/>
      <c r="J184" s="59"/>
      <c r="K184" s="16"/>
      <c r="L184" s="65"/>
      <c r="M184" s="21"/>
      <c r="N184" s="35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3.75" customHeight="1" x14ac:dyDescent="0.15">
      <c r="A185" s="16"/>
      <c r="B185" s="16"/>
      <c r="C185" s="16"/>
      <c r="D185" s="17"/>
      <c r="E185" s="16"/>
      <c r="F185" s="16"/>
      <c r="G185" s="16"/>
      <c r="H185" s="16"/>
      <c r="I185" s="35"/>
      <c r="J185" s="39"/>
      <c r="K185" s="17"/>
      <c r="L185" s="70"/>
      <c r="M185" s="16"/>
      <c r="N185" s="35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/>
      <c r="B186" s="16"/>
      <c r="C186" s="16"/>
      <c r="D186" s="17"/>
      <c r="E186" s="16"/>
      <c r="F186" s="16"/>
      <c r="G186" s="16"/>
      <c r="H186" s="16"/>
      <c r="I186" s="35"/>
      <c r="J186" s="39"/>
      <c r="K186" s="21"/>
      <c r="L186" s="65"/>
      <c r="M186" s="21"/>
      <c r="N186" s="35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/>
      <c r="B187" s="16"/>
      <c r="C187" s="16"/>
      <c r="D187" s="17"/>
      <c r="E187" s="16"/>
      <c r="F187" s="16"/>
      <c r="G187" s="16"/>
      <c r="H187" s="16"/>
      <c r="I187" s="35"/>
      <c r="J187" s="39"/>
      <c r="K187" s="17"/>
      <c r="L187" s="70"/>
      <c r="M187" s="16"/>
      <c r="N187" s="35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65.25" customHeight="1" x14ac:dyDescent="0.15">
      <c r="A188" s="16"/>
      <c r="B188" s="16"/>
      <c r="C188" s="16"/>
      <c r="D188" s="17"/>
      <c r="E188" s="16"/>
      <c r="F188" s="16"/>
      <c r="G188" s="16"/>
      <c r="H188" s="16"/>
      <c r="I188" s="35"/>
      <c r="J188" s="39"/>
      <c r="K188" s="16"/>
      <c r="L188" s="70"/>
      <c r="M188" s="16"/>
      <c r="N188" s="35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/>
      <c r="B189" s="16"/>
      <c r="C189" s="16"/>
      <c r="D189" s="17"/>
      <c r="E189" s="16"/>
      <c r="F189" s="16"/>
      <c r="G189" s="16"/>
      <c r="H189" s="16"/>
      <c r="I189" s="35"/>
      <c r="J189" s="39"/>
      <c r="K189" s="17"/>
      <c r="L189" s="70"/>
      <c r="M189" s="16"/>
      <c r="N189" s="35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61.5" customHeight="1" x14ac:dyDescent="0.15">
      <c r="A190" s="16"/>
      <c r="B190" s="16"/>
      <c r="C190" s="16"/>
      <c r="D190" s="17"/>
      <c r="E190" s="16"/>
      <c r="F190" s="16"/>
      <c r="G190" s="16"/>
      <c r="H190" s="16"/>
      <c r="I190" s="35"/>
      <c r="J190" s="39"/>
      <c r="K190" s="17"/>
      <c r="L190" s="70"/>
      <c r="M190" s="16"/>
      <c r="N190" s="35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/>
      <c r="B191" s="16"/>
      <c r="C191" s="16"/>
      <c r="D191" s="17"/>
      <c r="E191" s="17"/>
      <c r="F191" s="16"/>
      <c r="G191" s="16"/>
      <c r="H191" s="16"/>
      <c r="I191" s="35"/>
      <c r="J191" s="39"/>
      <c r="K191" s="16"/>
      <c r="L191" s="70"/>
      <c r="M191" s="16"/>
      <c r="N191" s="35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/>
      <c r="B192" s="16"/>
      <c r="C192" s="16"/>
      <c r="D192" s="17"/>
      <c r="E192" s="17"/>
      <c r="F192" s="17"/>
      <c r="G192" s="16"/>
      <c r="H192" s="16"/>
      <c r="I192" s="35"/>
      <c r="J192" s="39"/>
      <c r="K192" s="17"/>
      <c r="L192" s="70"/>
      <c r="M192" s="16"/>
      <c r="N192" s="35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/>
      <c r="B193" s="16"/>
      <c r="C193" s="16"/>
      <c r="D193" s="17"/>
      <c r="E193" s="17"/>
      <c r="F193" s="16"/>
      <c r="G193" s="16"/>
      <c r="H193" s="16"/>
      <c r="I193" s="35"/>
      <c r="J193" s="39"/>
      <c r="K193" s="17"/>
      <c r="L193" s="70"/>
      <c r="M193" s="16"/>
      <c r="N193" s="35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/>
      <c r="B194" s="16"/>
      <c r="C194" s="16"/>
      <c r="D194" s="17"/>
      <c r="E194" s="17"/>
      <c r="F194" s="16"/>
      <c r="G194" s="16"/>
      <c r="H194" s="16"/>
      <c r="I194" s="35"/>
      <c r="J194" s="39"/>
      <c r="K194" s="16"/>
      <c r="L194" s="70"/>
      <c r="M194" s="16"/>
      <c r="N194" s="35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/>
      <c r="B195" s="16"/>
      <c r="C195" s="16"/>
      <c r="D195" s="17"/>
      <c r="E195" s="17"/>
      <c r="F195" s="16"/>
      <c r="G195" s="16"/>
      <c r="H195" s="16"/>
      <c r="I195" s="35"/>
      <c r="J195" s="39"/>
      <c r="K195" s="17"/>
      <c r="L195" s="70"/>
      <c r="M195" s="16"/>
      <c r="N195" s="35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/>
      <c r="B196" s="16"/>
      <c r="C196" s="16"/>
      <c r="D196" s="17"/>
      <c r="E196" s="17"/>
      <c r="F196" s="16"/>
      <c r="G196" s="16"/>
      <c r="H196" s="16"/>
      <c r="I196" s="35"/>
      <c r="J196" s="39"/>
      <c r="K196" s="17"/>
      <c r="L196" s="70"/>
      <c r="M196" s="16"/>
      <c r="N196" s="35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97.5" customHeight="1" x14ac:dyDescent="0.15">
      <c r="A197" s="16"/>
      <c r="B197" s="16"/>
      <c r="C197" s="16"/>
      <c r="D197" s="17"/>
      <c r="E197" s="17"/>
      <c r="F197" s="17"/>
      <c r="G197" s="16"/>
      <c r="H197" s="16"/>
      <c r="I197" s="35"/>
      <c r="J197" s="39"/>
      <c r="K197" s="16"/>
      <c r="L197" s="70"/>
      <c r="M197" s="16"/>
      <c r="N197" s="35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/>
      <c r="B198" s="16"/>
      <c r="C198" s="16"/>
      <c r="D198" s="17"/>
      <c r="E198" s="16"/>
      <c r="F198" s="16"/>
      <c r="G198" s="16"/>
      <c r="H198" s="16"/>
      <c r="I198" s="35"/>
      <c r="J198" s="39"/>
      <c r="K198" s="17"/>
      <c r="L198" s="70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/>
      <c r="B199" s="16"/>
      <c r="C199" s="16"/>
      <c r="D199" s="17"/>
      <c r="E199" s="16"/>
      <c r="F199" s="16"/>
      <c r="G199" s="16"/>
      <c r="H199" s="215"/>
      <c r="I199" s="35"/>
      <c r="J199" s="39"/>
      <c r="K199" s="17"/>
      <c r="L199" s="70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/>
      <c r="B200" s="16"/>
      <c r="C200" s="16"/>
      <c r="D200" s="17"/>
      <c r="E200" s="16"/>
      <c r="F200" s="16"/>
      <c r="G200" s="16"/>
      <c r="H200" s="215"/>
      <c r="I200" s="35"/>
      <c r="J200" s="39"/>
      <c r="K200" s="17"/>
      <c r="L200" s="70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/>
      <c r="B201" s="16"/>
      <c r="C201" s="16"/>
      <c r="D201" s="17"/>
      <c r="E201" s="16"/>
      <c r="F201" s="16"/>
      <c r="G201" s="16"/>
      <c r="H201" s="215"/>
      <c r="I201" s="35"/>
      <c r="J201" s="39"/>
      <c r="K201" s="17"/>
      <c r="L201" s="70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/>
      <c r="B202" s="16"/>
      <c r="C202" s="16"/>
      <c r="D202" s="17"/>
      <c r="E202" s="16"/>
      <c r="F202" s="16"/>
      <c r="G202" s="16"/>
      <c r="H202" s="215"/>
      <c r="I202" s="35"/>
      <c r="J202" s="39"/>
      <c r="K202" s="17"/>
      <c r="L202" s="70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/>
      <c r="B203" s="22"/>
      <c r="C203" s="218"/>
      <c r="D203" s="23"/>
      <c r="E203" s="22"/>
      <c r="F203" s="218"/>
      <c r="G203" s="22"/>
      <c r="H203" s="215"/>
      <c r="I203" s="35"/>
      <c r="J203" s="39"/>
      <c r="K203" s="17"/>
      <c r="L203" s="70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/>
      <c r="B204" s="22"/>
      <c r="C204" s="218"/>
      <c r="D204" s="23"/>
      <c r="E204" s="22"/>
      <c r="F204" s="218"/>
      <c r="G204" s="22"/>
      <c r="H204" s="215"/>
      <c r="I204" s="35"/>
      <c r="J204" s="39"/>
      <c r="K204" s="17"/>
      <c r="L204" s="70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/>
      <c r="B205" s="22"/>
      <c r="C205" s="218"/>
      <c r="D205" s="23"/>
      <c r="E205" s="22"/>
      <c r="F205" s="218"/>
      <c r="G205" s="22"/>
      <c r="H205" s="215"/>
      <c r="I205" s="35"/>
      <c r="J205" s="39"/>
      <c r="K205" s="17"/>
      <c r="L205" s="70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/>
      <c r="B206" s="16"/>
      <c r="C206" s="16"/>
      <c r="D206" s="17"/>
      <c r="E206" s="16"/>
      <c r="F206" s="16"/>
      <c r="G206" s="16"/>
      <c r="H206" s="16"/>
      <c r="I206" s="35"/>
      <c r="J206" s="39"/>
      <c r="K206" s="17"/>
      <c r="L206" s="70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/>
      <c r="B207" s="16"/>
      <c r="C207" s="16"/>
      <c r="D207" s="17"/>
      <c r="E207" s="16"/>
      <c r="F207" s="16"/>
      <c r="G207" s="16"/>
      <c r="H207" s="215"/>
      <c r="I207" s="35"/>
      <c r="J207" s="39"/>
      <c r="K207" s="17"/>
      <c r="L207" s="70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/>
      <c r="B208" s="16"/>
      <c r="C208" s="16"/>
      <c r="D208" s="17"/>
      <c r="E208" s="16"/>
      <c r="F208" s="16"/>
      <c r="G208" s="16"/>
      <c r="H208" s="215"/>
      <c r="I208" s="35"/>
      <c r="J208" s="39"/>
      <c r="K208" s="17"/>
      <c r="L208" s="70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/>
      <c r="B209" s="22"/>
      <c r="C209" s="22"/>
      <c r="D209" s="23"/>
      <c r="E209" s="22"/>
      <c r="F209" s="22"/>
      <c r="G209" s="22"/>
      <c r="H209" s="215"/>
      <c r="I209" s="35"/>
      <c r="J209" s="39"/>
      <c r="K209" s="17"/>
      <c r="L209" s="70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/>
      <c r="B210" s="16"/>
      <c r="C210" s="16"/>
      <c r="D210" s="17"/>
      <c r="E210" s="16"/>
      <c r="F210" s="16"/>
      <c r="G210" s="16"/>
      <c r="H210" s="215"/>
      <c r="I210" s="35"/>
      <c r="J210" s="39"/>
      <c r="K210" s="17"/>
      <c r="L210" s="70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6"/>
      <c r="D211" s="17"/>
      <c r="E211" s="16"/>
      <c r="F211" s="16"/>
      <c r="G211" s="16"/>
      <c r="H211" s="16"/>
      <c r="I211" s="35"/>
      <c r="J211" s="39"/>
      <c r="K211" s="17"/>
      <c r="L211" s="70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/>
      <c r="B212" s="16"/>
      <c r="C212" s="16"/>
      <c r="D212" s="17"/>
      <c r="E212" s="16"/>
      <c r="F212" s="16"/>
      <c r="G212" s="16"/>
      <c r="H212" s="16"/>
      <c r="I212" s="35"/>
      <c r="J212" s="39"/>
      <c r="K212" s="17"/>
      <c r="L212" s="70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/>
      <c r="B213" s="16"/>
      <c r="C213" s="16"/>
      <c r="D213" s="17"/>
      <c r="E213" s="16"/>
      <c r="F213" s="16"/>
      <c r="G213" s="16"/>
      <c r="H213" s="215"/>
      <c r="I213" s="35"/>
      <c r="J213" s="39"/>
      <c r="K213" s="17"/>
      <c r="L213" s="70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/>
      <c r="B214" s="16"/>
      <c r="C214" s="16"/>
      <c r="D214" s="17"/>
      <c r="E214" s="16"/>
      <c r="F214" s="16"/>
      <c r="G214" s="16"/>
      <c r="H214" s="215"/>
      <c r="I214" s="35"/>
      <c r="J214" s="39"/>
      <c r="K214" s="17"/>
      <c r="L214" s="70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/>
      <c r="B215" s="16"/>
      <c r="C215" s="16"/>
      <c r="D215" s="17"/>
      <c r="E215" s="16"/>
      <c r="F215" s="16"/>
      <c r="G215" s="16"/>
      <c r="H215" s="215"/>
      <c r="I215" s="35"/>
      <c r="J215" s="39"/>
      <c r="K215" s="16"/>
      <c r="L215" s="70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6"/>
      <c r="D216" s="17"/>
      <c r="E216" s="16"/>
      <c r="F216" s="16"/>
      <c r="G216" s="16"/>
      <c r="H216" s="215"/>
      <c r="I216" s="35"/>
      <c r="J216" s="39"/>
      <c r="K216" s="17"/>
      <c r="L216" s="70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/>
      <c r="B217" s="16"/>
      <c r="C217" s="16"/>
      <c r="D217" s="17"/>
      <c r="E217" s="16"/>
      <c r="F217" s="16"/>
      <c r="G217" s="16"/>
      <c r="H217" s="215"/>
      <c r="I217" s="35"/>
      <c r="J217" s="39"/>
      <c r="K217" s="17"/>
      <c r="L217" s="70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5"/>
      <c r="J218" s="39"/>
      <c r="K218" s="17"/>
      <c r="L218" s="70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5"/>
      <c r="J219" s="39"/>
      <c r="K219" s="17"/>
      <c r="L219" s="70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5"/>
      <c r="J220" s="39"/>
      <c r="K220" s="17"/>
      <c r="L220" s="70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5"/>
      <c r="J221" s="39"/>
      <c r="K221" s="17"/>
      <c r="L221" s="70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5"/>
      <c r="J222" s="39"/>
      <c r="K222" s="17"/>
      <c r="L222" s="70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5"/>
      <c r="J223" s="39"/>
      <c r="K223" s="17"/>
      <c r="L223" s="70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5"/>
      <c r="J224" s="39"/>
      <c r="K224" s="17"/>
      <c r="L224" s="70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5"/>
      <c r="J225" s="39"/>
      <c r="K225" s="17"/>
      <c r="L225" s="70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5"/>
      <c r="J226" s="39"/>
      <c r="K226" s="17"/>
      <c r="L226" s="70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5"/>
      <c r="J227" s="39"/>
      <c r="K227" s="17"/>
      <c r="L227" s="70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5"/>
      <c r="J228" s="39"/>
      <c r="K228" s="17"/>
      <c r="L228" s="70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/>
      <c r="B229" s="16"/>
      <c r="C229" s="16"/>
      <c r="D229" s="17"/>
      <c r="E229" s="16"/>
      <c r="F229" s="16"/>
      <c r="G229" s="16"/>
      <c r="H229" s="16"/>
      <c r="I229" s="35"/>
      <c r="J229" s="39"/>
      <c r="K229" s="17"/>
      <c r="L229" s="70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16"/>
      <c r="B230" s="16"/>
      <c r="C230" s="16"/>
      <c r="D230" s="17"/>
      <c r="E230" s="16"/>
      <c r="F230" s="19"/>
      <c r="G230" s="16"/>
      <c r="H230" s="16"/>
      <c r="I230" s="35"/>
      <c r="J230" s="39"/>
      <c r="K230" s="34"/>
      <c r="L230" s="70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5"/>
      <c r="J231" s="39"/>
      <c r="K231" s="219"/>
      <c r="L231" s="70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5"/>
      <c r="J232" s="39"/>
      <c r="K232" s="34"/>
      <c r="L232" s="70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/>
      <c r="B233" s="16"/>
      <c r="C233" s="16"/>
      <c r="D233" s="17"/>
      <c r="E233" s="16"/>
      <c r="F233" s="16"/>
      <c r="G233" s="16"/>
      <c r="H233" s="16"/>
      <c r="I233" s="35"/>
      <c r="J233" s="39"/>
      <c r="K233" s="34"/>
      <c r="L233" s="70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/>
      <c r="B234" s="16"/>
      <c r="C234" s="20"/>
      <c r="D234" s="29"/>
      <c r="E234" s="20"/>
      <c r="F234" s="20"/>
      <c r="G234" s="20"/>
      <c r="H234" s="20"/>
      <c r="I234" s="220"/>
      <c r="J234" s="221"/>
      <c r="K234" s="217"/>
      <c r="L234" s="70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6"/>
      <c r="C235" s="16"/>
      <c r="D235" s="17"/>
      <c r="E235" s="16"/>
      <c r="F235" s="16"/>
      <c r="G235" s="16"/>
      <c r="H235" s="16"/>
      <c r="I235" s="35"/>
      <c r="J235" s="39"/>
      <c r="K235" s="34"/>
      <c r="L235" s="70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9"/>
      <c r="C236" s="19"/>
      <c r="D236" s="34"/>
      <c r="E236" s="19"/>
      <c r="F236" s="19"/>
      <c r="G236" s="19"/>
      <c r="H236" s="19"/>
      <c r="I236" s="222"/>
      <c r="J236" s="223"/>
      <c r="K236" s="34"/>
      <c r="L236" s="70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/>
      <c r="B237" s="16"/>
      <c r="C237" s="16"/>
      <c r="D237" s="17"/>
      <c r="E237" s="16"/>
      <c r="F237" s="16"/>
      <c r="G237" s="16"/>
      <c r="H237" s="16"/>
      <c r="I237" s="35"/>
      <c r="J237" s="39"/>
      <c r="K237" s="34"/>
      <c r="L237" s="70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/>
      <c r="B238" s="19"/>
      <c r="C238" s="19"/>
      <c r="D238" s="34"/>
      <c r="E238" s="19"/>
      <c r="F238" s="19"/>
      <c r="G238" s="19"/>
      <c r="H238" s="19"/>
      <c r="I238" s="222"/>
      <c r="J238" s="223"/>
      <c r="K238" s="34"/>
      <c r="L238" s="70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/>
      <c r="B239" s="16"/>
      <c r="C239" s="16"/>
      <c r="D239" s="17"/>
      <c r="E239" s="16"/>
      <c r="F239" s="16"/>
      <c r="G239" s="16"/>
      <c r="H239" s="16"/>
      <c r="I239" s="35"/>
      <c r="J239" s="39"/>
      <c r="K239" s="17"/>
      <c r="L239" s="40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16"/>
      <c r="B240" s="16"/>
      <c r="C240" s="16"/>
      <c r="D240" s="17"/>
      <c r="E240" s="16"/>
      <c r="F240" s="16"/>
      <c r="G240" s="16"/>
      <c r="H240" s="16"/>
      <c r="I240" s="35"/>
      <c r="J240" s="39"/>
      <c r="K240" s="17"/>
      <c r="L240" s="40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16"/>
      <c r="B241" s="16"/>
      <c r="C241" s="16"/>
      <c r="D241" s="17"/>
      <c r="E241" s="16"/>
      <c r="F241" s="16"/>
      <c r="G241" s="16"/>
      <c r="H241" s="16"/>
      <c r="I241" s="35"/>
      <c r="J241" s="39"/>
      <c r="K241" s="17"/>
      <c r="L241" s="70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/>
      <c r="B242" s="16"/>
      <c r="C242" s="16"/>
      <c r="D242" s="17"/>
      <c r="E242" s="16"/>
      <c r="F242" s="16"/>
      <c r="G242" s="16"/>
      <c r="H242" s="16"/>
      <c r="I242" s="35"/>
      <c r="J242" s="39"/>
      <c r="K242" s="40"/>
      <c r="L242" s="70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/>
      <c r="B243" s="16"/>
      <c r="C243" s="16"/>
      <c r="D243" s="17"/>
      <c r="E243" s="16"/>
      <c r="F243" s="16"/>
      <c r="G243" s="16"/>
      <c r="H243" s="16"/>
      <c r="I243" s="35"/>
      <c r="J243" s="39"/>
      <c r="K243" s="70"/>
      <c r="L243" s="70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/>
      <c r="B244" s="16"/>
      <c r="C244" s="19"/>
      <c r="D244" s="34"/>
      <c r="E244" s="19"/>
      <c r="F244" s="19"/>
      <c r="G244" s="16"/>
      <c r="H244" s="19"/>
      <c r="I244" s="35"/>
      <c r="J244" s="39"/>
      <c r="K244" s="70"/>
      <c r="L244" s="70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/>
      <c r="B245" s="16"/>
      <c r="C245" s="16"/>
      <c r="D245" s="17"/>
      <c r="E245" s="16"/>
      <c r="F245" s="16"/>
      <c r="G245" s="16"/>
      <c r="H245" s="16"/>
      <c r="I245" s="35"/>
      <c r="J245" s="39"/>
      <c r="K245" s="17"/>
      <c r="L245" s="70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5"/>
      <c r="J246" s="39"/>
      <c r="K246" s="34"/>
      <c r="L246" s="70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16"/>
      <c r="B247" s="16"/>
      <c r="C247" s="16"/>
      <c r="D247" s="17"/>
      <c r="E247" s="16"/>
      <c r="F247" s="16"/>
      <c r="G247" s="16"/>
      <c r="H247" s="16"/>
      <c r="I247" s="35"/>
      <c r="J247" s="39"/>
      <c r="K247" s="17"/>
      <c r="L247" s="40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/>
      <c r="B248" s="16"/>
      <c r="C248" s="16"/>
      <c r="D248" s="17"/>
      <c r="E248" s="16"/>
      <c r="F248" s="16"/>
      <c r="G248" s="16"/>
      <c r="H248" s="16"/>
      <c r="I248" s="35"/>
      <c r="J248" s="39"/>
      <c r="K248" s="17"/>
      <c r="L248" s="40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/>
      <c r="B249" s="16"/>
      <c r="C249" s="16"/>
      <c r="D249" s="17"/>
      <c r="E249" s="16"/>
      <c r="F249" s="16"/>
      <c r="G249" s="16"/>
      <c r="H249" s="16"/>
      <c r="I249" s="35"/>
      <c r="J249" s="39"/>
      <c r="K249" s="17"/>
      <c r="L249" s="40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/>
      <c r="B250" s="16"/>
      <c r="C250" s="16"/>
      <c r="D250" s="17"/>
      <c r="E250" s="16"/>
      <c r="F250" s="16"/>
      <c r="G250" s="16"/>
      <c r="H250" s="16"/>
      <c r="I250" s="35"/>
      <c r="J250" s="39"/>
      <c r="K250" s="17"/>
      <c r="L250" s="40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/>
      <c r="B251" s="16"/>
      <c r="C251" s="16"/>
      <c r="D251" s="17"/>
      <c r="E251" s="16"/>
      <c r="F251" s="16"/>
      <c r="G251" s="16"/>
      <c r="H251" s="16"/>
      <c r="I251" s="35"/>
      <c r="J251" s="39"/>
      <c r="K251" s="17"/>
      <c r="L251" s="40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/>
      <c r="B252" s="16"/>
      <c r="C252" s="16"/>
      <c r="D252" s="17"/>
      <c r="E252" s="16"/>
      <c r="F252" s="16"/>
      <c r="G252" s="16"/>
      <c r="H252" s="16"/>
      <c r="I252" s="35"/>
      <c r="J252" s="39"/>
      <c r="K252" s="17"/>
      <c r="L252" s="40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/>
      <c r="B253" s="16"/>
      <c r="C253" s="16"/>
      <c r="D253" s="17"/>
      <c r="E253" s="16"/>
      <c r="F253" s="16"/>
      <c r="G253" s="16"/>
      <c r="H253" s="16"/>
      <c r="I253" s="35"/>
      <c r="J253" s="39"/>
      <c r="K253" s="17"/>
      <c r="L253" s="40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/>
      <c r="B254" s="16"/>
      <c r="C254" s="16"/>
      <c r="D254" s="17"/>
      <c r="E254" s="16"/>
      <c r="F254" s="16"/>
      <c r="G254" s="16"/>
      <c r="H254" s="16"/>
      <c r="I254" s="35"/>
      <c r="J254" s="39"/>
      <c r="K254" s="17"/>
      <c r="L254" s="40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/>
      <c r="B255" s="16"/>
      <c r="C255" s="16"/>
      <c r="D255" s="17"/>
      <c r="E255" s="16"/>
      <c r="F255" s="16"/>
      <c r="G255" s="16"/>
      <c r="H255" s="16"/>
      <c r="I255" s="35"/>
      <c r="J255" s="39"/>
      <c r="K255" s="17"/>
      <c r="L255" s="40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/>
      <c r="B256" s="16"/>
      <c r="C256" s="16"/>
      <c r="D256" s="17"/>
      <c r="E256" s="16"/>
      <c r="F256" s="16"/>
      <c r="G256" s="16"/>
      <c r="H256" s="16"/>
      <c r="I256" s="35"/>
      <c r="J256" s="39"/>
      <c r="K256" s="17"/>
      <c r="L256" s="40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/>
      <c r="B257" s="16"/>
      <c r="C257" s="16"/>
      <c r="D257" s="17"/>
      <c r="E257" s="16"/>
      <c r="F257" s="16"/>
      <c r="G257" s="16"/>
      <c r="H257" s="16"/>
      <c r="I257" s="35"/>
      <c r="J257" s="39"/>
      <c r="K257" s="17"/>
      <c r="L257" s="40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/>
      <c r="B258" s="16"/>
      <c r="C258" s="16"/>
      <c r="D258" s="17"/>
      <c r="E258" s="16"/>
      <c r="F258" s="16"/>
      <c r="G258" s="16"/>
      <c r="H258" s="16"/>
      <c r="I258" s="35"/>
      <c r="J258" s="39"/>
      <c r="K258" s="17"/>
      <c r="L258" s="40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/>
      <c r="B259" s="16"/>
      <c r="C259" s="16"/>
      <c r="D259" s="17"/>
      <c r="E259" s="16"/>
      <c r="F259" s="16"/>
      <c r="G259" s="16"/>
      <c r="H259" s="16"/>
      <c r="I259" s="35"/>
      <c r="J259" s="39"/>
      <c r="K259" s="17"/>
      <c r="L259" s="40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/>
      <c r="B260" s="16"/>
      <c r="C260" s="16"/>
      <c r="D260" s="17"/>
      <c r="E260" s="16"/>
      <c r="F260" s="16"/>
      <c r="G260" s="16"/>
      <c r="H260" s="16"/>
      <c r="I260" s="35"/>
      <c r="J260" s="39"/>
      <c r="K260" s="17"/>
      <c r="L260" s="40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/>
      <c r="B261" s="16"/>
      <c r="C261" s="16"/>
      <c r="D261" s="17"/>
      <c r="E261" s="16"/>
      <c r="F261" s="16"/>
      <c r="G261" s="16"/>
      <c r="H261" s="16"/>
      <c r="I261" s="35"/>
      <c r="J261" s="39"/>
      <c r="K261" s="17"/>
      <c r="L261" s="40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/>
      <c r="B262" s="16"/>
      <c r="C262" s="16"/>
      <c r="D262" s="17"/>
      <c r="E262" s="16"/>
      <c r="F262" s="16"/>
      <c r="G262" s="16"/>
      <c r="H262" s="16"/>
      <c r="I262" s="35"/>
      <c r="J262" s="39"/>
      <c r="K262" s="17"/>
      <c r="L262" s="40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/>
      <c r="B263" s="16"/>
      <c r="C263" s="16"/>
      <c r="D263" s="17"/>
      <c r="E263" s="16"/>
      <c r="F263" s="16"/>
      <c r="G263" s="16"/>
      <c r="H263" s="16"/>
      <c r="I263" s="35"/>
      <c r="J263" s="39"/>
      <c r="K263" s="17"/>
      <c r="L263" s="40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/>
      <c r="B264" s="16"/>
      <c r="C264" s="16"/>
      <c r="D264" s="17"/>
      <c r="E264" s="16"/>
      <c r="F264" s="16"/>
      <c r="G264" s="16"/>
      <c r="H264" s="16"/>
      <c r="I264" s="35"/>
      <c r="J264" s="39"/>
      <c r="K264" s="17"/>
      <c r="L264" s="40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/>
      <c r="B265" s="16"/>
      <c r="C265" s="16"/>
      <c r="D265" s="17"/>
      <c r="E265" s="16"/>
      <c r="F265" s="16"/>
      <c r="G265" s="16"/>
      <c r="H265" s="16"/>
      <c r="I265" s="35"/>
      <c r="J265" s="39"/>
      <c r="K265" s="17"/>
      <c r="L265" s="40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/>
      <c r="B266" s="16"/>
      <c r="C266" s="16"/>
      <c r="D266" s="17"/>
      <c r="E266" s="16"/>
      <c r="F266" s="16"/>
      <c r="G266" s="16"/>
      <c r="H266" s="16"/>
      <c r="I266" s="35"/>
      <c r="J266" s="39"/>
      <c r="K266" s="17"/>
      <c r="L266" s="40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/>
      <c r="B267" s="16"/>
      <c r="C267" s="16"/>
      <c r="D267" s="17"/>
      <c r="E267" s="16"/>
      <c r="F267" s="16"/>
      <c r="G267" s="16"/>
      <c r="H267" s="16"/>
      <c r="I267" s="35"/>
      <c r="J267" s="39"/>
      <c r="K267" s="17"/>
      <c r="L267" s="40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/>
      <c r="B268" s="16"/>
      <c r="C268" s="16"/>
      <c r="D268" s="17"/>
      <c r="E268" s="16"/>
      <c r="F268" s="16"/>
      <c r="G268" s="16"/>
      <c r="H268" s="16"/>
      <c r="I268" s="35"/>
      <c r="J268" s="39"/>
      <c r="K268" s="17"/>
      <c r="L268" s="40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/>
      <c r="B269" s="16"/>
      <c r="C269" s="16"/>
      <c r="D269" s="17"/>
      <c r="E269" s="16"/>
      <c r="F269" s="16"/>
      <c r="G269" s="16"/>
      <c r="H269" s="16"/>
      <c r="I269" s="35"/>
      <c r="J269" s="39"/>
      <c r="K269" s="17"/>
      <c r="L269" s="40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/>
      <c r="B270" s="16"/>
      <c r="C270" s="16"/>
      <c r="D270" s="17"/>
      <c r="E270" s="16"/>
      <c r="F270" s="16"/>
      <c r="G270" s="16"/>
      <c r="H270" s="16"/>
      <c r="I270" s="35"/>
      <c r="J270" s="39"/>
      <c r="K270" s="17"/>
      <c r="L270" s="40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/>
      <c r="B271" s="16"/>
      <c r="C271" s="16"/>
      <c r="D271" s="17"/>
      <c r="E271" s="16"/>
      <c r="F271" s="16"/>
      <c r="G271" s="16"/>
      <c r="H271" s="16"/>
      <c r="I271" s="35"/>
      <c r="J271" s="39"/>
      <c r="K271" s="17"/>
      <c r="L271" s="40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/>
      <c r="B272" s="16"/>
      <c r="C272" s="16"/>
      <c r="D272" s="17"/>
      <c r="E272" s="16"/>
      <c r="F272" s="16"/>
      <c r="G272" s="16"/>
      <c r="H272" s="16"/>
      <c r="I272" s="35"/>
      <c r="J272" s="39"/>
      <c r="K272" s="17"/>
      <c r="L272" s="40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/>
      <c r="B273" s="16"/>
      <c r="C273" s="16"/>
      <c r="D273" s="17"/>
      <c r="E273" s="16"/>
      <c r="F273" s="16"/>
      <c r="G273" s="16"/>
      <c r="H273" s="16"/>
      <c r="I273" s="35"/>
      <c r="J273" s="39"/>
      <c r="K273" s="17"/>
      <c r="L273" s="40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/>
      <c r="B274" s="16"/>
      <c r="C274" s="16"/>
      <c r="D274" s="17"/>
      <c r="E274" s="16"/>
      <c r="F274" s="16"/>
      <c r="G274" s="16"/>
      <c r="H274" s="16"/>
      <c r="I274" s="35"/>
      <c r="J274" s="39"/>
      <c r="K274" s="17"/>
      <c r="L274" s="40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/>
      <c r="B275" s="16"/>
      <c r="C275" s="16"/>
      <c r="D275" s="17"/>
      <c r="E275" s="16"/>
      <c r="F275" s="16"/>
      <c r="G275" s="16"/>
      <c r="H275" s="16"/>
      <c r="I275" s="35"/>
      <c r="J275" s="39"/>
      <c r="K275" s="17"/>
      <c r="L275" s="40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/>
      <c r="B276" s="16"/>
      <c r="C276" s="16"/>
      <c r="D276" s="17"/>
      <c r="E276" s="16"/>
      <c r="F276" s="16"/>
      <c r="G276" s="16"/>
      <c r="H276" s="16"/>
      <c r="I276" s="35"/>
      <c r="J276" s="39"/>
      <c r="K276" s="17"/>
      <c r="L276" s="40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/>
      <c r="B277" s="16"/>
      <c r="C277" s="16"/>
      <c r="D277" s="17"/>
      <c r="E277" s="16"/>
      <c r="F277" s="16"/>
      <c r="G277" s="16"/>
      <c r="H277" s="16"/>
      <c r="I277" s="35"/>
      <c r="J277" s="39"/>
      <c r="K277" s="17"/>
      <c r="L277" s="40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/>
      <c r="B278" s="16"/>
      <c r="C278" s="16"/>
      <c r="D278" s="17"/>
      <c r="E278" s="16"/>
      <c r="F278" s="16"/>
      <c r="G278" s="16"/>
      <c r="H278" s="16"/>
      <c r="I278" s="35"/>
      <c r="J278" s="39"/>
      <c r="K278" s="17"/>
      <c r="L278" s="40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/>
      <c r="B279" s="16"/>
      <c r="C279" s="16"/>
      <c r="D279" s="17"/>
      <c r="E279" s="16"/>
      <c r="F279" s="16"/>
      <c r="G279" s="16"/>
      <c r="H279" s="16"/>
      <c r="I279" s="35"/>
      <c r="J279" s="39"/>
      <c r="K279" s="17"/>
      <c r="L279" s="40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/>
      <c r="B280" s="16"/>
      <c r="C280" s="16"/>
      <c r="D280" s="17"/>
      <c r="E280" s="16"/>
      <c r="F280" s="16"/>
      <c r="G280" s="16"/>
      <c r="H280" s="16"/>
      <c r="I280" s="35"/>
      <c r="J280" s="39"/>
      <c r="K280" s="17"/>
      <c r="L280" s="40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/>
      <c r="B281" s="16"/>
      <c r="C281" s="16"/>
      <c r="D281" s="17"/>
      <c r="E281" s="16"/>
      <c r="F281" s="16"/>
      <c r="G281" s="16"/>
      <c r="H281" s="16"/>
      <c r="I281" s="35"/>
      <c r="J281" s="39"/>
      <c r="K281" s="17"/>
      <c r="L281" s="40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/>
      <c r="B282" s="16"/>
      <c r="C282" s="16"/>
      <c r="D282" s="17"/>
      <c r="E282" s="16"/>
      <c r="F282" s="16"/>
      <c r="G282" s="16"/>
      <c r="H282" s="16"/>
      <c r="I282" s="35"/>
      <c r="J282" s="39"/>
      <c r="K282" s="17"/>
      <c r="L282" s="40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/>
      <c r="B283" s="16"/>
      <c r="C283" s="16"/>
      <c r="D283" s="17"/>
      <c r="E283" s="16"/>
      <c r="F283" s="16"/>
      <c r="G283" s="16"/>
      <c r="H283" s="16"/>
      <c r="I283" s="35"/>
      <c r="J283" s="39"/>
      <c r="K283" s="17"/>
      <c r="L283" s="40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/>
      <c r="B284" s="16"/>
      <c r="C284" s="16"/>
      <c r="D284" s="17"/>
      <c r="E284" s="16"/>
      <c r="F284" s="16"/>
      <c r="G284" s="16"/>
      <c r="H284" s="16"/>
      <c r="I284" s="35"/>
      <c r="J284" s="39"/>
      <c r="K284" s="17"/>
      <c r="L284" s="40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/>
      <c r="B285" s="16"/>
      <c r="C285" s="16"/>
      <c r="D285" s="17"/>
      <c r="E285" s="16"/>
      <c r="F285" s="16"/>
      <c r="G285" s="16"/>
      <c r="H285" s="16"/>
      <c r="I285" s="35"/>
      <c r="J285" s="39"/>
      <c r="K285" s="17"/>
      <c r="L285" s="40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/>
      <c r="B286" s="16"/>
      <c r="C286" s="16"/>
      <c r="D286" s="17"/>
      <c r="E286" s="16"/>
      <c r="F286" s="16"/>
      <c r="G286" s="16"/>
      <c r="H286" s="16"/>
      <c r="I286" s="35"/>
      <c r="J286" s="39"/>
      <c r="K286" s="17"/>
      <c r="L286" s="40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/>
      <c r="B287" s="16"/>
      <c r="C287" s="16"/>
      <c r="D287" s="17"/>
      <c r="E287" s="16"/>
      <c r="F287" s="16"/>
      <c r="G287" s="16"/>
      <c r="H287" s="16"/>
      <c r="I287" s="35"/>
      <c r="J287" s="39"/>
      <c r="K287" s="17"/>
      <c r="L287" s="40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/>
      <c r="B288" s="16"/>
      <c r="C288" s="16"/>
      <c r="D288" s="17"/>
      <c r="E288" s="16"/>
      <c r="F288" s="16"/>
      <c r="G288" s="16"/>
      <c r="H288" s="16"/>
      <c r="I288" s="35"/>
      <c r="J288" s="39"/>
      <c r="K288" s="17"/>
      <c r="L288" s="40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/>
      <c r="B289" s="16"/>
      <c r="C289" s="16"/>
      <c r="D289" s="17"/>
      <c r="E289" s="16"/>
      <c r="F289" s="16"/>
      <c r="G289" s="16"/>
      <c r="H289" s="16"/>
      <c r="I289" s="35"/>
      <c r="J289" s="39"/>
      <c r="K289" s="17"/>
      <c r="L289" s="40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/>
      <c r="B290" s="16"/>
      <c r="C290" s="16"/>
      <c r="D290" s="17"/>
      <c r="E290" s="16"/>
      <c r="F290" s="16"/>
      <c r="G290" s="16"/>
      <c r="H290" s="16"/>
      <c r="I290" s="35"/>
      <c r="J290" s="39"/>
      <c r="K290" s="17"/>
      <c r="L290" s="40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/>
      <c r="B291" s="16"/>
      <c r="C291" s="16"/>
      <c r="D291" s="17"/>
      <c r="E291" s="16"/>
      <c r="F291" s="16"/>
      <c r="G291" s="16"/>
      <c r="H291" s="16"/>
      <c r="I291" s="35"/>
      <c r="J291" s="39"/>
      <c r="K291" s="17"/>
      <c r="L291" s="40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/>
      <c r="B292" s="16"/>
      <c r="C292" s="16"/>
      <c r="D292" s="17"/>
      <c r="E292" s="16"/>
      <c r="F292" s="16"/>
      <c r="G292" s="16"/>
      <c r="H292" s="16"/>
      <c r="I292" s="35"/>
      <c r="J292" s="39"/>
      <c r="K292" s="17"/>
      <c r="L292" s="40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/>
      <c r="B293" s="16"/>
      <c r="C293" s="16"/>
      <c r="D293" s="17"/>
      <c r="E293" s="16"/>
      <c r="F293" s="16"/>
      <c r="G293" s="16"/>
      <c r="H293" s="16"/>
      <c r="I293" s="35"/>
      <c r="J293" s="39"/>
      <c r="K293" s="17"/>
      <c r="L293" s="40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/>
      <c r="B294" s="16"/>
      <c r="C294" s="16"/>
      <c r="D294" s="17"/>
      <c r="E294" s="16"/>
      <c r="F294" s="16"/>
      <c r="G294" s="16"/>
      <c r="H294" s="16"/>
      <c r="I294" s="35"/>
      <c r="J294" s="39"/>
      <c r="K294" s="17"/>
      <c r="L294" s="40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/>
      <c r="B295" s="16"/>
      <c r="C295" s="16"/>
      <c r="D295" s="17"/>
      <c r="E295" s="16"/>
      <c r="F295" s="16"/>
      <c r="G295" s="16"/>
      <c r="H295" s="16"/>
      <c r="I295" s="35"/>
      <c r="J295" s="39"/>
      <c r="K295" s="17"/>
      <c r="L295" s="40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/>
      <c r="B296" s="16"/>
      <c r="C296" s="16"/>
      <c r="D296" s="17"/>
      <c r="E296" s="16"/>
      <c r="F296" s="16"/>
      <c r="G296" s="16"/>
      <c r="H296" s="16"/>
      <c r="I296" s="35"/>
      <c r="J296" s="39"/>
      <c r="K296" s="17"/>
      <c r="L296" s="40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/>
      <c r="B297" s="16"/>
      <c r="C297" s="16"/>
      <c r="D297" s="17"/>
      <c r="E297" s="16"/>
      <c r="F297" s="16"/>
      <c r="G297" s="16"/>
      <c r="H297" s="16"/>
      <c r="I297" s="35"/>
      <c r="J297" s="39"/>
      <c r="K297" s="17"/>
      <c r="L297" s="40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/>
      <c r="B298" s="16"/>
      <c r="C298" s="16"/>
      <c r="D298" s="17"/>
      <c r="E298" s="16"/>
      <c r="F298" s="16"/>
      <c r="G298" s="16"/>
      <c r="H298" s="16"/>
      <c r="I298" s="35"/>
      <c r="J298" s="39"/>
      <c r="K298" s="17"/>
      <c r="L298" s="40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/>
      <c r="B299" s="16"/>
      <c r="C299" s="16"/>
      <c r="D299" s="17"/>
      <c r="E299" s="16"/>
      <c r="F299" s="16"/>
      <c r="G299" s="16"/>
      <c r="H299" s="16"/>
      <c r="I299" s="35"/>
      <c r="J299" s="39"/>
      <c r="K299" s="17"/>
      <c r="L299" s="40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/>
      <c r="B300" s="16"/>
      <c r="C300" s="16"/>
      <c r="D300" s="17"/>
      <c r="E300" s="16"/>
      <c r="F300" s="16"/>
      <c r="G300" s="16"/>
      <c r="H300" s="16"/>
      <c r="I300" s="35"/>
      <c r="J300" s="39"/>
      <c r="K300" s="17"/>
      <c r="L300" s="40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/>
      <c r="B301" s="16"/>
      <c r="C301" s="16"/>
      <c r="D301" s="17"/>
      <c r="E301" s="16"/>
      <c r="F301" s="16"/>
      <c r="G301" s="16"/>
      <c r="H301" s="16"/>
      <c r="I301" s="35"/>
      <c r="J301" s="39"/>
      <c r="K301" s="17"/>
      <c r="L301" s="40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/>
      <c r="B302" s="16"/>
      <c r="C302" s="16"/>
      <c r="D302" s="17"/>
      <c r="E302" s="16"/>
      <c r="F302" s="16"/>
      <c r="G302" s="16"/>
      <c r="H302" s="16"/>
      <c r="I302" s="35"/>
      <c r="J302" s="39"/>
      <c r="K302" s="17"/>
      <c r="L302" s="40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/>
      <c r="B303" s="16"/>
      <c r="C303" s="16"/>
      <c r="D303" s="17"/>
      <c r="E303" s="16"/>
      <c r="F303" s="16"/>
      <c r="G303" s="16"/>
      <c r="H303" s="16"/>
      <c r="I303" s="35"/>
      <c r="J303" s="39"/>
      <c r="K303" s="17"/>
      <c r="L303" s="40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/>
      <c r="B304" s="16"/>
      <c r="C304" s="16"/>
      <c r="D304" s="17"/>
      <c r="E304" s="16"/>
      <c r="F304" s="16"/>
      <c r="G304" s="16"/>
      <c r="H304" s="16"/>
      <c r="I304" s="35"/>
      <c r="J304" s="39"/>
      <c r="K304" s="17"/>
      <c r="L304" s="40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/>
      <c r="B305" s="16"/>
      <c r="C305" s="16"/>
      <c r="D305" s="17"/>
      <c r="E305" s="16"/>
      <c r="F305" s="16"/>
      <c r="G305" s="16"/>
      <c r="H305" s="16"/>
      <c r="I305" s="35"/>
      <c r="J305" s="39"/>
      <c r="K305" s="17"/>
      <c r="L305" s="40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/>
      <c r="B306" s="16"/>
      <c r="C306" s="16"/>
      <c r="D306" s="17"/>
      <c r="E306" s="16"/>
      <c r="F306" s="16"/>
      <c r="G306" s="16"/>
      <c r="H306" s="16"/>
      <c r="I306" s="35"/>
      <c r="J306" s="39"/>
      <c r="K306" s="17"/>
      <c r="L306" s="40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/>
      <c r="B307" s="16"/>
      <c r="C307" s="16"/>
      <c r="D307" s="17"/>
      <c r="E307" s="16"/>
      <c r="F307" s="16"/>
      <c r="G307" s="16"/>
      <c r="H307" s="16"/>
      <c r="I307" s="35"/>
      <c r="J307" s="39"/>
      <c r="K307" s="17"/>
      <c r="L307" s="40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/>
      <c r="B308" s="16"/>
      <c r="C308" s="16"/>
      <c r="D308" s="17"/>
      <c r="E308" s="16"/>
      <c r="F308" s="16"/>
      <c r="G308" s="16"/>
      <c r="H308" s="16"/>
      <c r="I308" s="35"/>
      <c r="J308" s="39"/>
      <c r="K308" s="17"/>
      <c r="L308" s="40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/>
      <c r="B309" s="16"/>
      <c r="C309" s="16"/>
      <c r="D309" s="17"/>
      <c r="E309" s="16"/>
      <c r="F309" s="16"/>
      <c r="G309" s="16"/>
      <c r="H309" s="16"/>
      <c r="I309" s="35"/>
      <c r="J309" s="39"/>
      <c r="K309" s="17"/>
      <c r="L309" s="40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/>
      <c r="B310" s="16"/>
      <c r="C310" s="16"/>
      <c r="D310" s="17"/>
      <c r="E310" s="16"/>
      <c r="F310" s="16"/>
      <c r="G310" s="16"/>
      <c r="H310" s="16"/>
      <c r="I310" s="35"/>
      <c r="J310" s="39"/>
      <c r="K310" s="17"/>
      <c r="L310" s="40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/>
      <c r="B311" s="16"/>
      <c r="C311" s="16"/>
      <c r="D311" s="17"/>
      <c r="E311" s="16"/>
      <c r="F311" s="16"/>
      <c r="G311" s="16"/>
      <c r="H311" s="16"/>
      <c r="I311" s="35"/>
      <c r="J311" s="39"/>
      <c r="K311" s="17"/>
      <c r="L311" s="40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/>
      <c r="B312" s="16"/>
      <c r="C312" s="16"/>
      <c r="D312" s="17"/>
      <c r="E312" s="16"/>
      <c r="F312" s="16"/>
      <c r="G312" s="16"/>
      <c r="H312" s="16"/>
      <c r="I312" s="35"/>
      <c r="J312" s="39"/>
      <c r="K312" s="17"/>
      <c r="L312" s="40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/>
      <c r="B313" s="16"/>
      <c r="C313" s="16"/>
      <c r="D313" s="17"/>
      <c r="E313" s="16"/>
      <c r="F313" s="16"/>
      <c r="G313" s="16"/>
      <c r="H313" s="16"/>
      <c r="I313" s="35"/>
      <c r="J313" s="39"/>
      <c r="K313" s="17"/>
      <c r="L313" s="40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/>
      <c r="B314" s="16"/>
      <c r="C314" s="16"/>
      <c r="D314" s="17"/>
      <c r="E314" s="16"/>
      <c r="F314" s="16"/>
      <c r="G314" s="16"/>
      <c r="H314" s="16"/>
      <c r="I314" s="35"/>
      <c r="J314" s="39"/>
      <c r="K314" s="17"/>
      <c r="L314" s="40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16"/>
      <c r="B315" s="16"/>
      <c r="C315" s="16"/>
      <c r="D315" s="17"/>
      <c r="E315" s="16"/>
      <c r="F315" s="16"/>
      <c r="G315" s="16"/>
      <c r="H315" s="16"/>
      <c r="I315" s="35"/>
      <c r="J315" s="39"/>
      <c r="K315" s="17"/>
      <c r="L315" s="40"/>
      <c r="M315" s="16"/>
      <c r="N315" s="16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49"/>
      <c r="E316" s="2"/>
      <c r="F316" s="2"/>
      <c r="G316" s="2"/>
      <c r="H316" s="2"/>
      <c r="I316" s="91"/>
      <c r="J316" s="68"/>
      <c r="K316" s="49"/>
      <c r="L316" s="9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49"/>
      <c r="E317" s="2"/>
      <c r="F317" s="2"/>
      <c r="G317" s="2"/>
      <c r="H317" s="2"/>
      <c r="I317" s="91"/>
      <c r="J317" s="68"/>
      <c r="K317" s="49"/>
      <c r="L317" s="9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49"/>
      <c r="E318" s="2"/>
      <c r="F318" s="2"/>
      <c r="G318" s="2"/>
      <c r="H318" s="2"/>
      <c r="I318" s="91"/>
      <c r="J318" s="68"/>
      <c r="K318" s="49"/>
      <c r="L318" s="9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49"/>
      <c r="E319" s="2"/>
      <c r="F319" s="2"/>
      <c r="G319" s="2"/>
      <c r="H319" s="2"/>
      <c r="I319" s="91"/>
      <c r="J319" s="68"/>
      <c r="K319" s="49"/>
      <c r="L319" s="9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49"/>
      <c r="E320" s="2"/>
      <c r="F320" s="2"/>
      <c r="G320" s="2"/>
      <c r="H320" s="2"/>
      <c r="I320" s="91"/>
      <c r="J320" s="68"/>
      <c r="K320" s="49"/>
      <c r="L320" s="9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49"/>
      <c r="E321" s="2"/>
      <c r="F321" s="2"/>
      <c r="G321" s="2"/>
      <c r="H321" s="2"/>
      <c r="I321" s="91"/>
      <c r="J321" s="68"/>
      <c r="K321" s="49"/>
      <c r="L321" s="9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49"/>
      <c r="E322" s="2"/>
      <c r="F322" s="2"/>
      <c r="G322" s="2"/>
      <c r="H322" s="2"/>
      <c r="I322" s="91"/>
      <c r="J322" s="68"/>
      <c r="K322" s="49"/>
      <c r="L322" s="9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49"/>
      <c r="E323" s="2"/>
      <c r="F323" s="2"/>
      <c r="G323" s="2"/>
      <c r="H323" s="2"/>
      <c r="I323" s="91"/>
      <c r="J323" s="68"/>
      <c r="K323" s="49"/>
      <c r="L323" s="9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49"/>
      <c r="E324" s="2"/>
      <c r="F324" s="2"/>
      <c r="G324" s="2"/>
      <c r="H324" s="2"/>
      <c r="I324" s="91"/>
      <c r="J324" s="68"/>
      <c r="K324" s="49"/>
      <c r="L324" s="9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49"/>
      <c r="E325" s="2"/>
      <c r="F325" s="2"/>
      <c r="G325" s="2"/>
      <c r="H325" s="2"/>
      <c r="I325" s="91"/>
      <c r="J325" s="68"/>
      <c r="K325" s="49"/>
      <c r="L325" s="9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49"/>
      <c r="E326" s="2"/>
      <c r="F326" s="2"/>
      <c r="G326" s="2"/>
      <c r="H326" s="2"/>
      <c r="I326" s="91"/>
      <c r="J326" s="68"/>
      <c r="K326" s="49"/>
      <c r="L326" s="9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49"/>
      <c r="E327" s="2"/>
      <c r="F327" s="2"/>
      <c r="G327" s="2"/>
      <c r="H327" s="2"/>
      <c r="I327" s="91"/>
      <c r="J327" s="68"/>
      <c r="K327" s="49"/>
      <c r="L327" s="9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49"/>
      <c r="E328" s="2"/>
      <c r="F328" s="2"/>
      <c r="G328" s="2"/>
      <c r="H328" s="2"/>
      <c r="I328" s="91"/>
      <c r="J328" s="68"/>
      <c r="K328" s="49"/>
      <c r="L328" s="9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49"/>
      <c r="E329" s="2"/>
      <c r="F329" s="2"/>
      <c r="G329" s="2"/>
      <c r="H329" s="2"/>
      <c r="I329" s="91"/>
      <c r="J329" s="68"/>
      <c r="K329" s="49"/>
      <c r="L329" s="9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49"/>
      <c r="E330" s="2"/>
      <c r="F330" s="2"/>
      <c r="G330" s="2"/>
      <c r="H330" s="2"/>
      <c r="I330" s="91"/>
      <c r="J330" s="68"/>
      <c r="K330" s="49"/>
      <c r="L330" s="9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49"/>
      <c r="E331" s="2"/>
      <c r="F331" s="2"/>
      <c r="G331" s="2"/>
      <c r="H331" s="2"/>
      <c r="I331" s="91"/>
      <c r="J331" s="68"/>
      <c r="K331" s="49"/>
      <c r="L331" s="9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49"/>
      <c r="E332" s="2"/>
      <c r="F332" s="2"/>
      <c r="G332" s="2"/>
      <c r="H332" s="2"/>
      <c r="I332" s="91"/>
      <c r="J332" s="68"/>
      <c r="K332" s="49"/>
      <c r="L332" s="9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49"/>
      <c r="E333" s="2"/>
      <c r="F333" s="2"/>
      <c r="G333" s="2"/>
      <c r="H333" s="2"/>
      <c r="I333" s="91"/>
      <c r="J333" s="68"/>
      <c r="K333" s="49"/>
      <c r="L333" s="9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49"/>
      <c r="E334" s="2"/>
      <c r="F334" s="2"/>
      <c r="G334" s="2"/>
      <c r="H334" s="2"/>
      <c r="I334" s="91"/>
      <c r="J334" s="68"/>
      <c r="K334" s="49"/>
      <c r="L334" s="9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49"/>
      <c r="E335" s="2"/>
      <c r="F335" s="2"/>
      <c r="G335" s="2"/>
      <c r="H335" s="2"/>
      <c r="I335" s="91"/>
      <c r="J335" s="68"/>
      <c r="K335" s="49"/>
      <c r="L335" s="9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49"/>
      <c r="E336" s="2"/>
      <c r="F336" s="2"/>
      <c r="G336" s="2"/>
      <c r="H336" s="2"/>
      <c r="I336" s="91"/>
      <c r="J336" s="68"/>
      <c r="K336" s="49"/>
      <c r="L336" s="9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49"/>
      <c r="E337" s="2"/>
      <c r="F337" s="2"/>
      <c r="G337" s="2"/>
      <c r="H337" s="2"/>
      <c r="I337" s="91"/>
      <c r="J337" s="68"/>
      <c r="K337" s="49"/>
      <c r="L337" s="9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49"/>
      <c r="E338" s="2"/>
      <c r="F338" s="2"/>
      <c r="G338" s="2"/>
      <c r="H338" s="2"/>
      <c r="I338" s="91"/>
      <c r="J338" s="68"/>
      <c r="K338" s="49"/>
      <c r="L338" s="9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49"/>
      <c r="E339" s="2"/>
      <c r="F339" s="2"/>
      <c r="G339" s="2"/>
      <c r="H339" s="2"/>
      <c r="I339" s="91"/>
      <c r="J339" s="68"/>
      <c r="K339" s="49"/>
      <c r="L339" s="9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49"/>
      <c r="E340" s="2"/>
      <c r="F340" s="2"/>
      <c r="G340" s="2"/>
      <c r="H340" s="2"/>
      <c r="I340" s="91"/>
      <c r="J340" s="68"/>
      <c r="K340" s="49"/>
      <c r="L340" s="9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49"/>
      <c r="E341" s="2"/>
      <c r="F341" s="2"/>
      <c r="G341" s="2"/>
      <c r="H341" s="2"/>
      <c r="I341" s="91"/>
      <c r="J341" s="68"/>
      <c r="K341" s="49"/>
      <c r="L341" s="9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49"/>
      <c r="E342" s="2"/>
      <c r="F342" s="2"/>
      <c r="G342" s="2"/>
      <c r="H342" s="2"/>
      <c r="I342" s="91"/>
      <c r="J342" s="68"/>
      <c r="K342" s="49"/>
      <c r="L342" s="9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49"/>
      <c r="E343" s="2"/>
      <c r="F343" s="2"/>
      <c r="G343" s="2"/>
      <c r="H343" s="2"/>
      <c r="I343" s="91"/>
      <c r="J343" s="68"/>
      <c r="K343" s="49"/>
      <c r="L343" s="9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49"/>
      <c r="E344" s="2"/>
      <c r="F344" s="2"/>
      <c r="G344" s="2"/>
      <c r="H344" s="2"/>
      <c r="I344" s="91"/>
      <c r="J344" s="68"/>
      <c r="K344" s="49"/>
      <c r="L344" s="9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49"/>
      <c r="E345" s="2"/>
      <c r="F345" s="2"/>
      <c r="G345" s="2"/>
      <c r="H345" s="2"/>
      <c r="I345" s="91"/>
      <c r="J345" s="68"/>
      <c r="K345" s="49"/>
      <c r="L345" s="9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49"/>
      <c r="E346" s="2"/>
      <c r="F346" s="2"/>
      <c r="G346" s="2"/>
      <c r="H346" s="2"/>
      <c r="I346" s="91"/>
      <c r="J346" s="68"/>
      <c r="K346" s="49"/>
      <c r="L346" s="9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49"/>
      <c r="E347" s="2"/>
      <c r="F347" s="2"/>
      <c r="G347" s="2"/>
      <c r="H347" s="2"/>
      <c r="I347" s="91"/>
      <c r="J347" s="68"/>
      <c r="K347" s="49"/>
      <c r="L347" s="9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49"/>
      <c r="E348" s="2"/>
      <c r="F348" s="2"/>
      <c r="G348" s="2"/>
      <c r="H348" s="2"/>
      <c r="I348" s="91"/>
      <c r="J348" s="68"/>
      <c r="K348" s="49"/>
      <c r="L348" s="9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49"/>
      <c r="E349" s="2"/>
      <c r="F349" s="2"/>
      <c r="G349" s="2"/>
      <c r="H349" s="2"/>
      <c r="I349" s="91"/>
      <c r="J349" s="68"/>
      <c r="K349" s="49"/>
      <c r="L349" s="9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49"/>
      <c r="E350" s="2"/>
      <c r="F350" s="2"/>
      <c r="G350" s="2"/>
      <c r="H350" s="2"/>
      <c r="I350" s="91"/>
      <c r="J350" s="68"/>
      <c r="K350" s="49"/>
      <c r="L350" s="9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49"/>
      <c r="E351" s="2"/>
      <c r="F351" s="2"/>
      <c r="G351" s="2"/>
      <c r="H351" s="2"/>
      <c r="I351" s="91"/>
      <c r="J351" s="68"/>
      <c r="K351" s="49"/>
      <c r="L351" s="9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49"/>
      <c r="E352" s="2"/>
      <c r="F352" s="2"/>
      <c r="G352" s="2"/>
      <c r="H352" s="2"/>
      <c r="I352" s="91"/>
      <c r="J352" s="68"/>
      <c r="K352" s="49"/>
      <c r="L352" s="9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49"/>
      <c r="E353" s="2"/>
      <c r="F353" s="2"/>
      <c r="G353" s="2"/>
      <c r="H353" s="2"/>
      <c r="I353" s="91"/>
      <c r="J353" s="68"/>
      <c r="K353" s="49"/>
      <c r="L353" s="9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49"/>
      <c r="E354" s="2"/>
      <c r="F354" s="2"/>
      <c r="G354" s="2"/>
      <c r="H354" s="2"/>
      <c r="I354" s="91"/>
      <c r="J354" s="68"/>
      <c r="K354" s="49"/>
      <c r="L354" s="9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49"/>
      <c r="E355" s="2"/>
      <c r="F355" s="2"/>
      <c r="G355" s="2"/>
      <c r="H355" s="2"/>
      <c r="I355" s="91"/>
      <c r="J355" s="68"/>
      <c r="K355" s="49"/>
      <c r="L355" s="9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49"/>
      <c r="E356" s="2"/>
      <c r="F356" s="2"/>
      <c r="G356" s="2"/>
      <c r="H356" s="2"/>
      <c r="I356" s="91"/>
      <c r="J356" s="68"/>
      <c r="K356" s="49"/>
      <c r="L356" s="9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49"/>
      <c r="E357" s="2"/>
      <c r="F357" s="2"/>
      <c r="G357" s="2"/>
      <c r="H357" s="2"/>
      <c r="I357" s="91"/>
      <c r="J357" s="68"/>
      <c r="K357" s="49"/>
      <c r="L357" s="9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49"/>
      <c r="E358" s="2"/>
      <c r="F358" s="2"/>
      <c r="G358" s="2"/>
      <c r="H358" s="2"/>
      <c r="I358" s="91"/>
      <c r="J358" s="68"/>
      <c r="K358" s="49"/>
      <c r="L358" s="9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49"/>
      <c r="E359" s="2"/>
      <c r="F359" s="2"/>
      <c r="G359" s="2"/>
      <c r="H359" s="2"/>
      <c r="I359" s="91"/>
      <c r="J359" s="68"/>
      <c r="K359" s="49"/>
      <c r="L359" s="9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49"/>
      <c r="E360" s="2"/>
      <c r="F360" s="2"/>
      <c r="G360" s="2"/>
      <c r="H360" s="2"/>
      <c r="I360" s="91"/>
      <c r="J360" s="68"/>
      <c r="K360" s="49"/>
      <c r="L360" s="9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49"/>
      <c r="E361" s="2"/>
      <c r="F361" s="2"/>
      <c r="G361" s="2"/>
      <c r="H361" s="2"/>
      <c r="I361" s="91"/>
      <c r="J361" s="68"/>
      <c r="K361" s="49"/>
      <c r="L361" s="9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49"/>
      <c r="E362" s="2"/>
      <c r="F362" s="2"/>
      <c r="G362" s="2"/>
      <c r="H362" s="2"/>
      <c r="I362" s="91"/>
      <c r="J362" s="68"/>
      <c r="K362" s="49"/>
      <c r="L362" s="9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49"/>
      <c r="E363" s="2"/>
      <c r="F363" s="2"/>
      <c r="G363" s="2"/>
      <c r="H363" s="2"/>
      <c r="I363" s="91"/>
      <c r="J363" s="68"/>
      <c r="K363" s="49"/>
      <c r="L363" s="9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49"/>
      <c r="E364" s="2"/>
      <c r="F364" s="2"/>
      <c r="G364" s="2"/>
      <c r="H364" s="2"/>
      <c r="I364" s="91"/>
      <c r="J364" s="68"/>
      <c r="K364" s="49"/>
      <c r="L364" s="9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49"/>
      <c r="E365" s="2"/>
      <c r="F365" s="2"/>
      <c r="G365" s="2"/>
      <c r="H365" s="2"/>
      <c r="I365" s="91"/>
      <c r="J365" s="68"/>
      <c r="K365" s="49"/>
      <c r="L365" s="9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49"/>
      <c r="E366" s="2"/>
      <c r="F366" s="2"/>
      <c r="G366" s="2"/>
      <c r="H366" s="2"/>
      <c r="I366" s="91"/>
      <c r="J366" s="68"/>
      <c r="K366" s="49"/>
      <c r="L366" s="9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49"/>
      <c r="E367" s="2"/>
      <c r="F367" s="2"/>
      <c r="G367" s="2"/>
      <c r="H367" s="2"/>
      <c r="I367" s="91"/>
      <c r="J367" s="68"/>
      <c r="K367" s="49"/>
      <c r="L367" s="9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49"/>
      <c r="E368" s="2"/>
      <c r="F368" s="2"/>
      <c r="G368" s="2"/>
      <c r="H368" s="2"/>
      <c r="I368" s="91"/>
      <c r="J368" s="68"/>
      <c r="K368" s="49"/>
      <c r="L368" s="9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49"/>
      <c r="E369" s="2"/>
      <c r="F369" s="2"/>
      <c r="G369" s="2"/>
      <c r="H369" s="2"/>
      <c r="I369" s="91"/>
      <c r="J369" s="68"/>
      <c r="K369" s="49"/>
      <c r="L369" s="9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49"/>
      <c r="E370" s="2"/>
      <c r="F370" s="2"/>
      <c r="G370" s="2"/>
      <c r="H370" s="2"/>
      <c r="I370" s="91"/>
      <c r="J370" s="68"/>
      <c r="K370" s="49"/>
      <c r="L370" s="9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49"/>
      <c r="E371" s="2"/>
      <c r="F371" s="2"/>
      <c r="G371" s="2"/>
      <c r="H371" s="2"/>
      <c r="I371" s="91"/>
      <c r="J371" s="68"/>
      <c r="K371" s="49"/>
      <c r="L371" s="9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49"/>
      <c r="E372" s="2"/>
      <c r="F372" s="2"/>
      <c r="G372" s="2"/>
      <c r="H372" s="2"/>
      <c r="I372" s="91"/>
      <c r="J372" s="68"/>
      <c r="K372" s="49"/>
      <c r="L372" s="9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49"/>
      <c r="E373" s="2"/>
      <c r="F373" s="2"/>
      <c r="G373" s="2"/>
      <c r="H373" s="2"/>
      <c r="I373" s="91"/>
      <c r="J373" s="68"/>
      <c r="K373" s="49"/>
      <c r="L373" s="9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49"/>
      <c r="E374" s="2"/>
      <c r="F374" s="2"/>
      <c r="G374" s="2"/>
      <c r="H374" s="2"/>
      <c r="I374" s="91"/>
      <c r="J374" s="68"/>
      <c r="K374" s="49"/>
      <c r="L374" s="9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49"/>
      <c r="E375" s="2"/>
      <c r="F375" s="2"/>
      <c r="G375" s="2"/>
      <c r="H375" s="2"/>
      <c r="I375" s="91"/>
      <c r="J375" s="68"/>
      <c r="K375" s="49"/>
      <c r="L375" s="9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49"/>
      <c r="E376" s="2"/>
      <c r="F376" s="2"/>
      <c r="G376" s="2"/>
      <c r="H376" s="2"/>
      <c r="I376" s="91"/>
      <c r="J376" s="68"/>
      <c r="K376" s="49"/>
      <c r="L376" s="9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49"/>
      <c r="E377" s="2"/>
      <c r="F377" s="2"/>
      <c r="G377" s="2"/>
      <c r="H377" s="2"/>
      <c r="I377" s="91"/>
      <c r="J377" s="68"/>
      <c r="K377" s="49"/>
      <c r="L377" s="9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49"/>
      <c r="E378" s="2"/>
      <c r="F378" s="2"/>
      <c r="G378" s="2"/>
      <c r="H378" s="2"/>
      <c r="I378" s="91"/>
      <c r="J378" s="68"/>
      <c r="K378" s="49"/>
      <c r="L378" s="9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49"/>
      <c r="E379" s="2"/>
      <c r="F379" s="2"/>
      <c r="G379" s="2"/>
      <c r="H379" s="2"/>
      <c r="I379" s="91"/>
      <c r="J379" s="68"/>
      <c r="K379" s="49"/>
      <c r="L379" s="9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49"/>
      <c r="E380" s="2"/>
      <c r="F380" s="2"/>
      <c r="G380" s="2"/>
      <c r="H380" s="2"/>
      <c r="I380" s="91"/>
      <c r="J380" s="68"/>
      <c r="K380" s="49"/>
      <c r="L380" s="9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49"/>
      <c r="E381" s="2"/>
      <c r="F381" s="2"/>
      <c r="G381" s="2"/>
      <c r="H381" s="2"/>
      <c r="I381" s="91"/>
      <c r="J381" s="68"/>
      <c r="K381" s="49"/>
      <c r="L381" s="9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49"/>
      <c r="E382" s="2"/>
      <c r="F382" s="2"/>
      <c r="G382" s="2"/>
      <c r="H382" s="2"/>
      <c r="I382" s="91"/>
      <c r="J382" s="68"/>
      <c r="K382" s="49"/>
      <c r="L382" s="9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49"/>
      <c r="E383" s="2"/>
      <c r="F383" s="2"/>
      <c r="G383" s="2"/>
      <c r="H383" s="2"/>
      <c r="I383" s="91"/>
      <c r="J383" s="68"/>
      <c r="K383" s="49"/>
      <c r="L383" s="9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49"/>
      <c r="E384" s="2"/>
      <c r="F384" s="2"/>
      <c r="G384" s="2"/>
      <c r="H384" s="2"/>
      <c r="I384" s="91"/>
      <c r="J384" s="68"/>
      <c r="K384" s="49"/>
      <c r="L384" s="9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49"/>
      <c r="E385" s="2"/>
      <c r="F385" s="2"/>
      <c r="G385" s="2"/>
      <c r="H385" s="2"/>
      <c r="I385" s="91"/>
      <c r="J385" s="68"/>
      <c r="K385" s="49"/>
      <c r="L385" s="9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49"/>
      <c r="E386" s="2"/>
      <c r="F386" s="2"/>
      <c r="G386" s="2"/>
      <c r="H386" s="2"/>
      <c r="I386" s="91"/>
      <c r="J386" s="68"/>
      <c r="K386" s="49"/>
      <c r="L386" s="9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49"/>
      <c r="E387" s="2"/>
      <c r="F387" s="2"/>
      <c r="G387" s="2"/>
      <c r="H387" s="2"/>
      <c r="I387" s="91"/>
      <c r="J387" s="68"/>
      <c r="K387" s="49"/>
      <c r="L387" s="9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49"/>
      <c r="E388" s="2"/>
      <c r="F388" s="2"/>
      <c r="G388" s="2"/>
      <c r="H388" s="2"/>
      <c r="I388" s="91"/>
      <c r="J388" s="68"/>
      <c r="K388" s="49"/>
      <c r="L388" s="9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49"/>
      <c r="E389" s="2"/>
      <c r="F389" s="2"/>
      <c r="G389" s="2"/>
      <c r="H389" s="2"/>
      <c r="I389" s="91"/>
      <c r="J389" s="68"/>
      <c r="K389" s="49"/>
      <c r="L389" s="9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49"/>
      <c r="E390" s="2"/>
      <c r="F390" s="2"/>
      <c r="G390" s="2"/>
      <c r="H390" s="2"/>
      <c r="I390" s="91"/>
      <c r="J390" s="68"/>
      <c r="K390" s="49"/>
      <c r="L390" s="9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49"/>
      <c r="E391" s="2"/>
      <c r="F391" s="2"/>
      <c r="G391" s="2"/>
      <c r="H391" s="2"/>
      <c r="I391" s="91"/>
      <c r="J391" s="68"/>
      <c r="K391" s="49"/>
      <c r="L391" s="9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49"/>
      <c r="E392" s="2"/>
      <c r="F392" s="2"/>
      <c r="G392" s="2"/>
      <c r="H392" s="2"/>
      <c r="I392" s="91"/>
      <c r="J392" s="68"/>
      <c r="K392" s="49"/>
      <c r="L392" s="9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49"/>
      <c r="E393" s="2"/>
      <c r="F393" s="2"/>
      <c r="G393" s="2"/>
      <c r="H393" s="2"/>
      <c r="I393" s="91"/>
      <c r="J393" s="68"/>
      <c r="K393" s="49"/>
      <c r="L393" s="9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49"/>
      <c r="E394" s="2"/>
      <c r="F394" s="2"/>
      <c r="G394" s="2"/>
      <c r="H394" s="2"/>
      <c r="I394" s="91"/>
      <c r="J394" s="68"/>
      <c r="K394" s="49"/>
      <c r="L394" s="9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49"/>
      <c r="E395" s="2"/>
      <c r="F395" s="2"/>
      <c r="G395" s="2"/>
      <c r="H395" s="2"/>
      <c r="I395" s="91"/>
      <c r="J395" s="68"/>
      <c r="K395" s="49"/>
      <c r="L395" s="9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49"/>
      <c r="E396" s="2"/>
      <c r="F396" s="2"/>
      <c r="G396" s="2"/>
      <c r="H396" s="2"/>
      <c r="I396" s="91"/>
      <c r="J396" s="68"/>
      <c r="K396" s="49"/>
      <c r="L396" s="9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49"/>
      <c r="E397" s="2"/>
      <c r="F397" s="2"/>
      <c r="G397" s="2"/>
      <c r="H397" s="2"/>
      <c r="I397" s="91"/>
      <c r="J397" s="68"/>
      <c r="K397" s="49"/>
      <c r="L397" s="9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49"/>
      <c r="E398" s="2"/>
      <c r="F398" s="2"/>
      <c r="G398" s="2"/>
      <c r="H398" s="2"/>
      <c r="I398" s="91"/>
      <c r="J398" s="68"/>
      <c r="K398" s="49"/>
      <c r="L398" s="9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49"/>
      <c r="E399" s="2"/>
      <c r="F399" s="2"/>
      <c r="G399" s="2"/>
      <c r="H399" s="2"/>
      <c r="I399" s="91"/>
      <c r="J399" s="68"/>
      <c r="K399" s="49"/>
      <c r="L399" s="9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49"/>
      <c r="E400" s="2"/>
      <c r="F400" s="2"/>
      <c r="G400" s="2"/>
      <c r="H400" s="2"/>
      <c r="I400" s="91"/>
      <c r="J400" s="68"/>
      <c r="K400" s="49"/>
      <c r="L400" s="9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49"/>
      <c r="E401" s="2"/>
      <c r="F401" s="2"/>
      <c r="G401" s="2"/>
      <c r="H401" s="2"/>
      <c r="I401" s="91"/>
      <c r="J401" s="68"/>
      <c r="K401" s="49"/>
      <c r="L401" s="9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49"/>
      <c r="E402" s="2"/>
      <c r="F402" s="2"/>
      <c r="G402" s="2"/>
      <c r="H402" s="2"/>
      <c r="I402" s="91"/>
      <c r="J402" s="68"/>
      <c r="K402" s="49"/>
      <c r="L402" s="9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49"/>
      <c r="E403" s="2"/>
      <c r="F403" s="2"/>
      <c r="G403" s="2"/>
      <c r="H403" s="2"/>
      <c r="I403" s="91"/>
      <c r="J403" s="68"/>
      <c r="K403" s="49"/>
      <c r="L403" s="9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49"/>
      <c r="E404" s="2"/>
      <c r="F404" s="2"/>
      <c r="G404" s="2"/>
      <c r="H404" s="2"/>
      <c r="I404" s="91"/>
      <c r="J404" s="68"/>
      <c r="K404" s="49"/>
      <c r="L404" s="9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49"/>
      <c r="E405" s="2"/>
      <c r="F405" s="2"/>
      <c r="G405" s="2"/>
      <c r="H405" s="2"/>
      <c r="I405" s="91"/>
      <c r="J405" s="68"/>
      <c r="K405" s="49"/>
      <c r="L405" s="9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49"/>
      <c r="E406" s="2"/>
      <c r="F406" s="2"/>
      <c r="G406" s="2"/>
      <c r="H406" s="2"/>
      <c r="I406" s="91"/>
      <c r="J406" s="68"/>
      <c r="K406" s="49"/>
      <c r="L406" s="9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49"/>
      <c r="E407" s="2"/>
      <c r="F407" s="2"/>
      <c r="G407" s="2"/>
      <c r="H407" s="2"/>
      <c r="I407" s="91"/>
      <c r="J407" s="68"/>
      <c r="K407" s="49"/>
      <c r="L407" s="9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49"/>
      <c r="E408" s="2"/>
      <c r="F408" s="2"/>
      <c r="G408" s="2"/>
      <c r="H408" s="2"/>
      <c r="I408" s="91"/>
      <c r="J408" s="68"/>
      <c r="K408" s="49"/>
      <c r="L408" s="9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49"/>
      <c r="E409" s="2"/>
      <c r="F409" s="2"/>
      <c r="G409" s="2"/>
      <c r="H409" s="2"/>
      <c r="I409" s="91"/>
      <c r="J409" s="68"/>
      <c r="K409" s="49"/>
      <c r="L409" s="9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49"/>
      <c r="E410" s="2"/>
      <c r="F410" s="2"/>
      <c r="G410" s="2"/>
      <c r="H410" s="2"/>
      <c r="I410" s="91"/>
      <c r="J410" s="68"/>
      <c r="K410" s="49"/>
      <c r="L410" s="9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49"/>
      <c r="E411" s="2"/>
      <c r="F411" s="2"/>
      <c r="G411" s="2"/>
      <c r="H411" s="2"/>
      <c r="I411" s="91"/>
      <c r="J411" s="68"/>
      <c r="K411" s="49"/>
      <c r="L411" s="9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49"/>
      <c r="E412" s="2"/>
      <c r="F412" s="2"/>
      <c r="G412" s="2"/>
      <c r="H412" s="2"/>
      <c r="I412" s="91"/>
      <c r="J412" s="68"/>
      <c r="K412" s="49"/>
      <c r="L412" s="9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49"/>
      <c r="E413" s="2"/>
      <c r="F413" s="2"/>
      <c r="G413" s="2"/>
      <c r="H413" s="2"/>
      <c r="I413" s="91"/>
      <c r="J413" s="68"/>
      <c r="K413" s="49"/>
      <c r="L413" s="9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49"/>
      <c r="E414" s="2"/>
      <c r="F414" s="2"/>
      <c r="G414" s="2"/>
      <c r="H414" s="2"/>
      <c r="I414" s="91"/>
      <c r="J414" s="68"/>
      <c r="K414" s="49"/>
      <c r="L414" s="9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49"/>
      <c r="E415" s="2"/>
      <c r="F415" s="2"/>
      <c r="G415" s="2"/>
      <c r="H415" s="2"/>
      <c r="I415" s="91"/>
      <c r="J415" s="68"/>
      <c r="K415" s="49"/>
      <c r="L415" s="9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49"/>
      <c r="E416" s="2"/>
      <c r="F416" s="2"/>
      <c r="G416" s="2"/>
      <c r="H416" s="2"/>
      <c r="I416" s="91"/>
      <c r="J416" s="68"/>
      <c r="K416" s="49"/>
      <c r="L416" s="9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49"/>
      <c r="E417" s="2"/>
      <c r="F417" s="2"/>
      <c r="G417" s="2"/>
      <c r="H417" s="2"/>
      <c r="I417" s="91"/>
      <c r="J417" s="68"/>
      <c r="K417" s="49"/>
      <c r="L417" s="9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49"/>
      <c r="E418" s="2"/>
      <c r="F418" s="2"/>
      <c r="G418" s="2"/>
      <c r="H418" s="2"/>
      <c r="I418" s="91"/>
      <c r="J418" s="68"/>
      <c r="K418" s="49"/>
      <c r="L418" s="9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49"/>
      <c r="E419" s="2"/>
      <c r="F419" s="2"/>
      <c r="G419" s="2"/>
      <c r="H419" s="2"/>
      <c r="I419" s="91"/>
      <c r="J419" s="68"/>
      <c r="K419" s="49"/>
      <c r="L419" s="9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49"/>
      <c r="E420" s="2"/>
      <c r="F420" s="2"/>
      <c r="G420" s="2"/>
      <c r="H420" s="2"/>
      <c r="I420" s="91"/>
      <c r="J420" s="68"/>
      <c r="K420" s="49"/>
      <c r="L420" s="9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49"/>
      <c r="E421" s="2"/>
      <c r="F421" s="2"/>
      <c r="G421" s="2"/>
      <c r="H421" s="2"/>
      <c r="I421" s="91"/>
      <c r="J421" s="68"/>
      <c r="K421" s="49"/>
      <c r="L421" s="9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49"/>
      <c r="E422" s="2"/>
      <c r="F422" s="2"/>
      <c r="G422" s="2"/>
      <c r="H422" s="2"/>
      <c r="I422" s="91"/>
      <c r="J422" s="68"/>
      <c r="K422" s="49"/>
      <c r="L422" s="9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49"/>
      <c r="E423" s="2"/>
      <c r="F423" s="2"/>
      <c r="G423" s="2"/>
      <c r="H423" s="2"/>
      <c r="I423" s="91"/>
      <c r="J423" s="68"/>
      <c r="K423" s="49"/>
      <c r="L423" s="9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49"/>
      <c r="E424" s="2"/>
      <c r="F424" s="2"/>
      <c r="G424" s="2"/>
      <c r="H424" s="2"/>
      <c r="I424" s="91"/>
      <c r="J424" s="68"/>
      <c r="K424" s="49"/>
      <c r="L424" s="9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49"/>
      <c r="E425" s="2"/>
      <c r="F425" s="2"/>
      <c r="G425" s="2"/>
      <c r="H425" s="2"/>
      <c r="I425" s="91"/>
      <c r="J425" s="68"/>
      <c r="K425" s="49"/>
      <c r="L425" s="9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49"/>
      <c r="E426" s="2"/>
      <c r="F426" s="2"/>
      <c r="G426" s="2"/>
      <c r="H426" s="2"/>
      <c r="I426" s="91"/>
      <c r="J426" s="68"/>
      <c r="K426" s="49"/>
      <c r="L426" s="9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49"/>
      <c r="E427" s="2"/>
      <c r="F427" s="2"/>
      <c r="G427" s="2"/>
      <c r="H427" s="2"/>
      <c r="I427" s="91"/>
      <c r="J427" s="68"/>
      <c r="K427" s="49"/>
      <c r="L427" s="9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49"/>
      <c r="E428" s="2"/>
      <c r="F428" s="2"/>
      <c r="G428" s="2"/>
      <c r="H428" s="2"/>
      <c r="I428" s="91"/>
      <c r="J428" s="68"/>
      <c r="K428" s="49"/>
      <c r="L428" s="9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49"/>
      <c r="E429" s="2"/>
      <c r="F429" s="2"/>
      <c r="G429" s="2"/>
      <c r="H429" s="2"/>
      <c r="I429" s="91"/>
      <c r="J429" s="68"/>
      <c r="K429" s="49"/>
      <c r="L429" s="9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49"/>
      <c r="E430" s="2"/>
      <c r="F430" s="2"/>
      <c r="G430" s="2"/>
      <c r="H430" s="2"/>
      <c r="I430" s="91"/>
      <c r="J430" s="68"/>
      <c r="K430" s="49"/>
      <c r="L430" s="9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49"/>
      <c r="E431" s="2"/>
      <c r="F431" s="2"/>
      <c r="G431" s="2"/>
      <c r="H431" s="2"/>
      <c r="I431" s="91"/>
      <c r="J431" s="68"/>
      <c r="K431" s="49"/>
      <c r="L431" s="9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49"/>
      <c r="E432" s="2"/>
      <c r="F432" s="2"/>
      <c r="G432" s="2"/>
      <c r="H432" s="2"/>
      <c r="I432" s="91"/>
      <c r="J432" s="68"/>
      <c r="K432" s="49"/>
      <c r="L432" s="9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49"/>
      <c r="E433" s="2"/>
      <c r="F433" s="2"/>
      <c r="G433" s="2"/>
      <c r="H433" s="2"/>
      <c r="I433" s="91"/>
      <c r="J433" s="68"/>
      <c r="K433" s="49"/>
      <c r="L433" s="9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49"/>
      <c r="E434" s="2"/>
      <c r="F434" s="2"/>
      <c r="G434" s="2"/>
      <c r="H434" s="2"/>
      <c r="I434" s="91"/>
      <c r="J434" s="68"/>
      <c r="K434" s="49"/>
      <c r="L434" s="9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49"/>
      <c r="E435" s="2"/>
      <c r="F435" s="2"/>
      <c r="G435" s="2"/>
      <c r="H435" s="2"/>
      <c r="I435" s="91"/>
      <c r="J435" s="68"/>
      <c r="K435" s="49"/>
      <c r="L435" s="9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49"/>
      <c r="E436" s="2"/>
      <c r="F436" s="2"/>
      <c r="G436" s="2"/>
      <c r="H436" s="2"/>
      <c r="I436" s="91"/>
      <c r="J436" s="68"/>
      <c r="K436" s="49"/>
      <c r="L436" s="9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49"/>
      <c r="E437" s="2"/>
      <c r="F437" s="2"/>
      <c r="G437" s="2"/>
      <c r="H437" s="2"/>
      <c r="I437" s="91"/>
      <c r="J437" s="68"/>
      <c r="K437" s="49"/>
      <c r="L437" s="9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49"/>
      <c r="E438" s="2"/>
      <c r="F438" s="2"/>
      <c r="G438" s="2"/>
      <c r="H438" s="2"/>
      <c r="I438" s="91"/>
      <c r="J438" s="68"/>
      <c r="K438" s="49"/>
      <c r="L438" s="9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49"/>
      <c r="E439" s="2"/>
      <c r="F439" s="2"/>
      <c r="G439" s="2"/>
      <c r="H439" s="2"/>
      <c r="I439" s="91"/>
      <c r="J439" s="68"/>
      <c r="K439" s="49"/>
      <c r="L439" s="9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49"/>
      <c r="E440" s="2"/>
      <c r="F440" s="2"/>
      <c r="G440" s="2"/>
      <c r="H440" s="2"/>
      <c r="I440" s="91"/>
      <c r="J440" s="68"/>
      <c r="K440" s="49"/>
      <c r="L440" s="9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49"/>
      <c r="E441" s="2"/>
      <c r="F441" s="2"/>
      <c r="G441" s="2"/>
      <c r="H441" s="2"/>
      <c r="I441" s="91"/>
      <c r="J441" s="68"/>
      <c r="K441" s="49"/>
      <c r="L441" s="9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49"/>
      <c r="E442" s="2"/>
      <c r="F442" s="2"/>
      <c r="G442" s="2"/>
      <c r="H442" s="2"/>
      <c r="I442" s="91"/>
      <c r="J442" s="68"/>
      <c r="K442" s="49"/>
      <c r="L442" s="9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49"/>
      <c r="E443" s="2"/>
      <c r="F443" s="2"/>
      <c r="G443" s="2"/>
      <c r="H443" s="2"/>
      <c r="I443" s="91"/>
      <c r="J443" s="68"/>
      <c r="K443" s="49"/>
      <c r="L443" s="9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49"/>
      <c r="E444" s="2"/>
      <c r="F444" s="2"/>
      <c r="G444" s="2"/>
      <c r="H444" s="2"/>
      <c r="I444" s="91"/>
      <c r="J444" s="68"/>
      <c r="K444" s="49"/>
      <c r="L444" s="9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49"/>
      <c r="E445" s="2"/>
      <c r="F445" s="2"/>
      <c r="G445" s="2"/>
      <c r="H445" s="2"/>
      <c r="I445" s="91"/>
      <c r="J445" s="68"/>
      <c r="K445" s="49"/>
      <c r="L445" s="9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49"/>
      <c r="E446" s="2"/>
      <c r="F446" s="2"/>
      <c r="G446" s="2"/>
      <c r="H446" s="2"/>
      <c r="I446" s="91"/>
      <c r="J446" s="68"/>
      <c r="K446" s="49"/>
      <c r="L446" s="9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49"/>
      <c r="E447" s="2"/>
      <c r="F447" s="2"/>
      <c r="G447" s="2"/>
      <c r="H447" s="2"/>
      <c r="I447" s="91"/>
      <c r="J447" s="68"/>
      <c r="K447" s="49"/>
      <c r="L447" s="9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49"/>
      <c r="E448" s="2"/>
      <c r="F448" s="2"/>
      <c r="G448" s="2"/>
      <c r="H448" s="2"/>
      <c r="I448" s="91"/>
      <c r="J448" s="68"/>
      <c r="K448" s="49"/>
      <c r="L448" s="9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49"/>
      <c r="E449" s="2"/>
      <c r="F449" s="2"/>
      <c r="G449" s="2"/>
      <c r="H449" s="2"/>
      <c r="I449" s="91"/>
      <c r="J449" s="68"/>
      <c r="K449" s="49"/>
      <c r="L449" s="9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49"/>
      <c r="E450" s="2"/>
      <c r="F450" s="2"/>
      <c r="G450" s="2"/>
      <c r="H450" s="2"/>
      <c r="I450" s="91"/>
      <c r="J450" s="68"/>
      <c r="K450" s="49"/>
      <c r="L450" s="9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49"/>
      <c r="E451" s="2"/>
      <c r="F451" s="2"/>
      <c r="G451" s="2"/>
      <c r="H451" s="2"/>
      <c r="I451" s="91"/>
      <c r="J451" s="68"/>
      <c r="K451" s="49"/>
      <c r="L451" s="9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49"/>
      <c r="E452" s="2"/>
      <c r="F452" s="2"/>
      <c r="G452" s="2"/>
      <c r="H452" s="2"/>
      <c r="I452" s="91"/>
      <c r="J452" s="68"/>
      <c r="K452" s="49"/>
      <c r="L452" s="9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49"/>
      <c r="E453" s="2"/>
      <c r="F453" s="2"/>
      <c r="G453" s="2"/>
      <c r="H453" s="2"/>
      <c r="I453" s="91"/>
      <c r="J453" s="68"/>
      <c r="K453" s="49"/>
      <c r="L453" s="9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49"/>
      <c r="E454" s="2"/>
      <c r="F454" s="2"/>
      <c r="G454" s="2"/>
      <c r="H454" s="2"/>
      <c r="I454" s="91"/>
      <c r="J454" s="68"/>
      <c r="K454" s="49"/>
      <c r="L454" s="9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49"/>
      <c r="E455" s="2"/>
      <c r="F455" s="2"/>
      <c r="G455" s="2"/>
      <c r="H455" s="2"/>
      <c r="I455" s="91"/>
      <c r="J455" s="68"/>
      <c r="K455" s="49"/>
      <c r="L455" s="9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49"/>
      <c r="E456" s="2"/>
      <c r="F456" s="2"/>
      <c r="G456" s="2"/>
      <c r="H456" s="2"/>
      <c r="I456" s="91"/>
      <c r="J456" s="68"/>
      <c r="K456" s="49"/>
      <c r="L456" s="9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49"/>
      <c r="E457" s="2"/>
      <c r="F457" s="2"/>
      <c r="G457" s="2"/>
      <c r="H457" s="2"/>
      <c r="I457" s="91"/>
      <c r="J457" s="68"/>
      <c r="K457" s="49"/>
      <c r="L457" s="9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49"/>
      <c r="E458" s="2"/>
      <c r="F458" s="2"/>
      <c r="G458" s="2"/>
      <c r="H458" s="2"/>
      <c r="I458" s="91"/>
      <c r="J458" s="68"/>
      <c r="K458" s="49"/>
      <c r="L458" s="9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49"/>
      <c r="E459" s="2"/>
      <c r="F459" s="2"/>
      <c r="G459" s="2"/>
      <c r="H459" s="2"/>
      <c r="I459" s="91"/>
      <c r="J459" s="68"/>
      <c r="K459" s="49"/>
      <c r="L459" s="9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49"/>
      <c r="E460" s="2"/>
      <c r="F460" s="2"/>
      <c r="G460" s="2"/>
      <c r="H460" s="2"/>
      <c r="I460" s="91"/>
      <c r="J460" s="68"/>
      <c r="K460" s="49"/>
      <c r="L460" s="9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49"/>
      <c r="E461" s="2"/>
      <c r="F461" s="2"/>
      <c r="G461" s="2"/>
      <c r="H461" s="2"/>
      <c r="I461" s="91"/>
      <c r="J461" s="68"/>
      <c r="K461" s="49"/>
      <c r="L461" s="9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49"/>
      <c r="E462" s="2"/>
      <c r="F462" s="2"/>
      <c r="G462" s="2"/>
      <c r="H462" s="2"/>
      <c r="I462" s="91"/>
      <c r="J462" s="68"/>
      <c r="K462" s="49"/>
      <c r="L462" s="9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49"/>
      <c r="E463" s="2"/>
      <c r="F463" s="2"/>
      <c r="G463" s="2"/>
      <c r="H463" s="2"/>
      <c r="I463" s="91"/>
      <c r="J463" s="68"/>
      <c r="K463" s="49"/>
      <c r="L463" s="9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49"/>
      <c r="E464" s="2"/>
      <c r="F464" s="2"/>
      <c r="G464" s="2"/>
      <c r="H464" s="2"/>
      <c r="I464" s="91"/>
      <c r="J464" s="68"/>
      <c r="K464" s="49"/>
      <c r="L464" s="9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49"/>
      <c r="E465" s="2"/>
      <c r="F465" s="2"/>
      <c r="G465" s="2"/>
      <c r="H465" s="2"/>
      <c r="I465" s="91"/>
      <c r="J465" s="68"/>
      <c r="K465" s="49"/>
      <c r="L465" s="9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49"/>
      <c r="E466" s="2"/>
      <c r="F466" s="2"/>
      <c r="G466" s="2"/>
      <c r="H466" s="2"/>
      <c r="I466" s="91"/>
      <c r="J466" s="68"/>
      <c r="K466" s="49"/>
      <c r="L466" s="9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49"/>
      <c r="E467" s="2"/>
      <c r="F467" s="2"/>
      <c r="G467" s="2"/>
      <c r="H467" s="2"/>
      <c r="I467" s="91"/>
      <c r="J467" s="68"/>
      <c r="K467" s="49"/>
      <c r="L467" s="9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49"/>
      <c r="E468" s="2"/>
      <c r="F468" s="2"/>
      <c r="G468" s="2"/>
      <c r="H468" s="2"/>
      <c r="I468" s="91"/>
      <c r="J468" s="68"/>
      <c r="K468" s="49"/>
      <c r="L468" s="9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49"/>
      <c r="E469" s="2"/>
      <c r="F469" s="2"/>
      <c r="G469" s="2"/>
      <c r="H469" s="2"/>
      <c r="I469" s="91"/>
      <c r="J469" s="68"/>
      <c r="K469" s="49"/>
      <c r="L469" s="9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49"/>
      <c r="E470" s="2"/>
      <c r="F470" s="2"/>
      <c r="G470" s="2"/>
      <c r="H470" s="2"/>
      <c r="I470" s="91"/>
      <c r="J470" s="68"/>
      <c r="K470" s="49"/>
      <c r="L470" s="9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49"/>
      <c r="E471" s="2"/>
      <c r="F471" s="2"/>
      <c r="G471" s="2"/>
      <c r="H471" s="2"/>
      <c r="I471" s="91"/>
      <c r="J471" s="68"/>
      <c r="K471" s="49"/>
      <c r="L471" s="9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49"/>
      <c r="E472" s="2"/>
      <c r="F472" s="2"/>
      <c r="G472" s="2"/>
      <c r="H472" s="2"/>
      <c r="I472" s="91"/>
      <c r="J472" s="68"/>
      <c r="K472" s="49"/>
      <c r="L472" s="9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49"/>
      <c r="E473" s="2"/>
      <c r="F473" s="2"/>
      <c r="G473" s="2"/>
      <c r="H473" s="2"/>
      <c r="I473" s="91"/>
      <c r="J473" s="68"/>
      <c r="K473" s="49"/>
      <c r="L473" s="9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49"/>
      <c r="E474" s="2"/>
      <c r="F474" s="2"/>
      <c r="G474" s="2"/>
      <c r="H474" s="2"/>
      <c r="I474" s="91"/>
      <c r="J474" s="68"/>
      <c r="K474" s="49"/>
      <c r="L474" s="9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49"/>
      <c r="E475" s="2"/>
      <c r="F475" s="2"/>
      <c r="G475" s="2"/>
      <c r="H475" s="2"/>
      <c r="I475" s="91"/>
      <c r="J475" s="68"/>
      <c r="K475" s="49"/>
      <c r="L475" s="9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49"/>
      <c r="E476" s="2"/>
      <c r="F476" s="2"/>
      <c r="G476" s="2"/>
      <c r="H476" s="2"/>
      <c r="I476" s="91"/>
      <c r="J476" s="68"/>
      <c r="K476" s="49"/>
      <c r="L476" s="9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49"/>
      <c r="E477" s="2"/>
      <c r="F477" s="2"/>
      <c r="G477" s="2"/>
      <c r="H477" s="2"/>
      <c r="I477" s="91"/>
      <c r="J477" s="68"/>
      <c r="K477" s="49"/>
      <c r="L477" s="9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49"/>
      <c r="E478" s="2"/>
      <c r="F478" s="2"/>
      <c r="G478" s="2"/>
      <c r="H478" s="2"/>
      <c r="I478" s="91"/>
      <c r="J478" s="68"/>
      <c r="K478" s="49"/>
      <c r="L478" s="9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49"/>
      <c r="E479" s="2"/>
      <c r="F479" s="2"/>
      <c r="G479" s="2"/>
      <c r="H479" s="2"/>
      <c r="I479" s="91"/>
      <c r="J479" s="68"/>
      <c r="K479" s="49"/>
      <c r="L479" s="9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49"/>
      <c r="E480" s="2"/>
      <c r="F480" s="2"/>
      <c r="G480" s="2"/>
      <c r="H480" s="2"/>
      <c r="I480" s="91"/>
      <c r="J480" s="68"/>
      <c r="K480" s="49"/>
      <c r="L480" s="9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49"/>
      <c r="E481" s="2"/>
      <c r="F481" s="2"/>
      <c r="G481" s="2"/>
      <c r="H481" s="2"/>
      <c r="I481" s="91"/>
      <c r="J481" s="68"/>
      <c r="K481" s="49"/>
      <c r="L481" s="9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49"/>
      <c r="E482" s="2"/>
      <c r="F482" s="2"/>
      <c r="G482" s="2"/>
      <c r="H482" s="2"/>
      <c r="I482" s="91"/>
      <c r="J482" s="68"/>
      <c r="K482" s="49"/>
      <c r="L482" s="9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49"/>
      <c r="E483" s="2"/>
      <c r="F483" s="2"/>
      <c r="G483" s="2"/>
      <c r="H483" s="2"/>
      <c r="I483" s="91"/>
      <c r="J483" s="68"/>
      <c r="K483" s="49"/>
      <c r="L483" s="9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49"/>
      <c r="E484" s="2"/>
      <c r="F484" s="2"/>
      <c r="G484" s="2"/>
      <c r="H484" s="2"/>
      <c r="I484" s="91"/>
      <c r="J484" s="68"/>
      <c r="K484" s="49"/>
      <c r="L484" s="9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49"/>
      <c r="E485" s="2"/>
      <c r="F485" s="2"/>
      <c r="G485" s="2"/>
      <c r="H485" s="2"/>
      <c r="I485" s="91"/>
      <c r="J485" s="68"/>
      <c r="K485" s="49"/>
      <c r="L485" s="9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49"/>
      <c r="E486" s="2"/>
      <c r="F486" s="2"/>
      <c r="G486" s="2"/>
      <c r="H486" s="2"/>
      <c r="I486" s="91"/>
      <c r="J486" s="68"/>
      <c r="K486" s="49"/>
      <c r="L486" s="9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49"/>
      <c r="E487" s="2"/>
      <c r="F487" s="2"/>
      <c r="G487" s="2"/>
      <c r="H487" s="2"/>
      <c r="I487" s="91"/>
      <c r="J487" s="68"/>
      <c r="K487" s="49"/>
      <c r="L487" s="9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49"/>
      <c r="E488" s="2"/>
      <c r="F488" s="2"/>
      <c r="G488" s="2"/>
      <c r="H488" s="2"/>
      <c r="I488" s="91"/>
      <c r="J488" s="68"/>
      <c r="K488" s="49"/>
      <c r="L488" s="9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49"/>
      <c r="E489" s="2"/>
      <c r="F489" s="2"/>
      <c r="G489" s="2"/>
      <c r="H489" s="2"/>
      <c r="I489" s="91"/>
      <c r="J489" s="68"/>
      <c r="K489" s="49"/>
      <c r="L489" s="9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49"/>
      <c r="E490" s="2"/>
      <c r="F490" s="2"/>
      <c r="G490" s="2"/>
      <c r="H490" s="2"/>
      <c r="I490" s="91"/>
      <c r="J490" s="68"/>
      <c r="K490" s="49"/>
      <c r="L490" s="9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49"/>
      <c r="E491" s="2"/>
      <c r="F491" s="2"/>
      <c r="G491" s="2"/>
      <c r="H491" s="2"/>
      <c r="I491" s="91"/>
      <c r="J491" s="68"/>
      <c r="K491" s="49"/>
      <c r="L491" s="9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49"/>
      <c r="E492" s="2"/>
      <c r="F492" s="2"/>
      <c r="G492" s="2"/>
      <c r="H492" s="2"/>
      <c r="I492" s="91"/>
      <c r="J492" s="68"/>
      <c r="K492" s="49"/>
      <c r="L492" s="9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49"/>
      <c r="E493" s="2"/>
      <c r="F493" s="2"/>
      <c r="G493" s="2"/>
      <c r="H493" s="2"/>
      <c r="I493" s="91"/>
      <c r="J493" s="68"/>
      <c r="K493" s="49"/>
      <c r="L493" s="9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49"/>
      <c r="E494" s="2"/>
      <c r="F494" s="2"/>
      <c r="G494" s="2"/>
      <c r="H494" s="2"/>
      <c r="I494" s="91"/>
      <c r="J494" s="68"/>
      <c r="K494" s="49"/>
      <c r="L494" s="9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49"/>
      <c r="E495" s="2"/>
      <c r="F495" s="2"/>
      <c r="G495" s="2"/>
      <c r="H495" s="2"/>
      <c r="I495" s="91"/>
      <c r="J495" s="68"/>
      <c r="K495" s="49"/>
      <c r="L495" s="9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49"/>
      <c r="E496" s="2"/>
      <c r="F496" s="2"/>
      <c r="G496" s="2"/>
      <c r="H496" s="2"/>
      <c r="I496" s="91"/>
      <c r="J496" s="68"/>
      <c r="K496" s="49"/>
      <c r="L496" s="9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49"/>
      <c r="E497" s="2"/>
      <c r="F497" s="2"/>
      <c r="G497" s="2"/>
      <c r="H497" s="2"/>
      <c r="I497" s="91"/>
      <c r="J497" s="68"/>
      <c r="K497" s="49"/>
      <c r="L497" s="9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49"/>
      <c r="E498" s="2"/>
      <c r="F498" s="2"/>
      <c r="G498" s="2"/>
      <c r="H498" s="2"/>
      <c r="I498" s="91"/>
      <c r="J498" s="68"/>
      <c r="K498" s="49"/>
      <c r="L498" s="9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49"/>
      <c r="E499" s="2"/>
      <c r="F499" s="2"/>
      <c r="G499" s="2"/>
      <c r="H499" s="2"/>
      <c r="I499" s="91"/>
      <c r="J499" s="68"/>
      <c r="K499" s="49"/>
      <c r="L499" s="9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49"/>
      <c r="E500" s="2"/>
      <c r="F500" s="2"/>
      <c r="G500" s="2"/>
      <c r="H500" s="2"/>
      <c r="I500" s="91"/>
      <c r="J500" s="68"/>
      <c r="K500" s="49"/>
      <c r="L500" s="9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49"/>
      <c r="E501" s="2"/>
      <c r="F501" s="2"/>
      <c r="G501" s="2"/>
      <c r="H501" s="2"/>
      <c r="I501" s="91"/>
      <c r="J501" s="68"/>
      <c r="K501" s="49"/>
      <c r="L501" s="9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49"/>
      <c r="E502" s="2"/>
      <c r="F502" s="2"/>
      <c r="G502" s="2"/>
      <c r="H502" s="2"/>
      <c r="I502" s="91"/>
      <c r="J502" s="68"/>
      <c r="K502" s="49"/>
      <c r="L502" s="9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49"/>
      <c r="E503" s="2"/>
      <c r="F503" s="2"/>
      <c r="G503" s="2"/>
      <c r="H503" s="2"/>
      <c r="I503" s="91"/>
      <c r="J503" s="68"/>
      <c r="K503" s="49"/>
      <c r="L503" s="9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49"/>
      <c r="E504" s="2"/>
      <c r="F504" s="2"/>
      <c r="G504" s="2"/>
      <c r="H504" s="2"/>
      <c r="I504" s="91"/>
      <c r="J504" s="68"/>
      <c r="K504" s="49"/>
      <c r="L504" s="9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49"/>
      <c r="E505" s="2"/>
      <c r="F505" s="2"/>
      <c r="G505" s="2"/>
      <c r="H505" s="2"/>
      <c r="I505" s="91"/>
      <c r="J505" s="68"/>
      <c r="K505" s="49"/>
      <c r="L505" s="9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49"/>
      <c r="E506" s="2"/>
      <c r="F506" s="2"/>
      <c r="G506" s="2"/>
      <c r="H506" s="2"/>
      <c r="I506" s="91"/>
      <c r="J506" s="68"/>
      <c r="K506" s="49"/>
      <c r="L506" s="9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49"/>
      <c r="E507" s="2"/>
      <c r="F507" s="2"/>
      <c r="G507" s="2"/>
      <c r="H507" s="2"/>
      <c r="I507" s="91"/>
      <c r="J507" s="68"/>
      <c r="K507" s="49"/>
      <c r="L507" s="9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49"/>
      <c r="E508" s="2"/>
      <c r="F508" s="2"/>
      <c r="G508" s="2"/>
      <c r="H508" s="2"/>
      <c r="I508" s="91"/>
      <c r="J508" s="68"/>
      <c r="K508" s="49"/>
      <c r="L508" s="9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49"/>
      <c r="E509" s="2"/>
      <c r="F509" s="2"/>
      <c r="G509" s="2"/>
      <c r="H509" s="2"/>
      <c r="I509" s="91"/>
      <c r="J509" s="68"/>
      <c r="K509" s="49"/>
      <c r="L509" s="9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49"/>
      <c r="E510" s="2"/>
      <c r="F510" s="2"/>
      <c r="G510" s="2"/>
      <c r="H510" s="2"/>
      <c r="I510" s="91"/>
      <c r="J510" s="68"/>
      <c r="K510" s="49"/>
      <c r="L510" s="9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49"/>
      <c r="E511" s="2"/>
      <c r="F511" s="2"/>
      <c r="G511" s="2"/>
      <c r="H511" s="2"/>
      <c r="I511" s="91"/>
      <c r="J511" s="68"/>
      <c r="K511" s="49"/>
      <c r="L511" s="9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49"/>
      <c r="E512" s="2"/>
      <c r="F512" s="2"/>
      <c r="G512" s="2"/>
      <c r="H512" s="2"/>
      <c r="I512" s="91"/>
      <c r="J512" s="68"/>
      <c r="K512" s="49"/>
      <c r="L512" s="9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49"/>
      <c r="E513" s="2"/>
      <c r="F513" s="2"/>
      <c r="G513" s="2"/>
      <c r="H513" s="2"/>
      <c r="I513" s="91"/>
      <c r="J513" s="68"/>
      <c r="K513" s="49"/>
      <c r="L513" s="9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49"/>
      <c r="E514" s="2"/>
      <c r="F514" s="2"/>
      <c r="G514" s="2"/>
      <c r="H514" s="2"/>
      <c r="I514" s="91"/>
      <c r="J514" s="68"/>
      <c r="K514" s="49"/>
      <c r="L514" s="9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49"/>
      <c r="E515" s="2"/>
      <c r="F515" s="2"/>
      <c r="G515" s="2"/>
      <c r="H515" s="2"/>
      <c r="I515" s="91"/>
      <c r="J515" s="68"/>
      <c r="K515" s="49"/>
      <c r="L515" s="9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49"/>
      <c r="E516" s="2"/>
      <c r="F516" s="2"/>
      <c r="G516" s="2"/>
      <c r="H516" s="2"/>
      <c r="I516" s="91"/>
      <c r="J516" s="68"/>
      <c r="K516" s="49"/>
      <c r="L516" s="9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49"/>
      <c r="E517" s="2"/>
      <c r="F517" s="2"/>
      <c r="G517" s="2"/>
      <c r="H517" s="2"/>
      <c r="I517" s="91"/>
      <c r="J517" s="68"/>
      <c r="K517" s="49"/>
      <c r="L517" s="9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49"/>
      <c r="E518" s="2"/>
      <c r="F518" s="2"/>
      <c r="G518" s="2"/>
      <c r="H518" s="2"/>
      <c r="I518" s="91"/>
      <c r="J518" s="68"/>
      <c r="K518" s="49"/>
      <c r="L518" s="9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49"/>
      <c r="E519" s="2"/>
      <c r="F519" s="2"/>
      <c r="G519" s="2"/>
      <c r="H519" s="2"/>
      <c r="I519" s="91"/>
      <c r="J519" s="68"/>
      <c r="K519" s="49"/>
      <c r="L519" s="9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49"/>
      <c r="E520" s="2"/>
      <c r="F520" s="2"/>
      <c r="G520" s="2"/>
      <c r="H520" s="2"/>
      <c r="I520" s="91"/>
      <c r="J520" s="68"/>
      <c r="K520" s="49"/>
      <c r="L520" s="9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49"/>
      <c r="E521" s="2"/>
      <c r="F521" s="2"/>
      <c r="G521" s="2"/>
      <c r="H521" s="2"/>
      <c r="I521" s="91"/>
      <c r="J521" s="68"/>
      <c r="K521" s="49"/>
      <c r="L521" s="9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49"/>
      <c r="E522" s="2"/>
      <c r="F522" s="2"/>
      <c r="G522" s="2"/>
      <c r="H522" s="2"/>
      <c r="I522" s="91"/>
      <c r="J522" s="68"/>
      <c r="K522" s="49"/>
      <c r="L522" s="9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49"/>
      <c r="E523" s="2"/>
      <c r="F523" s="2"/>
      <c r="G523" s="2"/>
      <c r="H523" s="2"/>
      <c r="I523" s="91"/>
      <c r="J523" s="68"/>
      <c r="K523" s="49"/>
      <c r="L523" s="9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49"/>
      <c r="E524" s="2"/>
      <c r="F524" s="2"/>
      <c r="G524" s="2"/>
      <c r="H524" s="2"/>
      <c r="I524" s="91"/>
      <c r="J524" s="68"/>
      <c r="K524" s="49"/>
      <c r="L524" s="9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49"/>
      <c r="E525" s="2"/>
      <c r="F525" s="2"/>
      <c r="G525" s="2"/>
      <c r="H525" s="2"/>
      <c r="I525" s="91"/>
      <c r="J525" s="68"/>
      <c r="K525" s="49"/>
      <c r="L525" s="9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49"/>
      <c r="E526" s="2"/>
      <c r="F526" s="2"/>
      <c r="G526" s="2"/>
      <c r="H526" s="2"/>
      <c r="I526" s="91"/>
      <c r="J526" s="68"/>
      <c r="K526" s="49"/>
      <c r="L526" s="9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49"/>
      <c r="E527" s="2"/>
      <c r="F527" s="2"/>
      <c r="G527" s="2"/>
      <c r="H527" s="2"/>
      <c r="I527" s="91"/>
      <c r="J527" s="68"/>
      <c r="K527" s="49"/>
      <c r="L527" s="9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49"/>
      <c r="E528" s="2"/>
      <c r="F528" s="2"/>
      <c r="G528" s="2"/>
      <c r="H528" s="2"/>
      <c r="I528" s="91"/>
      <c r="J528" s="68"/>
      <c r="K528" s="49"/>
      <c r="L528" s="9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49"/>
      <c r="E529" s="2"/>
      <c r="F529" s="2"/>
      <c r="G529" s="2"/>
      <c r="H529" s="2"/>
      <c r="I529" s="91"/>
      <c r="J529" s="68"/>
      <c r="K529" s="49"/>
      <c r="L529" s="9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49"/>
      <c r="E530" s="2"/>
      <c r="F530" s="2"/>
      <c r="G530" s="2"/>
      <c r="H530" s="2"/>
      <c r="I530" s="91"/>
      <c r="J530" s="68"/>
      <c r="K530" s="49"/>
      <c r="L530" s="9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49"/>
      <c r="E531" s="2"/>
      <c r="F531" s="2"/>
      <c r="G531" s="2"/>
      <c r="H531" s="2"/>
      <c r="I531" s="91"/>
      <c r="J531" s="68"/>
      <c r="K531" s="49"/>
      <c r="L531" s="9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49"/>
      <c r="E532" s="2"/>
      <c r="F532" s="2"/>
      <c r="G532" s="2"/>
      <c r="H532" s="2"/>
      <c r="I532" s="91"/>
      <c r="J532" s="68"/>
      <c r="K532" s="49"/>
      <c r="L532" s="9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49"/>
      <c r="E533" s="2"/>
      <c r="F533" s="2"/>
      <c r="G533" s="2"/>
      <c r="H533" s="2"/>
      <c r="I533" s="91"/>
      <c r="J533" s="68"/>
      <c r="K533" s="49"/>
      <c r="L533" s="9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49"/>
      <c r="E534" s="2"/>
      <c r="F534" s="2"/>
      <c r="G534" s="2"/>
      <c r="H534" s="2"/>
      <c r="I534" s="91"/>
      <c r="J534" s="68"/>
      <c r="K534" s="49"/>
      <c r="L534" s="9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49"/>
      <c r="E535" s="2"/>
      <c r="F535" s="2"/>
      <c r="G535" s="2"/>
      <c r="H535" s="2"/>
      <c r="I535" s="91"/>
      <c r="J535" s="68"/>
      <c r="K535" s="49"/>
      <c r="L535" s="9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49"/>
      <c r="E536" s="2"/>
      <c r="F536" s="2"/>
      <c r="G536" s="2"/>
      <c r="H536" s="2"/>
      <c r="I536" s="91"/>
      <c r="J536" s="68"/>
      <c r="K536" s="49"/>
      <c r="L536" s="9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49"/>
      <c r="E537" s="2"/>
      <c r="F537" s="2"/>
      <c r="G537" s="2"/>
      <c r="H537" s="2"/>
      <c r="I537" s="91"/>
      <c r="J537" s="68"/>
      <c r="K537" s="49"/>
      <c r="L537" s="9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49"/>
      <c r="E538" s="2"/>
      <c r="F538" s="2"/>
      <c r="G538" s="2"/>
      <c r="H538" s="2"/>
      <c r="I538" s="91"/>
      <c r="J538" s="68"/>
      <c r="K538" s="49"/>
      <c r="L538" s="9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49"/>
      <c r="E539" s="2"/>
      <c r="F539" s="2"/>
      <c r="G539" s="2"/>
      <c r="H539" s="2"/>
      <c r="I539" s="91"/>
      <c r="J539" s="68"/>
      <c r="K539" s="49"/>
      <c r="L539" s="9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49"/>
      <c r="E540" s="2"/>
      <c r="F540" s="2"/>
      <c r="G540" s="2"/>
      <c r="H540" s="2"/>
      <c r="I540" s="91"/>
      <c r="J540" s="68"/>
      <c r="K540" s="49"/>
      <c r="L540" s="9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49"/>
      <c r="E541" s="2"/>
      <c r="F541" s="2"/>
      <c r="G541" s="2"/>
      <c r="H541" s="2"/>
      <c r="I541" s="91"/>
      <c r="J541" s="68"/>
      <c r="K541" s="49"/>
      <c r="L541" s="9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49"/>
      <c r="E542" s="2"/>
      <c r="F542" s="2"/>
      <c r="G542" s="2"/>
      <c r="H542" s="2"/>
      <c r="I542" s="91"/>
      <c r="J542" s="68"/>
      <c r="K542" s="49"/>
      <c r="L542" s="9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49"/>
      <c r="E543" s="2"/>
      <c r="F543" s="2"/>
      <c r="G543" s="2"/>
      <c r="H543" s="2"/>
      <c r="I543" s="91"/>
      <c r="J543" s="68"/>
      <c r="K543" s="49"/>
      <c r="L543" s="9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49"/>
      <c r="E544" s="2"/>
      <c r="F544" s="2"/>
      <c r="G544" s="2"/>
      <c r="H544" s="2"/>
      <c r="I544" s="91"/>
      <c r="J544" s="68"/>
      <c r="K544" s="49"/>
      <c r="L544" s="9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49"/>
      <c r="E545" s="2"/>
      <c r="F545" s="2"/>
      <c r="G545" s="2"/>
      <c r="H545" s="2"/>
      <c r="I545" s="91"/>
      <c r="J545" s="68"/>
      <c r="K545" s="49"/>
      <c r="L545" s="9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49"/>
      <c r="E546" s="2"/>
      <c r="F546" s="2"/>
      <c r="G546" s="2"/>
      <c r="H546" s="2"/>
      <c r="I546" s="91"/>
      <c r="J546" s="68"/>
      <c r="K546" s="49"/>
      <c r="L546" s="9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49"/>
      <c r="E547" s="2"/>
      <c r="F547" s="2"/>
      <c r="G547" s="2"/>
      <c r="H547" s="2"/>
      <c r="I547" s="91"/>
      <c r="J547" s="68"/>
      <c r="K547" s="49"/>
      <c r="L547" s="9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49"/>
      <c r="E548" s="2"/>
      <c r="F548" s="2"/>
      <c r="G548" s="2"/>
      <c r="H548" s="2"/>
      <c r="I548" s="91"/>
      <c r="J548" s="68"/>
      <c r="K548" s="49"/>
      <c r="L548" s="9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49"/>
      <c r="E549" s="2"/>
      <c r="F549" s="2"/>
      <c r="G549" s="2"/>
      <c r="H549" s="2"/>
      <c r="I549" s="91"/>
      <c r="J549" s="68"/>
      <c r="K549" s="49"/>
      <c r="L549" s="9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49"/>
      <c r="E550" s="2"/>
      <c r="F550" s="2"/>
      <c r="G550" s="2"/>
      <c r="H550" s="2"/>
      <c r="I550" s="91"/>
      <c r="J550" s="68"/>
      <c r="K550" s="49"/>
      <c r="L550" s="9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49"/>
      <c r="E551" s="2"/>
      <c r="F551" s="2"/>
      <c r="G551" s="2"/>
      <c r="H551" s="2"/>
      <c r="I551" s="91"/>
      <c r="J551" s="68"/>
      <c r="K551" s="49"/>
      <c r="L551" s="9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49"/>
      <c r="E552" s="2"/>
      <c r="F552" s="2"/>
      <c r="G552" s="2"/>
      <c r="H552" s="2"/>
      <c r="I552" s="91"/>
      <c r="J552" s="68"/>
      <c r="K552" s="49"/>
      <c r="L552" s="9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49"/>
      <c r="E553" s="2"/>
      <c r="F553" s="2"/>
      <c r="G553" s="2"/>
      <c r="H553" s="2"/>
      <c r="I553" s="91"/>
      <c r="J553" s="68"/>
      <c r="K553" s="49"/>
      <c r="L553" s="9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49"/>
      <c r="E554" s="2"/>
      <c r="F554" s="2"/>
      <c r="G554" s="2"/>
      <c r="H554" s="2"/>
      <c r="I554" s="91"/>
      <c r="J554" s="68"/>
      <c r="K554" s="49"/>
      <c r="L554" s="9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49"/>
      <c r="E555" s="2"/>
      <c r="F555" s="2"/>
      <c r="G555" s="2"/>
      <c r="H555" s="2"/>
      <c r="I555" s="91"/>
      <c r="J555" s="68"/>
      <c r="K555" s="49"/>
      <c r="L555" s="9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49"/>
      <c r="E556" s="2"/>
      <c r="F556" s="2"/>
      <c r="G556" s="2"/>
      <c r="H556" s="2"/>
      <c r="I556" s="91"/>
      <c r="J556" s="68"/>
      <c r="K556" s="49"/>
      <c r="L556" s="9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49"/>
      <c r="E557" s="2"/>
      <c r="F557" s="2"/>
      <c r="G557" s="2"/>
      <c r="H557" s="2"/>
      <c r="I557" s="91"/>
      <c r="J557" s="68"/>
      <c r="K557" s="49"/>
      <c r="L557" s="9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49"/>
      <c r="E558" s="2"/>
      <c r="F558" s="2"/>
      <c r="G558" s="2"/>
      <c r="H558" s="2"/>
      <c r="I558" s="91"/>
      <c r="J558" s="68"/>
      <c r="K558" s="49"/>
      <c r="L558" s="9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49"/>
      <c r="E559" s="2"/>
      <c r="F559" s="2"/>
      <c r="G559" s="2"/>
      <c r="H559" s="2"/>
      <c r="I559" s="91"/>
      <c r="J559" s="68"/>
      <c r="K559" s="49"/>
      <c r="L559" s="9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49"/>
      <c r="E560" s="2"/>
      <c r="F560" s="2"/>
      <c r="G560" s="2"/>
      <c r="H560" s="2"/>
      <c r="I560" s="91"/>
      <c r="J560" s="68"/>
      <c r="K560" s="49"/>
      <c r="L560" s="9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49"/>
      <c r="E561" s="2"/>
      <c r="F561" s="2"/>
      <c r="G561" s="2"/>
      <c r="H561" s="2"/>
      <c r="I561" s="91"/>
      <c r="J561" s="68"/>
      <c r="K561" s="49"/>
      <c r="L561" s="9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49"/>
      <c r="E562" s="2"/>
      <c r="F562" s="2"/>
      <c r="G562" s="2"/>
      <c r="H562" s="2"/>
      <c r="I562" s="91"/>
      <c r="J562" s="68"/>
      <c r="K562" s="49"/>
      <c r="L562" s="9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49"/>
      <c r="E563" s="2"/>
      <c r="F563" s="2"/>
      <c r="G563" s="2"/>
      <c r="H563" s="2"/>
      <c r="I563" s="91"/>
      <c r="J563" s="68"/>
      <c r="K563" s="49"/>
      <c r="L563" s="9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49"/>
      <c r="E564" s="2"/>
      <c r="F564" s="2"/>
      <c r="G564" s="2"/>
      <c r="H564" s="2"/>
      <c r="I564" s="91"/>
      <c r="J564" s="68"/>
      <c r="K564" s="49"/>
      <c r="L564" s="9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49"/>
      <c r="E565" s="2"/>
      <c r="F565" s="2"/>
      <c r="G565" s="2"/>
      <c r="H565" s="2"/>
      <c r="I565" s="91"/>
      <c r="J565" s="68"/>
      <c r="K565" s="49"/>
      <c r="L565" s="9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49"/>
      <c r="E566" s="2"/>
      <c r="F566" s="2"/>
      <c r="G566" s="2"/>
      <c r="H566" s="2"/>
      <c r="I566" s="91"/>
      <c r="J566" s="68"/>
      <c r="K566" s="49"/>
      <c r="L566" s="9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49"/>
      <c r="E567" s="2"/>
      <c r="F567" s="2"/>
      <c r="G567" s="2"/>
      <c r="H567" s="2"/>
      <c r="I567" s="91"/>
      <c r="J567" s="68"/>
      <c r="K567" s="49"/>
      <c r="L567" s="9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49"/>
      <c r="E568" s="2"/>
      <c r="F568" s="2"/>
      <c r="G568" s="2"/>
      <c r="H568" s="2"/>
      <c r="I568" s="91"/>
      <c r="J568" s="68"/>
      <c r="K568" s="49"/>
      <c r="L568" s="9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49"/>
      <c r="E569" s="2"/>
      <c r="F569" s="2"/>
      <c r="G569" s="2"/>
      <c r="H569" s="2"/>
      <c r="I569" s="91"/>
      <c r="J569" s="68"/>
      <c r="K569" s="49"/>
      <c r="L569" s="9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49"/>
      <c r="E570" s="2"/>
      <c r="F570" s="2"/>
      <c r="G570" s="2"/>
      <c r="H570" s="2"/>
      <c r="I570" s="91"/>
      <c r="J570" s="68"/>
      <c r="K570" s="49"/>
      <c r="L570" s="9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49"/>
      <c r="E571" s="2"/>
      <c r="F571" s="2"/>
      <c r="G571" s="2"/>
      <c r="H571" s="2"/>
      <c r="I571" s="91"/>
      <c r="J571" s="68"/>
      <c r="K571" s="49"/>
      <c r="L571" s="9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49"/>
      <c r="E572" s="2"/>
      <c r="F572" s="2"/>
      <c r="G572" s="2"/>
      <c r="H572" s="2"/>
      <c r="I572" s="91"/>
      <c r="J572" s="68"/>
      <c r="K572" s="49"/>
      <c r="L572" s="9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49"/>
      <c r="E573" s="2"/>
      <c r="F573" s="2"/>
      <c r="G573" s="2"/>
      <c r="H573" s="2"/>
      <c r="I573" s="91"/>
      <c r="J573" s="68"/>
      <c r="K573" s="49"/>
      <c r="L573" s="9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49"/>
      <c r="E574" s="2"/>
      <c r="F574" s="2"/>
      <c r="G574" s="2"/>
      <c r="H574" s="2"/>
      <c r="I574" s="91"/>
      <c r="J574" s="68"/>
      <c r="K574" s="49"/>
      <c r="L574" s="9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49"/>
      <c r="E575" s="2"/>
      <c r="F575" s="2"/>
      <c r="G575" s="2"/>
      <c r="H575" s="2"/>
      <c r="I575" s="91"/>
      <c r="J575" s="68"/>
      <c r="K575" s="49"/>
      <c r="L575" s="9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49"/>
      <c r="E576" s="2"/>
      <c r="F576" s="2"/>
      <c r="G576" s="2"/>
      <c r="H576" s="2"/>
      <c r="I576" s="91"/>
      <c r="J576" s="68"/>
      <c r="K576" s="49"/>
      <c r="L576" s="9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49"/>
      <c r="E577" s="2"/>
      <c r="F577" s="2"/>
      <c r="G577" s="2"/>
      <c r="H577" s="2"/>
      <c r="I577" s="91"/>
      <c r="J577" s="68"/>
      <c r="K577" s="49"/>
      <c r="L577" s="9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49"/>
      <c r="E578" s="2"/>
      <c r="F578" s="2"/>
      <c r="G578" s="2"/>
      <c r="H578" s="2"/>
      <c r="I578" s="91"/>
      <c r="J578" s="68"/>
      <c r="K578" s="49"/>
      <c r="L578" s="9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49"/>
      <c r="E579" s="2"/>
      <c r="F579" s="2"/>
      <c r="G579" s="2"/>
      <c r="H579" s="2"/>
      <c r="I579" s="91"/>
      <c r="J579" s="68"/>
      <c r="K579" s="49"/>
      <c r="L579" s="9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49"/>
      <c r="E580" s="2"/>
      <c r="F580" s="2"/>
      <c r="G580" s="2"/>
      <c r="H580" s="2"/>
      <c r="I580" s="91"/>
      <c r="J580" s="68"/>
      <c r="K580" s="49"/>
      <c r="L580" s="9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49"/>
      <c r="E581" s="2"/>
      <c r="F581" s="2"/>
      <c r="G581" s="2"/>
      <c r="H581" s="2"/>
      <c r="I581" s="91"/>
      <c r="J581" s="68"/>
      <c r="K581" s="49"/>
      <c r="L581" s="9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49"/>
      <c r="E582" s="2"/>
      <c r="F582" s="2"/>
      <c r="G582" s="2"/>
      <c r="H582" s="2"/>
      <c r="I582" s="91"/>
      <c r="J582" s="68"/>
      <c r="K582" s="49"/>
      <c r="L582" s="9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49"/>
      <c r="E583" s="2"/>
      <c r="F583" s="2"/>
      <c r="G583" s="2"/>
      <c r="H583" s="2"/>
      <c r="I583" s="91"/>
      <c r="J583" s="68"/>
      <c r="K583" s="49"/>
      <c r="L583" s="9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49"/>
      <c r="E584" s="2"/>
      <c r="F584" s="2"/>
      <c r="G584" s="2"/>
      <c r="H584" s="2"/>
      <c r="I584" s="91"/>
      <c r="J584" s="68"/>
      <c r="K584" s="49"/>
      <c r="L584" s="9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49"/>
      <c r="E585" s="2"/>
      <c r="F585" s="2"/>
      <c r="G585" s="2"/>
      <c r="H585" s="2"/>
      <c r="I585" s="91"/>
      <c r="J585" s="68"/>
      <c r="K585" s="49"/>
      <c r="L585" s="9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49"/>
      <c r="E586" s="2"/>
      <c r="F586" s="2"/>
      <c r="G586" s="2"/>
      <c r="H586" s="2"/>
      <c r="I586" s="91"/>
      <c r="J586" s="68"/>
      <c r="K586" s="49"/>
      <c r="L586" s="9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49"/>
      <c r="E587" s="2"/>
      <c r="F587" s="2"/>
      <c r="G587" s="2"/>
      <c r="H587" s="2"/>
      <c r="I587" s="91"/>
      <c r="J587" s="68"/>
      <c r="K587" s="49"/>
      <c r="L587" s="9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49"/>
      <c r="E588" s="2"/>
      <c r="F588" s="2"/>
      <c r="G588" s="2"/>
      <c r="H588" s="2"/>
      <c r="I588" s="91"/>
      <c r="J588" s="68"/>
      <c r="K588" s="49"/>
      <c r="L588" s="9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49"/>
      <c r="E589" s="2"/>
      <c r="F589" s="2"/>
      <c r="G589" s="2"/>
      <c r="H589" s="2"/>
      <c r="I589" s="91"/>
      <c r="J589" s="68"/>
      <c r="K589" s="49"/>
      <c r="L589" s="9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49"/>
      <c r="E590" s="2"/>
      <c r="F590" s="2"/>
      <c r="G590" s="2"/>
      <c r="H590" s="2"/>
      <c r="I590" s="91"/>
      <c r="J590" s="68"/>
      <c r="K590" s="49"/>
      <c r="L590" s="9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49"/>
      <c r="E591" s="2"/>
      <c r="F591" s="2"/>
      <c r="G591" s="2"/>
      <c r="H591" s="2"/>
      <c r="I591" s="91"/>
      <c r="J591" s="68"/>
      <c r="K591" s="49"/>
      <c r="L591" s="9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49"/>
      <c r="E592" s="2"/>
      <c r="F592" s="2"/>
      <c r="G592" s="2"/>
      <c r="H592" s="2"/>
      <c r="I592" s="91"/>
      <c r="J592" s="68"/>
      <c r="K592" s="49"/>
      <c r="L592" s="9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49"/>
      <c r="E593" s="2"/>
      <c r="F593" s="2"/>
      <c r="G593" s="2"/>
      <c r="H593" s="2"/>
      <c r="I593" s="91"/>
      <c r="J593" s="68"/>
      <c r="K593" s="49"/>
      <c r="L593" s="9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49"/>
      <c r="E594" s="2"/>
      <c r="F594" s="2"/>
      <c r="G594" s="2"/>
      <c r="H594" s="2"/>
      <c r="I594" s="91"/>
      <c r="J594" s="68"/>
      <c r="K594" s="49"/>
      <c r="L594" s="9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49"/>
      <c r="E595" s="2"/>
      <c r="F595" s="2"/>
      <c r="G595" s="2"/>
      <c r="H595" s="2"/>
      <c r="I595" s="91"/>
      <c r="J595" s="68"/>
      <c r="K595" s="49"/>
      <c r="L595" s="9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49"/>
      <c r="E596" s="2"/>
      <c r="F596" s="2"/>
      <c r="G596" s="2"/>
      <c r="H596" s="2"/>
      <c r="I596" s="91"/>
      <c r="J596" s="68"/>
      <c r="K596" s="49"/>
      <c r="L596" s="9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49"/>
      <c r="E597" s="2"/>
      <c r="F597" s="2"/>
      <c r="G597" s="2"/>
      <c r="H597" s="2"/>
      <c r="I597" s="91"/>
      <c r="J597" s="68"/>
      <c r="K597" s="49"/>
      <c r="L597" s="9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49"/>
      <c r="E598" s="2"/>
      <c r="F598" s="2"/>
      <c r="G598" s="2"/>
      <c r="H598" s="2"/>
      <c r="I598" s="91"/>
      <c r="J598" s="68"/>
      <c r="K598" s="49"/>
      <c r="L598" s="9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49"/>
      <c r="E599" s="2"/>
      <c r="F599" s="2"/>
      <c r="G599" s="2"/>
      <c r="H599" s="2"/>
      <c r="I599" s="91"/>
      <c r="J599" s="68"/>
      <c r="K599" s="49"/>
      <c r="L599" s="9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49"/>
      <c r="E600" s="2"/>
      <c r="F600" s="2"/>
      <c r="G600" s="2"/>
      <c r="H600" s="2"/>
      <c r="I600" s="91"/>
      <c r="J600" s="68"/>
      <c r="K600" s="49"/>
      <c r="L600" s="9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49"/>
      <c r="E601" s="2"/>
      <c r="F601" s="2"/>
      <c r="G601" s="2"/>
      <c r="H601" s="2"/>
      <c r="I601" s="91"/>
      <c r="J601" s="68"/>
      <c r="K601" s="49"/>
      <c r="L601" s="9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49"/>
      <c r="E602" s="2"/>
      <c r="F602" s="2"/>
      <c r="G602" s="2"/>
      <c r="H602" s="2"/>
      <c r="I602" s="91"/>
      <c r="J602" s="68"/>
      <c r="K602" s="49"/>
      <c r="L602" s="9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49"/>
      <c r="E603" s="2"/>
      <c r="F603" s="2"/>
      <c r="G603" s="2"/>
      <c r="H603" s="2"/>
      <c r="I603" s="91"/>
      <c r="J603" s="68"/>
      <c r="K603" s="49"/>
      <c r="L603" s="9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49"/>
      <c r="E604" s="2"/>
      <c r="F604" s="2"/>
      <c r="G604" s="2"/>
      <c r="H604" s="2"/>
      <c r="I604" s="91"/>
      <c r="J604" s="68"/>
      <c r="K604" s="49"/>
      <c r="L604" s="9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49"/>
      <c r="E605" s="2"/>
      <c r="F605" s="2"/>
      <c r="G605" s="2"/>
      <c r="H605" s="2"/>
      <c r="I605" s="91"/>
      <c r="J605" s="68"/>
      <c r="K605" s="49"/>
      <c r="L605" s="9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49"/>
      <c r="E606" s="2"/>
      <c r="F606" s="2"/>
      <c r="G606" s="2"/>
      <c r="H606" s="2"/>
      <c r="I606" s="91"/>
      <c r="J606" s="68"/>
      <c r="K606" s="49"/>
      <c r="L606" s="9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49"/>
      <c r="E607" s="2"/>
      <c r="F607" s="2"/>
      <c r="G607" s="2"/>
      <c r="H607" s="2"/>
      <c r="I607" s="91"/>
      <c r="J607" s="68"/>
      <c r="K607" s="49"/>
      <c r="L607" s="9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49"/>
      <c r="E608" s="2"/>
      <c r="F608" s="2"/>
      <c r="G608" s="2"/>
      <c r="H608" s="2"/>
      <c r="I608" s="91"/>
      <c r="J608" s="68"/>
      <c r="K608" s="49"/>
      <c r="L608" s="9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49"/>
      <c r="E609" s="2"/>
      <c r="F609" s="2"/>
      <c r="G609" s="2"/>
      <c r="H609" s="2"/>
      <c r="I609" s="91"/>
      <c r="J609" s="68"/>
      <c r="K609" s="49"/>
      <c r="L609" s="9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49"/>
      <c r="E610" s="2"/>
      <c r="F610" s="2"/>
      <c r="G610" s="2"/>
      <c r="H610" s="2"/>
      <c r="I610" s="91"/>
      <c r="J610" s="68"/>
      <c r="K610" s="49"/>
      <c r="L610" s="9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49"/>
      <c r="E611" s="2"/>
      <c r="F611" s="2"/>
      <c r="G611" s="2"/>
      <c r="H611" s="2"/>
      <c r="I611" s="91"/>
      <c r="J611" s="68"/>
      <c r="K611" s="49"/>
      <c r="L611" s="9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49"/>
      <c r="E612" s="2"/>
      <c r="F612" s="2"/>
      <c r="G612" s="2"/>
      <c r="H612" s="2"/>
      <c r="I612" s="91"/>
      <c r="J612" s="68"/>
      <c r="K612" s="49"/>
      <c r="L612" s="9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49"/>
      <c r="E613" s="2"/>
      <c r="F613" s="2"/>
      <c r="G613" s="2"/>
      <c r="H613" s="2"/>
      <c r="I613" s="91"/>
      <c r="J613" s="68"/>
      <c r="K613" s="49"/>
      <c r="L613" s="9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49"/>
      <c r="E614" s="2"/>
      <c r="F614" s="2"/>
      <c r="G614" s="2"/>
      <c r="H614" s="2"/>
      <c r="I614" s="91"/>
      <c r="J614" s="68"/>
      <c r="K614" s="49"/>
      <c r="L614" s="9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49"/>
      <c r="E615" s="2"/>
      <c r="F615" s="2"/>
      <c r="G615" s="2"/>
      <c r="H615" s="2"/>
      <c r="I615" s="91"/>
      <c r="J615" s="68"/>
      <c r="K615" s="49"/>
      <c r="L615" s="9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49"/>
      <c r="E616" s="2"/>
      <c r="F616" s="2"/>
      <c r="G616" s="2"/>
      <c r="H616" s="2"/>
      <c r="I616" s="91"/>
      <c r="J616" s="68"/>
      <c r="K616" s="49"/>
      <c r="L616" s="9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49"/>
      <c r="E617" s="2"/>
      <c r="F617" s="2"/>
      <c r="G617" s="2"/>
      <c r="H617" s="2"/>
      <c r="I617" s="91"/>
      <c r="J617" s="68"/>
      <c r="K617" s="49"/>
      <c r="L617" s="9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49"/>
      <c r="E618" s="2"/>
      <c r="F618" s="2"/>
      <c r="G618" s="2"/>
      <c r="H618" s="2"/>
      <c r="I618" s="91"/>
      <c r="J618" s="68"/>
      <c r="K618" s="49"/>
      <c r="L618" s="9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49"/>
      <c r="E619" s="2"/>
      <c r="F619" s="2"/>
      <c r="G619" s="2"/>
      <c r="H619" s="2"/>
      <c r="I619" s="91"/>
      <c r="J619" s="68"/>
      <c r="K619" s="49"/>
      <c r="L619" s="9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49"/>
      <c r="E620" s="2"/>
      <c r="F620" s="2"/>
      <c r="G620" s="2"/>
      <c r="H620" s="2"/>
      <c r="I620" s="91"/>
      <c r="J620" s="68"/>
      <c r="K620" s="49"/>
      <c r="L620" s="9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49"/>
      <c r="E621" s="2"/>
      <c r="F621" s="2"/>
      <c r="G621" s="2"/>
      <c r="H621" s="2"/>
      <c r="I621" s="91"/>
      <c r="J621" s="68"/>
      <c r="K621" s="49"/>
      <c r="L621" s="9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49"/>
      <c r="E622" s="2"/>
      <c r="F622" s="2"/>
      <c r="G622" s="2"/>
      <c r="H622" s="2"/>
      <c r="I622" s="91"/>
      <c r="J622" s="68"/>
      <c r="K622" s="49"/>
      <c r="L622" s="9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49"/>
      <c r="E623" s="2"/>
      <c r="F623" s="2"/>
      <c r="G623" s="2"/>
      <c r="H623" s="2"/>
      <c r="I623" s="91"/>
      <c r="J623" s="68"/>
      <c r="K623" s="49"/>
      <c r="L623" s="9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49"/>
      <c r="E624" s="2"/>
      <c r="F624" s="2"/>
      <c r="G624" s="2"/>
      <c r="H624" s="2"/>
      <c r="I624" s="91"/>
      <c r="J624" s="68"/>
      <c r="K624" s="49"/>
      <c r="L624" s="9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49"/>
      <c r="E625" s="2"/>
      <c r="F625" s="2"/>
      <c r="G625" s="2"/>
      <c r="H625" s="2"/>
      <c r="I625" s="91"/>
      <c r="J625" s="68"/>
      <c r="K625" s="49"/>
      <c r="L625" s="9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49"/>
      <c r="E626" s="2"/>
      <c r="F626" s="2"/>
      <c r="G626" s="2"/>
      <c r="H626" s="2"/>
      <c r="I626" s="91"/>
      <c r="J626" s="68"/>
      <c r="K626" s="49"/>
      <c r="L626" s="9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49"/>
      <c r="E627" s="2"/>
      <c r="F627" s="2"/>
      <c r="G627" s="2"/>
      <c r="H627" s="2"/>
      <c r="I627" s="91"/>
      <c r="J627" s="68"/>
      <c r="K627" s="49"/>
      <c r="L627" s="9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49"/>
      <c r="E628" s="2"/>
      <c r="F628" s="2"/>
      <c r="G628" s="2"/>
      <c r="H628" s="2"/>
      <c r="I628" s="91"/>
      <c r="J628" s="68"/>
      <c r="K628" s="49"/>
      <c r="L628" s="9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49"/>
      <c r="E629" s="2"/>
      <c r="F629" s="2"/>
      <c r="G629" s="2"/>
      <c r="H629" s="2"/>
      <c r="I629" s="91"/>
      <c r="J629" s="68"/>
      <c r="K629" s="49"/>
      <c r="L629" s="9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49"/>
      <c r="E630" s="2"/>
      <c r="F630" s="2"/>
      <c r="G630" s="2"/>
      <c r="H630" s="2"/>
      <c r="I630" s="91"/>
      <c r="J630" s="68"/>
      <c r="K630" s="49"/>
      <c r="L630" s="9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49"/>
      <c r="E631" s="2"/>
      <c r="F631" s="2"/>
      <c r="G631" s="2"/>
      <c r="H631" s="2"/>
      <c r="I631" s="91"/>
      <c r="J631" s="68"/>
      <c r="K631" s="49"/>
      <c r="L631" s="9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49"/>
      <c r="E632" s="2"/>
      <c r="F632" s="2"/>
      <c r="G632" s="2"/>
      <c r="H632" s="2"/>
      <c r="I632" s="91"/>
      <c r="J632" s="68"/>
      <c r="K632" s="49"/>
      <c r="L632" s="9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49"/>
      <c r="E633" s="2"/>
      <c r="F633" s="2"/>
      <c r="G633" s="2"/>
      <c r="H633" s="2"/>
      <c r="I633" s="91"/>
      <c r="J633" s="68"/>
      <c r="K633" s="49"/>
      <c r="L633" s="9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49"/>
      <c r="E634" s="2"/>
      <c r="F634" s="2"/>
      <c r="G634" s="2"/>
      <c r="H634" s="2"/>
      <c r="I634" s="91"/>
      <c r="J634" s="68"/>
      <c r="K634" s="49"/>
      <c r="L634" s="9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49"/>
      <c r="E635" s="2"/>
      <c r="F635" s="2"/>
      <c r="G635" s="2"/>
      <c r="H635" s="2"/>
      <c r="I635" s="91"/>
      <c r="J635" s="68"/>
      <c r="K635" s="49"/>
      <c r="L635" s="9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49"/>
      <c r="E636" s="2"/>
      <c r="F636" s="2"/>
      <c r="G636" s="2"/>
      <c r="H636" s="2"/>
      <c r="I636" s="91"/>
      <c r="J636" s="68"/>
      <c r="K636" s="49"/>
      <c r="L636" s="9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49"/>
      <c r="E637" s="2"/>
      <c r="F637" s="2"/>
      <c r="G637" s="2"/>
      <c r="H637" s="2"/>
      <c r="I637" s="91"/>
      <c r="J637" s="68"/>
      <c r="K637" s="49"/>
      <c r="L637" s="9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49"/>
      <c r="E638" s="2"/>
      <c r="F638" s="2"/>
      <c r="G638" s="2"/>
      <c r="H638" s="2"/>
      <c r="I638" s="91"/>
      <c r="J638" s="68"/>
      <c r="K638" s="49"/>
      <c r="L638" s="9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49"/>
      <c r="E639" s="2"/>
      <c r="F639" s="2"/>
      <c r="G639" s="2"/>
      <c r="H639" s="2"/>
      <c r="I639" s="91"/>
      <c r="J639" s="68"/>
      <c r="K639" s="49"/>
      <c r="L639" s="9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49"/>
      <c r="E640" s="2"/>
      <c r="F640" s="2"/>
      <c r="G640" s="2"/>
      <c r="H640" s="2"/>
      <c r="I640" s="91"/>
      <c r="J640" s="68"/>
      <c r="K640" s="49"/>
      <c r="L640" s="9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49"/>
      <c r="E641" s="2"/>
      <c r="F641" s="2"/>
      <c r="G641" s="2"/>
      <c r="H641" s="2"/>
      <c r="I641" s="91"/>
      <c r="J641" s="68"/>
      <c r="K641" s="49"/>
      <c r="L641" s="9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49"/>
      <c r="E642" s="2"/>
      <c r="F642" s="2"/>
      <c r="G642" s="2"/>
      <c r="H642" s="2"/>
      <c r="I642" s="91"/>
      <c r="J642" s="68"/>
      <c r="K642" s="49"/>
      <c r="L642" s="9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49"/>
      <c r="E643" s="2"/>
      <c r="F643" s="2"/>
      <c r="G643" s="2"/>
      <c r="H643" s="2"/>
      <c r="I643" s="91"/>
      <c r="J643" s="68"/>
      <c r="K643" s="49"/>
      <c r="L643" s="9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49"/>
      <c r="E644" s="2"/>
      <c r="F644" s="2"/>
      <c r="G644" s="2"/>
      <c r="H644" s="2"/>
      <c r="I644" s="91"/>
      <c r="J644" s="68"/>
      <c r="K644" s="49"/>
      <c r="L644" s="9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49"/>
      <c r="E645" s="2"/>
      <c r="F645" s="2"/>
      <c r="G645" s="2"/>
      <c r="H645" s="2"/>
      <c r="I645" s="91"/>
      <c r="J645" s="68"/>
      <c r="K645" s="49"/>
      <c r="L645" s="9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49"/>
      <c r="E646" s="2"/>
      <c r="F646" s="2"/>
      <c r="G646" s="2"/>
      <c r="H646" s="2"/>
      <c r="I646" s="91"/>
      <c r="J646" s="68"/>
      <c r="K646" s="49"/>
      <c r="L646" s="9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49"/>
      <c r="E647" s="2"/>
      <c r="F647" s="2"/>
      <c r="G647" s="2"/>
      <c r="H647" s="2"/>
      <c r="I647" s="91"/>
      <c r="J647" s="68"/>
      <c r="K647" s="49"/>
      <c r="L647" s="9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49"/>
      <c r="E648" s="2"/>
      <c r="F648" s="2"/>
      <c r="G648" s="2"/>
      <c r="H648" s="2"/>
      <c r="I648" s="91"/>
      <c r="J648" s="68"/>
      <c r="K648" s="49"/>
      <c r="L648" s="9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49"/>
      <c r="E649" s="2"/>
      <c r="F649" s="2"/>
      <c r="G649" s="2"/>
      <c r="H649" s="2"/>
      <c r="I649" s="91"/>
      <c r="J649" s="68"/>
      <c r="K649" s="49"/>
      <c r="L649" s="9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49"/>
      <c r="E650" s="2"/>
      <c r="F650" s="2"/>
      <c r="G650" s="2"/>
      <c r="H650" s="2"/>
      <c r="I650" s="91"/>
      <c r="J650" s="68"/>
      <c r="K650" s="49"/>
      <c r="L650" s="9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49"/>
      <c r="E651" s="2"/>
      <c r="F651" s="2"/>
      <c r="G651" s="2"/>
      <c r="H651" s="2"/>
      <c r="I651" s="91"/>
      <c r="J651" s="68"/>
      <c r="K651" s="49"/>
      <c r="L651" s="9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49"/>
      <c r="E652" s="2"/>
      <c r="F652" s="2"/>
      <c r="G652" s="2"/>
      <c r="H652" s="2"/>
      <c r="I652" s="91"/>
      <c r="J652" s="68"/>
      <c r="K652" s="49"/>
      <c r="L652" s="9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49"/>
      <c r="E653" s="2"/>
      <c r="F653" s="2"/>
      <c r="G653" s="2"/>
      <c r="H653" s="2"/>
      <c r="I653" s="91"/>
      <c r="J653" s="68"/>
      <c r="K653" s="49"/>
      <c r="L653" s="9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49"/>
      <c r="E654" s="2"/>
      <c r="F654" s="2"/>
      <c r="G654" s="2"/>
      <c r="H654" s="2"/>
      <c r="I654" s="91"/>
      <c r="J654" s="68"/>
      <c r="K654" s="49"/>
      <c r="L654" s="9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49"/>
      <c r="E655" s="2"/>
      <c r="F655" s="2"/>
      <c r="G655" s="2"/>
      <c r="H655" s="2"/>
      <c r="I655" s="91"/>
      <c r="J655" s="68"/>
      <c r="K655" s="49"/>
      <c r="L655" s="9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49"/>
      <c r="E656" s="2"/>
      <c r="F656" s="2"/>
      <c r="G656" s="2"/>
      <c r="H656" s="2"/>
      <c r="I656" s="91"/>
      <c r="J656" s="68"/>
      <c r="K656" s="49"/>
      <c r="L656" s="9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49"/>
      <c r="E657" s="2"/>
      <c r="F657" s="2"/>
      <c r="G657" s="2"/>
      <c r="H657" s="2"/>
      <c r="I657" s="91"/>
      <c r="J657" s="68"/>
      <c r="K657" s="49"/>
      <c r="L657" s="9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49"/>
      <c r="E658" s="2"/>
      <c r="F658" s="2"/>
      <c r="G658" s="2"/>
      <c r="H658" s="2"/>
      <c r="I658" s="91"/>
      <c r="J658" s="68"/>
      <c r="K658" s="49"/>
      <c r="L658" s="9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49"/>
      <c r="E659" s="2"/>
      <c r="F659" s="2"/>
      <c r="G659" s="2"/>
      <c r="H659" s="2"/>
      <c r="I659" s="91"/>
      <c r="J659" s="68"/>
      <c r="K659" s="49"/>
      <c r="L659" s="9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49"/>
      <c r="E660" s="2"/>
      <c r="F660" s="2"/>
      <c r="G660" s="2"/>
      <c r="H660" s="2"/>
      <c r="I660" s="91"/>
      <c r="J660" s="68"/>
      <c r="K660" s="49"/>
      <c r="L660" s="9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49"/>
      <c r="E661" s="2"/>
      <c r="F661" s="2"/>
      <c r="G661" s="2"/>
      <c r="H661" s="2"/>
      <c r="I661" s="91"/>
      <c r="J661" s="68"/>
      <c r="K661" s="49"/>
      <c r="L661" s="9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49"/>
      <c r="E662" s="2"/>
      <c r="F662" s="2"/>
      <c r="G662" s="2"/>
      <c r="H662" s="2"/>
      <c r="I662" s="91"/>
      <c r="J662" s="68"/>
      <c r="K662" s="49"/>
      <c r="L662" s="9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49"/>
      <c r="E663" s="2"/>
      <c r="F663" s="2"/>
      <c r="G663" s="2"/>
      <c r="H663" s="2"/>
      <c r="I663" s="91"/>
      <c r="J663" s="68"/>
      <c r="K663" s="49"/>
      <c r="L663" s="9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49"/>
      <c r="E664" s="2"/>
      <c r="F664" s="2"/>
      <c r="G664" s="2"/>
      <c r="H664" s="2"/>
      <c r="I664" s="91"/>
      <c r="J664" s="68"/>
      <c r="K664" s="49"/>
      <c r="L664" s="9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49"/>
      <c r="E665" s="2"/>
      <c r="F665" s="2"/>
      <c r="G665" s="2"/>
      <c r="H665" s="2"/>
      <c r="I665" s="91"/>
      <c r="J665" s="68"/>
      <c r="K665" s="49"/>
      <c r="L665" s="9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49"/>
      <c r="E666" s="2"/>
      <c r="F666" s="2"/>
      <c r="G666" s="2"/>
      <c r="H666" s="2"/>
      <c r="I666" s="91"/>
      <c r="J666" s="68"/>
      <c r="K666" s="49"/>
      <c r="L666" s="9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49"/>
      <c r="E667" s="2"/>
      <c r="F667" s="2"/>
      <c r="G667" s="2"/>
      <c r="H667" s="2"/>
      <c r="I667" s="91"/>
      <c r="J667" s="68"/>
      <c r="K667" s="49"/>
      <c r="L667" s="9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49"/>
      <c r="E668" s="2"/>
      <c r="F668" s="2"/>
      <c r="G668" s="2"/>
      <c r="H668" s="2"/>
      <c r="I668" s="91"/>
      <c r="J668" s="68"/>
      <c r="K668" s="49"/>
      <c r="L668" s="9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49"/>
      <c r="E669" s="2"/>
      <c r="F669" s="2"/>
      <c r="G669" s="2"/>
      <c r="H669" s="2"/>
      <c r="I669" s="91"/>
      <c r="J669" s="68"/>
      <c r="K669" s="49"/>
      <c r="L669" s="9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49"/>
      <c r="E670" s="2"/>
      <c r="F670" s="2"/>
      <c r="G670" s="2"/>
      <c r="H670" s="2"/>
      <c r="I670" s="91"/>
      <c r="J670" s="68"/>
      <c r="K670" s="49"/>
      <c r="L670" s="9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49"/>
      <c r="E671" s="2"/>
      <c r="F671" s="2"/>
      <c r="G671" s="2"/>
      <c r="H671" s="2"/>
      <c r="I671" s="91"/>
      <c r="J671" s="68"/>
      <c r="K671" s="49"/>
      <c r="L671" s="9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49"/>
      <c r="E672" s="2"/>
      <c r="F672" s="2"/>
      <c r="G672" s="2"/>
      <c r="H672" s="2"/>
      <c r="I672" s="91"/>
      <c r="J672" s="68"/>
      <c r="K672" s="49"/>
      <c r="L672" s="9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49"/>
      <c r="E673" s="2"/>
      <c r="F673" s="2"/>
      <c r="G673" s="2"/>
      <c r="H673" s="2"/>
      <c r="I673" s="91"/>
      <c r="J673" s="68"/>
      <c r="K673" s="49"/>
      <c r="L673" s="9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49"/>
      <c r="E674" s="2"/>
      <c r="F674" s="2"/>
      <c r="G674" s="2"/>
      <c r="H674" s="2"/>
      <c r="I674" s="91"/>
      <c r="J674" s="68"/>
      <c r="K674" s="49"/>
      <c r="L674" s="9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49"/>
      <c r="E675" s="2"/>
      <c r="F675" s="2"/>
      <c r="G675" s="2"/>
      <c r="H675" s="2"/>
      <c r="I675" s="91"/>
      <c r="J675" s="68"/>
      <c r="K675" s="49"/>
      <c r="L675" s="9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49"/>
      <c r="E676" s="2"/>
      <c r="F676" s="2"/>
      <c r="G676" s="2"/>
      <c r="H676" s="2"/>
      <c r="I676" s="91"/>
      <c r="J676" s="68"/>
      <c r="K676" s="49"/>
      <c r="L676" s="9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49"/>
      <c r="E677" s="2"/>
      <c r="F677" s="2"/>
      <c r="G677" s="2"/>
      <c r="H677" s="2"/>
      <c r="I677" s="91"/>
      <c r="J677" s="68"/>
      <c r="K677" s="49"/>
      <c r="L677" s="9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49"/>
      <c r="E678" s="2"/>
      <c r="F678" s="2"/>
      <c r="G678" s="2"/>
      <c r="H678" s="2"/>
      <c r="I678" s="91"/>
      <c r="J678" s="68"/>
      <c r="K678" s="49"/>
      <c r="L678" s="9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49"/>
      <c r="E679" s="2"/>
      <c r="F679" s="2"/>
      <c r="G679" s="2"/>
      <c r="H679" s="2"/>
      <c r="I679" s="91"/>
      <c r="J679" s="68"/>
      <c r="K679" s="49"/>
      <c r="L679" s="9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49"/>
      <c r="E680" s="2"/>
      <c r="F680" s="2"/>
      <c r="G680" s="2"/>
      <c r="H680" s="2"/>
      <c r="I680" s="91"/>
      <c r="J680" s="68"/>
      <c r="K680" s="49"/>
      <c r="L680" s="9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49"/>
      <c r="E681" s="2"/>
      <c r="F681" s="2"/>
      <c r="G681" s="2"/>
      <c r="H681" s="2"/>
      <c r="I681" s="91"/>
      <c r="J681" s="68"/>
      <c r="K681" s="49"/>
      <c r="L681" s="9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49"/>
      <c r="E682" s="2"/>
      <c r="F682" s="2"/>
      <c r="G682" s="2"/>
      <c r="H682" s="2"/>
      <c r="I682" s="91"/>
      <c r="J682" s="68"/>
      <c r="K682" s="49"/>
      <c r="L682" s="9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49"/>
      <c r="E683" s="2"/>
      <c r="F683" s="2"/>
      <c r="G683" s="2"/>
      <c r="H683" s="2"/>
      <c r="I683" s="91"/>
      <c r="J683" s="68"/>
      <c r="K683" s="49"/>
      <c r="L683" s="9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49"/>
      <c r="E684" s="2"/>
      <c r="F684" s="2"/>
      <c r="G684" s="2"/>
      <c r="H684" s="2"/>
      <c r="I684" s="91"/>
      <c r="J684" s="68"/>
      <c r="K684" s="49"/>
      <c r="L684" s="9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49"/>
      <c r="E685" s="2"/>
      <c r="F685" s="2"/>
      <c r="G685" s="2"/>
      <c r="H685" s="2"/>
      <c r="I685" s="91"/>
      <c r="J685" s="68"/>
      <c r="K685" s="49"/>
      <c r="L685" s="9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49"/>
      <c r="E686" s="2"/>
      <c r="F686" s="2"/>
      <c r="G686" s="2"/>
      <c r="H686" s="2"/>
      <c r="I686" s="91"/>
      <c r="J686" s="68"/>
      <c r="K686" s="49"/>
      <c r="L686" s="9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49"/>
      <c r="E687" s="2"/>
      <c r="F687" s="2"/>
      <c r="G687" s="2"/>
      <c r="H687" s="2"/>
      <c r="I687" s="91"/>
      <c r="J687" s="68"/>
      <c r="K687" s="49"/>
      <c r="L687" s="9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49"/>
      <c r="E688" s="2"/>
      <c r="F688" s="2"/>
      <c r="G688" s="2"/>
      <c r="H688" s="2"/>
      <c r="I688" s="91"/>
      <c r="J688" s="68"/>
      <c r="K688" s="49"/>
      <c r="L688" s="9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49"/>
      <c r="E689" s="2"/>
      <c r="F689" s="2"/>
      <c r="G689" s="2"/>
      <c r="H689" s="2"/>
      <c r="I689" s="91"/>
      <c r="J689" s="68"/>
      <c r="K689" s="49"/>
      <c r="L689" s="9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49"/>
      <c r="E690" s="2"/>
      <c r="F690" s="2"/>
      <c r="G690" s="2"/>
      <c r="H690" s="2"/>
      <c r="I690" s="91"/>
      <c r="J690" s="68"/>
      <c r="K690" s="49"/>
      <c r="L690" s="9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49"/>
      <c r="E691" s="2"/>
      <c r="F691" s="2"/>
      <c r="G691" s="2"/>
      <c r="H691" s="2"/>
      <c r="I691" s="91"/>
      <c r="J691" s="68"/>
      <c r="K691" s="49"/>
      <c r="L691" s="9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49"/>
      <c r="E692" s="2"/>
      <c r="F692" s="2"/>
      <c r="G692" s="2"/>
      <c r="H692" s="2"/>
      <c r="I692" s="91"/>
      <c r="J692" s="68"/>
      <c r="K692" s="49"/>
      <c r="L692" s="9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49"/>
      <c r="E693" s="2"/>
      <c r="F693" s="2"/>
      <c r="G693" s="2"/>
      <c r="H693" s="2"/>
      <c r="I693" s="91"/>
      <c r="J693" s="68"/>
      <c r="K693" s="49"/>
      <c r="L693" s="9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49"/>
      <c r="E694" s="2"/>
      <c r="F694" s="2"/>
      <c r="G694" s="2"/>
      <c r="H694" s="2"/>
      <c r="I694" s="91"/>
      <c r="J694" s="68"/>
      <c r="K694" s="49"/>
      <c r="L694" s="9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49"/>
      <c r="E695" s="2"/>
      <c r="F695" s="2"/>
      <c r="G695" s="2"/>
      <c r="H695" s="2"/>
      <c r="I695" s="91"/>
      <c r="J695" s="68"/>
      <c r="K695" s="49"/>
      <c r="L695" s="9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49"/>
      <c r="E696" s="2"/>
      <c r="F696" s="2"/>
      <c r="G696" s="2"/>
      <c r="H696" s="2"/>
      <c r="I696" s="91"/>
      <c r="J696" s="68"/>
      <c r="K696" s="49"/>
      <c r="L696" s="9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49"/>
      <c r="E697" s="2"/>
      <c r="F697" s="2"/>
      <c r="G697" s="2"/>
      <c r="H697" s="2"/>
      <c r="I697" s="91"/>
      <c r="J697" s="68"/>
      <c r="K697" s="49"/>
      <c r="L697" s="9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49"/>
      <c r="E698" s="2"/>
      <c r="F698" s="2"/>
      <c r="G698" s="2"/>
      <c r="H698" s="2"/>
      <c r="I698" s="91"/>
      <c r="J698" s="68"/>
      <c r="K698" s="49"/>
      <c r="L698" s="9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49"/>
      <c r="E699" s="2"/>
      <c r="F699" s="2"/>
      <c r="G699" s="2"/>
      <c r="H699" s="2"/>
      <c r="I699" s="91"/>
      <c r="J699" s="68"/>
      <c r="K699" s="49"/>
      <c r="L699" s="9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49"/>
      <c r="E700" s="2"/>
      <c r="F700" s="2"/>
      <c r="G700" s="2"/>
      <c r="H700" s="2"/>
      <c r="I700" s="91"/>
      <c r="J700" s="68"/>
      <c r="K700" s="49"/>
      <c r="L700" s="9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49"/>
      <c r="E701" s="2"/>
      <c r="F701" s="2"/>
      <c r="G701" s="2"/>
      <c r="H701" s="2"/>
      <c r="I701" s="91"/>
      <c r="J701" s="68"/>
      <c r="K701" s="49"/>
      <c r="L701" s="9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49"/>
      <c r="E702" s="2"/>
      <c r="F702" s="2"/>
      <c r="G702" s="2"/>
      <c r="H702" s="2"/>
      <c r="I702" s="91"/>
      <c r="J702" s="68"/>
      <c r="K702" s="49"/>
      <c r="L702" s="9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49"/>
      <c r="E703" s="2"/>
      <c r="F703" s="2"/>
      <c r="G703" s="2"/>
      <c r="H703" s="2"/>
      <c r="I703" s="91"/>
      <c r="J703" s="68"/>
      <c r="K703" s="49"/>
      <c r="L703" s="9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49"/>
      <c r="E704" s="2"/>
      <c r="F704" s="2"/>
      <c r="G704" s="2"/>
      <c r="H704" s="2"/>
      <c r="I704" s="91"/>
      <c r="J704" s="68"/>
      <c r="K704" s="49"/>
      <c r="L704" s="9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49"/>
      <c r="E705" s="2"/>
      <c r="F705" s="2"/>
      <c r="G705" s="2"/>
      <c r="H705" s="2"/>
      <c r="I705" s="91"/>
      <c r="J705" s="68"/>
      <c r="K705" s="49"/>
      <c r="L705" s="9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49"/>
      <c r="E706" s="2"/>
      <c r="F706" s="2"/>
      <c r="G706" s="2"/>
      <c r="H706" s="2"/>
      <c r="I706" s="91"/>
      <c r="J706" s="68"/>
      <c r="K706" s="49"/>
      <c r="L706" s="9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49"/>
      <c r="E707" s="2"/>
      <c r="F707" s="2"/>
      <c r="G707" s="2"/>
      <c r="H707" s="2"/>
      <c r="I707" s="91"/>
      <c r="J707" s="68"/>
      <c r="K707" s="49"/>
      <c r="L707" s="9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49"/>
      <c r="E708" s="2"/>
      <c r="F708" s="2"/>
      <c r="G708" s="2"/>
      <c r="H708" s="2"/>
      <c r="I708" s="91"/>
      <c r="J708" s="68"/>
      <c r="K708" s="49"/>
      <c r="L708" s="9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49"/>
      <c r="E709" s="2"/>
      <c r="F709" s="2"/>
      <c r="G709" s="2"/>
      <c r="H709" s="2"/>
      <c r="I709" s="91"/>
      <c r="J709" s="68"/>
      <c r="K709" s="49"/>
      <c r="L709" s="9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49"/>
      <c r="E710" s="2"/>
      <c r="F710" s="2"/>
      <c r="G710" s="2"/>
      <c r="H710" s="2"/>
      <c r="I710" s="91"/>
      <c r="J710" s="68"/>
      <c r="K710" s="49"/>
      <c r="L710" s="9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49"/>
      <c r="E711" s="2"/>
      <c r="F711" s="2"/>
      <c r="G711" s="2"/>
      <c r="H711" s="2"/>
      <c r="I711" s="91"/>
      <c r="J711" s="68"/>
      <c r="K711" s="49"/>
      <c r="L711" s="9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49"/>
      <c r="E712" s="2"/>
      <c r="F712" s="2"/>
      <c r="G712" s="2"/>
      <c r="H712" s="2"/>
      <c r="I712" s="91"/>
      <c r="J712" s="68"/>
      <c r="K712" s="49"/>
      <c r="L712" s="9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49"/>
      <c r="E713" s="2"/>
      <c r="F713" s="2"/>
      <c r="G713" s="2"/>
      <c r="H713" s="2"/>
      <c r="I713" s="91"/>
      <c r="J713" s="68"/>
      <c r="K713" s="49"/>
      <c r="L713" s="9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49"/>
      <c r="E714" s="2"/>
      <c r="F714" s="2"/>
      <c r="G714" s="2"/>
      <c r="H714" s="2"/>
      <c r="I714" s="91"/>
      <c r="J714" s="68"/>
      <c r="K714" s="49"/>
      <c r="L714" s="9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49"/>
      <c r="E715" s="2"/>
      <c r="F715" s="2"/>
      <c r="G715" s="2"/>
      <c r="H715" s="2"/>
      <c r="I715" s="91"/>
      <c r="J715" s="68"/>
      <c r="K715" s="49"/>
      <c r="L715" s="9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49"/>
      <c r="E716" s="2"/>
      <c r="F716" s="2"/>
      <c r="G716" s="2"/>
      <c r="H716" s="2"/>
      <c r="I716" s="91"/>
      <c r="J716" s="68"/>
      <c r="K716" s="49"/>
      <c r="L716" s="9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49"/>
      <c r="E717" s="2"/>
      <c r="F717" s="2"/>
      <c r="G717" s="2"/>
      <c r="H717" s="2"/>
      <c r="I717" s="91"/>
      <c r="J717" s="68"/>
      <c r="K717" s="49"/>
      <c r="L717" s="9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49"/>
      <c r="E718" s="2"/>
      <c r="F718" s="2"/>
      <c r="G718" s="2"/>
      <c r="H718" s="2"/>
      <c r="I718" s="91"/>
      <c r="J718" s="68"/>
      <c r="K718" s="49"/>
      <c r="L718" s="9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49"/>
      <c r="E719" s="2"/>
      <c r="F719" s="2"/>
      <c r="G719" s="2"/>
      <c r="H719" s="2"/>
      <c r="I719" s="91"/>
      <c r="J719" s="68"/>
      <c r="K719" s="49"/>
      <c r="L719" s="9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49"/>
      <c r="E720" s="2"/>
      <c r="F720" s="2"/>
      <c r="G720" s="2"/>
      <c r="H720" s="2"/>
      <c r="I720" s="91"/>
      <c r="J720" s="68"/>
      <c r="K720" s="49"/>
      <c r="L720" s="9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49"/>
      <c r="E721" s="2"/>
      <c r="F721" s="2"/>
      <c r="G721" s="2"/>
      <c r="H721" s="2"/>
      <c r="I721" s="91"/>
      <c r="J721" s="68"/>
      <c r="K721" s="49"/>
      <c r="L721" s="9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49"/>
      <c r="E722" s="2"/>
      <c r="F722" s="2"/>
      <c r="G722" s="2"/>
      <c r="H722" s="2"/>
      <c r="I722" s="91"/>
      <c r="J722" s="68"/>
      <c r="K722" s="49"/>
      <c r="L722" s="9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49"/>
      <c r="E723" s="2"/>
      <c r="F723" s="2"/>
      <c r="G723" s="2"/>
      <c r="H723" s="2"/>
      <c r="I723" s="91"/>
      <c r="J723" s="68"/>
      <c r="K723" s="49"/>
      <c r="L723" s="9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49"/>
      <c r="E724" s="2"/>
      <c r="F724" s="2"/>
      <c r="G724" s="2"/>
      <c r="H724" s="2"/>
      <c r="I724" s="91"/>
      <c r="J724" s="68"/>
      <c r="K724" s="49"/>
      <c r="L724" s="9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49"/>
      <c r="E725" s="2"/>
      <c r="F725" s="2"/>
      <c r="G725" s="2"/>
      <c r="H725" s="2"/>
      <c r="I725" s="91"/>
      <c r="J725" s="68"/>
      <c r="K725" s="49"/>
      <c r="L725" s="9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49"/>
      <c r="E726" s="2"/>
      <c r="F726" s="2"/>
      <c r="G726" s="2"/>
      <c r="H726" s="2"/>
      <c r="I726" s="91"/>
      <c r="J726" s="68"/>
      <c r="K726" s="49"/>
      <c r="L726" s="9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49"/>
      <c r="E727" s="2"/>
      <c r="F727" s="2"/>
      <c r="G727" s="2"/>
      <c r="H727" s="2"/>
      <c r="I727" s="91"/>
      <c r="J727" s="68"/>
      <c r="K727" s="49"/>
      <c r="L727" s="9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49"/>
      <c r="E728" s="2"/>
      <c r="F728" s="2"/>
      <c r="G728" s="2"/>
      <c r="H728" s="2"/>
      <c r="I728" s="91"/>
      <c r="J728" s="68"/>
      <c r="K728" s="49"/>
      <c r="L728" s="9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49"/>
      <c r="E729" s="2"/>
      <c r="F729" s="2"/>
      <c r="G729" s="2"/>
      <c r="H729" s="2"/>
      <c r="I729" s="91"/>
      <c r="J729" s="68"/>
      <c r="K729" s="49"/>
      <c r="L729" s="9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49"/>
      <c r="E730" s="2"/>
      <c r="F730" s="2"/>
      <c r="G730" s="2"/>
      <c r="H730" s="2"/>
      <c r="I730" s="91"/>
      <c r="J730" s="68"/>
      <c r="K730" s="49"/>
      <c r="L730" s="9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49"/>
      <c r="E731" s="2"/>
      <c r="F731" s="2"/>
      <c r="G731" s="2"/>
      <c r="H731" s="2"/>
      <c r="I731" s="91"/>
      <c r="J731" s="68"/>
      <c r="K731" s="49"/>
      <c r="L731" s="9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49"/>
      <c r="E732" s="2"/>
      <c r="F732" s="2"/>
      <c r="G732" s="2"/>
      <c r="H732" s="2"/>
      <c r="I732" s="91"/>
      <c r="J732" s="68"/>
      <c r="K732" s="49"/>
      <c r="L732" s="9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49"/>
      <c r="E733" s="2"/>
      <c r="F733" s="2"/>
      <c r="G733" s="2"/>
      <c r="H733" s="2"/>
      <c r="I733" s="91"/>
      <c r="J733" s="68"/>
      <c r="K733" s="49"/>
      <c r="L733" s="9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49"/>
      <c r="E734" s="2"/>
      <c r="F734" s="2"/>
      <c r="G734" s="2"/>
      <c r="H734" s="2"/>
      <c r="I734" s="91"/>
      <c r="J734" s="68"/>
      <c r="K734" s="49"/>
      <c r="L734" s="9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49"/>
      <c r="E735" s="2"/>
      <c r="F735" s="2"/>
      <c r="G735" s="2"/>
      <c r="H735" s="2"/>
      <c r="I735" s="91"/>
      <c r="J735" s="68"/>
      <c r="K735" s="49"/>
      <c r="L735" s="9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49"/>
      <c r="E736" s="2"/>
      <c r="F736" s="2"/>
      <c r="G736" s="2"/>
      <c r="H736" s="2"/>
      <c r="I736" s="91"/>
      <c r="J736" s="68"/>
      <c r="K736" s="49"/>
      <c r="L736" s="9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49"/>
      <c r="E737" s="2"/>
      <c r="F737" s="2"/>
      <c r="G737" s="2"/>
      <c r="H737" s="2"/>
      <c r="I737" s="91"/>
      <c r="J737" s="68"/>
      <c r="K737" s="49"/>
      <c r="L737" s="9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49"/>
      <c r="E738" s="2"/>
      <c r="F738" s="2"/>
      <c r="G738" s="2"/>
      <c r="H738" s="2"/>
      <c r="I738" s="91"/>
      <c r="J738" s="68"/>
      <c r="K738" s="49"/>
      <c r="L738" s="9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49"/>
      <c r="E739" s="2"/>
      <c r="F739" s="2"/>
      <c r="G739" s="2"/>
      <c r="H739" s="2"/>
      <c r="I739" s="91"/>
      <c r="J739" s="68"/>
      <c r="K739" s="49"/>
      <c r="L739" s="9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49"/>
      <c r="E740" s="2"/>
      <c r="F740" s="2"/>
      <c r="G740" s="2"/>
      <c r="H740" s="2"/>
      <c r="I740" s="91"/>
      <c r="J740" s="68"/>
      <c r="K740" s="49"/>
      <c r="L740" s="9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49"/>
      <c r="E741" s="2"/>
      <c r="F741" s="2"/>
      <c r="G741" s="2"/>
      <c r="H741" s="2"/>
      <c r="I741" s="91"/>
      <c r="J741" s="68"/>
      <c r="K741" s="49"/>
      <c r="L741" s="9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49"/>
      <c r="E742" s="2"/>
      <c r="F742" s="2"/>
      <c r="G742" s="2"/>
      <c r="H742" s="2"/>
      <c r="I742" s="91"/>
      <c r="J742" s="68"/>
      <c r="K742" s="49"/>
      <c r="L742" s="9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49"/>
      <c r="E743" s="2"/>
      <c r="F743" s="2"/>
      <c r="G743" s="2"/>
      <c r="H743" s="2"/>
      <c r="I743" s="91"/>
      <c r="J743" s="68"/>
      <c r="K743" s="49"/>
      <c r="L743" s="9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49"/>
      <c r="E744" s="2"/>
      <c r="F744" s="2"/>
      <c r="G744" s="2"/>
      <c r="H744" s="2"/>
      <c r="I744" s="91"/>
      <c r="J744" s="68"/>
      <c r="K744" s="49"/>
      <c r="L744" s="9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49"/>
      <c r="E745" s="2"/>
      <c r="F745" s="2"/>
      <c r="G745" s="2"/>
      <c r="H745" s="2"/>
      <c r="I745" s="91"/>
      <c r="J745" s="68"/>
      <c r="K745" s="49"/>
      <c r="L745" s="9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49"/>
      <c r="E746" s="2"/>
      <c r="F746" s="2"/>
      <c r="G746" s="2"/>
      <c r="H746" s="2"/>
      <c r="I746" s="91"/>
      <c r="J746" s="68"/>
      <c r="K746" s="49"/>
      <c r="L746" s="9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49"/>
      <c r="E747" s="2"/>
      <c r="F747" s="2"/>
      <c r="G747" s="2"/>
      <c r="H747" s="2"/>
      <c r="I747" s="91"/>
      <c r="J747" s="68"/>
      <c r="K747" s="49"/>
      <c r="L747" s="9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49"/>
      <c r="E748" s="2"/>
      <c r="F748" s="2"/>
      <c r="G748" s="2"/>
      <c r="H748" s="2"/>
      <c r="I748" s="91"/>
      <c r="J748" s="68"/>
      <c r="K748" s="49"/>
      <c r="L748" s="9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49"/>
      <c r="E749" s="2"/>
      <c r="F749" s="2"/>
      <c r="G749" s="2"/>
      <c r="H749" s="2"/>
      <c r="I749" s="91"/>
      <c r="J749" s="68"/>
      <c r="K749" s="49"/>
      <c r="L749" s="9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49"/>
      <c r="E750" s="2"/>
      <c r="F750" s="2"/>
      <c r="G750" s="2"/>
      <c r="H750" s="2"/>
      <c r="I750" s="91"/>
      <c r="J750" s="68"/>
      <c r="K750" s="49"/>
      <c r="L750" s="9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49"/>
      <c r="E751" s="2"/>
      <c r="F751" s="2"/>
      <c r="G751" s="2"/>
      <c r="H751" s="2"/>
      <c r="I751" s="91"/>
      <c r="J751" s="68"/>
      <c r="K751" s="49"/>
      <c r="L751" s="9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49"/>
      <c r="E752" s="2"/>
      <c r="F752" s="2"/>
      <c r="G752" s="2"/>
      <c r="H752" s="2"/>
      <c r="I752" s="91"/>
      <c r="J752" s="68"/>
      <c r="K752" s="49"/>
      <c r="L752" s="9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49"/>
      <c r="E753" s="2"/>
      <c r="F753" s="2"/>
      <c r="G753" s="2"/>
      <c r="H753" s="2"/>
      <c r="I753" s="91"/>
      <c r="J753" s="68"/>
      <c r="K753" s="49"/>
      <c r="L753" s="9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49"/>
      <c r="E754" s="2"/>
      <c r="F754" s="2"/>
      <c r="G754" s="2"/>
      <c r="H754" s="2"/>
      <c r="I754" s="91"/>
      <c r="J754" s="68"/>
      <c r="K754" s="49"/>
      <c r="L754" s="9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49"/>
      <c r="E755" s="2"/>
      <c r="F755" s="2"/>
      <c r="G755" s="2"/>
      <c r="H755" s="2"/>
      <c r="I755" s="91"/>
      <c r="J755" s="68"/>
      <c r="K755" s="49"/>
      <c r="L755" s="9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49"/>
      <c r="E756" s="2"/>
      <c r="F756" s="2"/>
      <c r="G756" s="2"/>
      <c r="H756" s="2"/>
      <c r="I756" s="91"/>
      <c r="J756" s="68"/>
      <c r="K756" s="49"/>
      <c r="L756" s="9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49"/>
      <c r="E757" s="2"/>
      <c r="F757" s="2"/>
      <c r="G757" s="2"/>
      <c r="H757" s="2"/>
      <c r="I757" s="91"/>
      <c r="J757" s="68"/>
      <c r="K757" s="49"/>
      <c r="L757" s="9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49"/>
      <c r="E758" s="2"/>
      <c r="F758" s="2"/>
      <c r="G758" s="2"/>
      <c r="H758" s="2"/>
      <c r="I758" s="91"/>
      <c r="J758" s="68"/>
      <c r="K758" s="49"/>
      <c r="L758" s="9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49"/>
      <c r="E759" s="2"/>
      <c r="F759" s="2"/>
      <c r="G759" s="2"/>
      <c r="H759" s="2"/>
      <c r="I759" s="91"/>
      <c r="J759" s="68"/>
      <c r="K759" s="49"/>
      <c r="L759" s="9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49"/>
      <c r="E760" s="2"/>
      <c r="F760" s="2"/>
      <c r="G760" s="2"/>
      <c r="H760" s="2"/>
      <c r="I760" s="91"/>
      <c r="J760" s="68"/>
      <c r="K760" s="49"/>
      <c r="L760" s="9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49"/>
      <c r="E761" s="2"/>
      <c r="F761" s="2"/>
      <c r="G761" s="2"/>
      <c r="H761" s="2"/>
      <c r="I761" s="91"/>
      <c r="J761" s="68"/>
      <c r="K761" s="49"/>
      <c r="L761" s="9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49"/>
      <c r="E762" s="2"/>
      <c r="F762" s="2"/>
      <c r="G762" s="2"/>
      <c r="H762" s="2"/>
      <c r="I762" s="91"/>
      <c r="J762" s="68"/>
      <c r="K762" s="49"/>
      <c r="L762" s="9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49"/>
      <c r="E763" s="2"/>
      <c r="F763" s="2"/>
      <c r="G763" s="2"/>
      <c r="H763" s="2"/>
      <c r="I763" s="91"/>
      <c r="J763" s="68"/>
      <c r="K763" s="49"/>
      <c r="L763" s="9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49"/>
      <c r="E764" s="2"/>
      <c r="F764" s="2"/>
      <c r="G764" s="2"/>
      <c r="H764" s="2"/>
      <c r="I764" s="91"/>
      <c r="J764" s="68"/>
      <c r="K764" s="49"/>
      <c r="L764" s="9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49"/>
      <c r="E765" s="2"/>
      <c r="F765" s="2"/>
      <c r="G765" s="2"/>
      <c r="H765" s="2"/>
      <c r="I765" s="91"/>
      <c r="J765" s="68"/>
      <c r="K765" s="49"/>
      <c r="L765" s="9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49"/>
      <c r="E766" s="2"/>
      <c r="F766" s="2"/>
      <c r="G766" s="2"/>
      <c r="H766" s="2"/>
      <c r="I766" s="91"/>
      <c r="J766" s="68"/>
      <c r="K766" s="49"/>
      <c r="L766" s="9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49"/>
      <c r="E767" s="2"/>
      <c r="F767" s="2"/>
      <c r="G767" s="2"/>
      <c r="H767" s="2"/>
      <c r="I767" s="91"/>
      <c r="J767" s="68"/>
      <c r="K767" s="49"/>
      <c r="L767" s="9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49"/>
      <c r="E768" s="2"/>
      <c r="F768" s="2"/>
      <c r="G768" s="2"/>
      <c r="H768" s="2"/>
      <c r="I768" s="91"/>
      <c r="J768" s="68"/>
      <c r="K768" s="49"/>
      <c r="L768" s="9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49"/>
      <c r="E769" s="2"/>
      <c r="F769" s="2"/>
      <c r="G769" s="2"/>
      <c r="H769" s="2"/>
      <c r="I769" s="91"/>
      <c r="J769" s="68"/>
      <c r="K769" s="49"/>
      <c r="L769" s="9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49"/>
      <c r="E770" s="2"/>
      <c r="F770" s="2"/>
      <c r="G770" s="2"/>
      <c r="H770" s="2"/>
      <c r="I770" s="91"/>
      <c r="J770" s="68"/>
      <c r="K770" s="49"/>
      <c r="L770" s="9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49"/>
      <c r="E771" s="2"/>
      <c r="F771" s="2"/>
      <c r="G771" s="2"/>
      <c r="H771" s="2"/>
      <c r="I771" s="91"/>
      <c r="J771" s="68"/>
      <c r="K771" s="49"/>
      <c r="L771" s="9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49"/>
      <c r="E772" s="2"/>
      <c r="F772" s="2"/>
      <c r="G772" s="2"/>
      <c r="H772" s="2"/>
      <c r="I772" s="91"/>
      <c r="J772" s="68"/>
      <c r="K772" s="49"/>
      <c r="L772" s="9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49"/>
      <c r="E773" s="2"/>
      <c r="F773" s="2"/>
      <c r="G773" s="2"/>
      <c r="H773" s="2"/>
      <c r="I773" s="91"/>
      <c r="J773" s="68"/>
      <c r="K773" s="49"/>
      <c r="L773" s="9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49"/>
      <c r="E774" s="2"/>
      <c r="F774" s="2"/>
      <c r="G774" s="2"/>
      <c r="H774" s="2"/>
      <c r="I774" s="91"/>
      <c r="J774" s="68"/>
      <c r="K774" s="49"/>
      <c r="L774" s="9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49"/>
      <c r="E775" s="2"/>
      <c r="F775" s="2"/>
      <c r="G775" s="2"/>
      <c r="H775" s="2"/>
      <c r="I775" s="91"/>
      <c r="J775" s="68"/>
      <c r="K775" s="49"/>
      <c r="L775" s="9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49"/>
      <c r="E776" s="2"/>
      <c r="F776" s="2"/>
      <c r="G776" s="2"/>
      <c r="H776" s="2"/>
      <c r="I776" s="91"/>
      <c r="J776" s="68"/>
      <c r="K776" s="49"/>
      <c r="L776" s="9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49"/>
      <c r="E777" s="2"/>
      <c r="F777" s="2"/>
      <c r="G777" s="2"/>
      <c r="H777" s="2"/>
      <c r="I777" s="91"/>
      <c r="J777" s="68"/>
      <c r="K777" s="49"/>
      <c r="L777" s="9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49"/>
      <c r="E778" s="2"/>
      <c r="F778" s="2"/>
      <c r="G778" s="2"/>
      <c r="H778" s="2"/>
      <c r="I778" s="91"/>
      <c r="J778" s="68"/>
      <c r="K778" s="49"/>
      <c r="L778" s="9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49"/>
      <c r="E779" s="2"/>
      <c r="F779" s="2"/>
      <c r="G779" s="2"/>
      <c r="H779" s="2"/>
      <c r="I779" s="91"/>
      <c r="J779" s="68"/>
      <c r="K779" s="49"/>
      <c r="L779" s="9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49"/>
      <c r="E780" s="2"/>
      <c r="F780" s="2"/>
      <c r="G780" s="2"/>
      <c r="H780" s="2"/>
      <c r="I780" s="91"/>
      <c r="J780" s="68"/>
      <c r="K780" s="49"/>
      <c r="L780" s="9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49"/>
      <c r="E781" s="2"/>
      <c r="F781" s="2"/>
      <c r="G781" s="2"/>
      <c r="H781" s="2"/>
      <c r="I781" s="91"/>
      <c r="J781" s="68"/>
      <c r="K781" s="49"/>
      <c r="L781" s="9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49"/>
      <c r="E782" s="2"/>
      <c r="F782" s="2"/>
      <c r="G782" s="2"/>
      <c r="H782" s="2"/>
      <c r="I782" s="91"/>
      <c r="J782" s="68"/>
      <c r="K782" s="49"/>
      <c r="L782" s="9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49"/>
      <c r="E783" s="2"/>
      <c r="F783" s="2"/>
      <c r="G783" s="2"/>
      <c r="H783" s="2"/>
      <c r="I783" s="91"/>
      <c r="J783" s="68"/>
      <c r="K783" s="49"/>
      <c r="L783" s="9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49"/>
      <c r="E784" s="2"/>
      <c r="F784" s="2"/>
      <c r="G784" s="2"/>
      <c r="H784" s="2"/>
      <c r="I784" s="91"/>
      <c r="J784" s="68"/>
      <c r="K784" s="49"/>
      <c r="L784" s="9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49"/>
      <c r="E785" s="2"/>
      <c r="F785" s="2"/>
      <c r="G785" s="2"/>
      <c r="H785" s="2"/>
      <c r="I785" s="91"/>
      <c r="J785" s="68"/>
      <c r="K785" s="49"/>
      <c r="L785" s="9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49"/>
      <c r="E786" s="2"/>
      <c r="F786" s="2"/>
      <c r="G786" s="2"/>
      <c r="H786" s="2"/>
      <c r="I786" s="91"/>
      <c r="J786" s="68"/>
      <c r="K786" s="49"/>
      <c r="L786" s="9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49"/>
      <c r="E787" s="2"/>
      <c r="F787" s="2"/>
      <c r="G787" s="2"/>
      <c r="H787" s="2"/>
      <c r="I787" s="91"/>
      <c r="J787" s="68"/>
      <c r="K787" s="49"/>
      <c r="L787" s="9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49"/>
      <c r="E788" s="2"/>
      <c r="F788" s="2"/>
      <c r="G788" s="2"/>
      <c r="H788" s="2"/>
      <c r="I788" s="91"/>
      <c r="J788" s="68"/>
      <c r="K788" s="49"/>
      <c r="L788" s="9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49"/>
      <c r="E789" s="2"/>
      <c r="F789" s="2"/>
      <c r="G789" s="2"/>
      <c r="H789" s="2"/>
      <c r="I789" s="91"/>
      <c r="J789" s="68"/>
      <c r="K789" s="49"/>
      <c r="L789" s="9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49"/>
      <c r="E790" s="2"/>
      <c r="F790" s="2"/>
      <c r="G790" s="2"/>
      <c r="H790" s="2"/>
      <c r="I790" s="91"/>
      <c r="J790" s="68"/>
      <c r="K790" s="49"/>
      <c r="L790" s="9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49"/>
      <c r="E791" s="2"/>
      <c r="F791" s="2"/>
      <c r="G791" s="2"/>
      <c r="H791" s="2"/>
      <c r="I791" s="91"/>
      <c r="J791" s="68"/>
      <c r="K791" s="49"/>
      <c r="L791" s="9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49"/>
      <c r="E792" s="2"/>
      <c r="F792" s="2"/>
      <c r="G792" s="2"/>
      <c r="H792" s="2"/>
      <c r="I792" s="91"/>
      <c r="J792" s="68"/>
      <c r="K792" s="49"/>
      <c r="L792" s="9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49"/>
      <c r="E793" s="2"/>
      <c r="F793" s="2"/>
      <c r="G793" s="2"/>
      <c r="H793" s="2"/>
      <c r="I793" s="91"/>
      <c r="J793" s="68"/>
      <c r="K793" s="49"/>
      <c r="L793" s="9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49"/>
      <c r="E794" s="2"/>
      <c r="F794" s="2"/>
      <c r="G794" s="2"/>
      <c r="H794" s="2"/>
      <c r="I794" s="91"/>
      <c r="J794" s="68"/>
      <c r="K794" s="49"/>
      <c r="L794" s="9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49"/>
      <c r="E795" s="2"/>
      <c r="F795" s="2"/>
      <c r="G795" s="2"/>
      <c r="H795" s="2"/>
      <c r="I795" s="91"/>
      <c r="J795" s="68"/>
      <c r="K795" s="49"/>
      <c r="L795" s="9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49"/>
      <c r="E796" s="2"/>
      <c r="F796" s="2"/>
      <c r="G796" s="2"/>
      <c r="H796" s="2"/>
      <c r="I796" s="91"/>
      <c r="J796" s="68"/>
      <c r="K796" s="49"/>
      <c r="L796" s="9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49"/>
      <c r="E797" s="2"/>
      <c r="F797" s="2"/>
      <c r="G797" s="2"/>
      <c r="H797" s="2"/>
      <c r="I797" s="91"/>
      <c r="J797" s="68"/>
      <c r="K797" s="49"/>
      <c r="L797" s="9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49"/>
      <c r="E798" s="2"/>
      <c r="F798" s="2"/>
      <c r="G798" s="2"/>
      <c r="H798" s="2"/>
      <c r="I798" s="91"/>
      <c r="J798" s="68"/>
      <c r="K798" s="49"/>
      <c r="L798" s="9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49"/>
      <c r="E799" s="2"/>
      <c r="F799" s="2"/>
      <c r="G799" s="2"/>
      <c r="H799" s="2"/>
      <c r="I799" s="91"/>
      <c r="J799" s="68"/>
      <c r="K799" s="49"/>
      <c r="L799" s="9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49"/>
      <c r="E800" s="2"/>
      <c r="F800" s="2"/>
      <c r="G800" s="2"/>
      <c r="H800" s="2"/>
      <c r="I800" s="91"/>
      <c r="J800" s="68"/>
      <c r="K800" s="49"/>
      <c r="L800" s="9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49"/>
      <c r="E801" s="2"/>
      <c r="F801" s="2"/>
      <c r="G801" s="2"/>
      <c r="H801" s="2"/>
      <c r="I801" s="91"/>
      <c r="J801" s="68"/>
      <c r="K801" s="49"/>
      <c r="L801" s="9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49"/>
      <c r="E802" s="2"/>
      <c r="F802" s="2"/>
      <c r="G802" s="2"/>
      <c r="H802" s="2"/>
      <c r="I802" s="91"/>
      <c r="J802" s="68"/>
      <c r="K802" s="49"/>
      <c r="L802" s="9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49"/>
      <c r="E803" s="2"/>
      <c r="F803" s="2"/>
      <c r="G803" s="2"/>
      <c r="H803" s="2"/>
      <c r="I803" s="91"/>
      <c r="J803" s="68"/>
      <c r="K803" s="49"/>
      <c r="L803" s="9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49"/>
      <c r="E804" s="2"/>
      <c r="F804" s="2"/>
      <c r="G804" s="2"/>
      <c r="H804" s="2"/>
      <c r="I804" s="91"/>
      <c r="J804" s="68"/>
      <c r="K804" s="49"/>
      <c r="L804" s="9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49"/>
      <c r="E805" s="2"/>
      <c r="F805" s="2"/>
      <c r="G805" s="2"/>
      <c r="H805" s="2"/>
      <c r="I805" s="91"/>
      <c r="J805" s="68"/>
      <c r="K805" s="49"/>
      <c r="L805" s="9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49"/>
      <c r="E806" s="2"/>
      <c r="F806" s="2"/>
      <c r="G806" s="2"/>
      <c r="H806" s="2"/>
      <c r="I806" s="91"/>
      <c r="J806" s="68"/>
      <c r="K806" s="49"/>
      <c r="L806" s="9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49"/>
      <c r="E807" s="2"/>
      <c r="F807" s="2"/>
      <c r="G807" s="2"/>
      <c r="H807" s="2"/>
      <c r="I807" s="91"/>
      <c r="J807" s="68"/>
      <c r="K807" s="49"/>
      <c r="L807" s="9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49"/>
      <c r="E808" s="2"/>
      <c r="F808" s="2"/>
      <c r="G808" s="2"/>
      <c r="H808" s="2"/>
      <c r="I808" s="91"/>
      <c r="J808" s="68"/>
      <c r="K808" s="49"/>
      <c r="L808" s="9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49"/>
      <c r="E809" s="2"/>
      <c r="F809" s="2"/>
      <c r="G809" s="2"/>
      <c r="H809" s="2"/>
      <c r="I809" s="91"/>
      <c r="J809" s="68"/>
      <c r="K809" s="49"/>
      <c r="L809" s="9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49"/>
      <c r="E810" s="2"/>
      <c r="F810" s="2"/>
      <c r="G810" s="2"/>
      <c r="H810" s="2"/>
      <c r="I810" s="91"/>
      <c r="J810" s="68"/>
      <c r="K810" s="49"/>
      <c r="L810" s="9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49"/>
      <c r="E811" s="2"/>
      <c r="F811" s="2"/>
      <c r="G811" s="2"/>
      <c r="H811" s="2"/>
      <c r="I811" s="91"/>
      <c r="J811" s="68"/>
      <c r="K811" s="49"/>
      <c r="L811" s="9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49"/>
      <c r="E812" s="2"/>
      <c r="F812" s="2"/>
      <c r="G812" s="2"/>
      <c r="H812" s="2"/>
      <c r="I812" s="91"/>
      <c r="J812" s="68"/>
      <c r="K812" s="49"/>
      <c r="L812" s="9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49"/>
      <c r="E813" s="2"/>
      <c r="F813" s="2"/>
      <c r="G813" s="2"/>
      <c r="H813" s="2"/>
      <c r="I813" s="91"/>
      <c r="J813" s="68"/>
      <c r="K813" s="49"/>
      <c r="L813" s="9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49"/>
      <c r="E814" s="2"/>
      <c r="F814" s="2"/>
      <c r="G814" s="2"/>
      <c r="H814" s="2"/>
      <c r="I814" s="91"/>
      <c r="J814" s="68"/>
      <c r="K814" s="49"/>
      <c r="L814" s="9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49"/>
      <c r="E815" s="2"/>
      <c r="F815" s="2"/>
      <c r="G815" s="2"/>
      <c r="H815" s="2"/>
      <c r="I815" s="91"/>
      <c r="J815" s="68"/>
      <c r="K815" s="49"/>
      <c r="L815" s="9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49"/>
      <c r="E816" s="2"/>
      <c r="F816" s="2"/>
      <c r="G816" s="2"/>
      <c r="H816" s="2"/>
      <c r="I816" s="91"/>
      <c r="J816" s="68"/>
      <c r="K816" s="49"/>
      <c r="L816" s="9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49"/>
      <c r="E817" s="2"/>
      <c r="F817" s="2"/>
      <c r="G817" s="2"/>
      <c r="H817" s="2"/>
      <c r="I817" s="91"/>
      <c r="J817" s="68"/>
      <c r="K817" s="49"/>
      <c r="L817" s="9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49"/>
      <c r="E818" s="2"/>
      <c r="F818" s="2"/>
      <c r="G818" s="2"/>
      <c r="H818" s="2"/>
      <c r="I818" s="91"/>
      <c r="J818" s="68"/>
      <c r="K818" s="49"/>
      <c r="L818" s="9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49"/>
      <c r="E819" s="2"/>
      <c r="F819" s="2"/>
      <c r="G819" s="2"/>
      <c r="H819" s="2"/>
      <c r="I819" s="91"/>
      <c r="J819" s="68"/>
      <c r="K819" s="49"/>
      <c r="L819" s="9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49"/>
      <c r="E820" s="2"/>
      <c r="F820" s="2"/>
      <c r="G820" s="2"/>
      <c r="H820" s="2"/>
      <c r="I820" s="91"/>
      <c r="J820" s="68"/>
      <c r="K820" s="49"/>
      <c r="L820" s="9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49"/>
      <c r="E821" s="2"/>
      <c r="F821" s="2"/>
      <c r="G821" s="2"/>
      <c r="H821" s="2"/>
      <c r="I821" s="91"/>
      <c r="J821" s="68"/>
      <c r="K821" s="49"/>
      <c r="L821" s="9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49"/>
      <c r="E822" s="2"/>
      <c r="F822" s="2"/>
      <c r="G822" s="2"/>
      <c r="H822" s="2"/>
      <c r="I822" s="91"/>
      <c r="J822" s="68"/>
      <c r="K822" s="49"/>
      <c r="L822" s="9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49"/>
      <c r="E823" s="2"/>
      <c r="F823" s="2"/>
      <c r="G823" s="2"/>
      <c r="H823" s="2"/>
      <c r="I823" s="91"/>
      <c r="J823" s="68"/>
      <c r="K823" s="49"/>
      <c r="L823" s="9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49"/>
      <c r="E824" s="2"/>
      <c r="F824" s="2"/>
      <c r="G824" s="2"/>
      <c r="H824" s="2"/>
      <c r="I824" s="91"/>
      <c r="J824" s="68"/>
      <c r="K824" s="49"/>
      <c r="L824" s="9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49"/>
      <c r="E825" s="2"/>
      <c r="F825" s="2"/>
      <c r="G825" s="2"/>
      <c r="H825" s="2"/>
      <c r="I825" s="91"/>
      <c r="J825" s="68"/>
      <c r="K825" s="49"/>
      <c r="L825" s="9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49"/>
      <c r="E826" s="2"/>
      <c r="F826" s="2"/>
      <c r="G826" s="2"/>
      <c r="H826" s="2"/>
      <c r="I826" s="91"/>
      <c r="J826" s="68"/>
      <c r="K826" s="49"/>
      <c r="L826" s="9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49"/>
      <c r="E827" s="2"/>
      <c r="F827" s="2"/>
      <c r="G827" s="2"/>
      <c r="H827" s="2"/>
      <c r="I827" s="91"/>
      <c r="J827" s="68"/>
      <c r="K827" s="49"/>
      <c r="L827" s="9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49"/>
      <c r="E828" s="2"/>
      <c r="F828" s="2"/>
      <c r="G828" s="2"/>
      <c r="H828" s="2"/>
      <c r="I828" s="91"/>
      <c r="J828" s="68"/>
      <c r="K828" s="49"/>
      <c r="L828" s="9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49"/>
      <c r="E829" s="2"/>
      <c r="F829" s="2"/>
      <c r="G829" s="2"/>
      <c r="H829" s="2"/>
      <c r="I829" s="91"/>
      <c r="J829" s="68"/>
      <c r="K829" s="49"/>
      <c r="L829" s="9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49"/>
      <c r="E830" s="2"/>
      <c r="F830" s="2"/>
      <c r="G830" s="2"/>
      <c r="H830" s="2"/>
      <c r="I830" s="91"/>
      <c r="J830" s="68"/>
      <c r="K830" s="49"/>
      <c r="L830" s="9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49"/>
      <c r="E831" s="2"/>
      <c r="F831" s="2"/>
      <c r="G831" s="2"/>
      <c r="H831" s="2"/>
      <c r="I831" s="91"/>
      <c r="J831" s="68"/>
      <c r="K831" s="49"/>
      <c r="L831" s="9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49"/>
      <c r="E832" s="2"/>
      <c r="F832" s="2"/>
      <c r="G832" s="2"/>
      <c r="H832" s="2"/>
      <c r="I832" s="91"/>
      <c r="J832" s="68"/>
      <c r="K832" s="49"/>
      <c r="L832" s="9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49"/>
      <c r="E833" s="2"/>
      <c r="F833" s="2"/>
      <c r="G833" s="2"/>
      <c r="H833" s="2"/>
      <c r="I833" s="91"/>
      <c r="J833" s="68"/>
      <c r="K833" s="49"/>
      <c r="L833" s="9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49"/>
      <c r="E834" s="2"/>
      <c r="F834" s="2"/>
      <c r="G834" s="2"/>
      <c r="H834" s="2"/>
      <c r="I834" s="91"/>
      <c r="J834" s="68"/>
      <c r="K834" s="49"/>
      <c r="L834" s="9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49"/>
      <c r="E835" s="2"/>
      <c r="F835" s="2"/>
      <c r="G835" s="2"/>
      <c r="H835" s="2"/>
      <c r="I835" s="91"/>
      <c r="J835" s="68"/>
      <c r="K835" s="49"/>
      <c r="L835" s="9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49"/>
      <c r="E836" s="2"/>
      <c r="F836" s="2"/>
      <c r="G836" s="2"/>
      <c r="H836" s="2"/>
      <c r="I836" s="91"/>
      <c r="J836" s="68"/>
      <c r="K836" s="49"/>
      <c r="L836" s="9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49"/>
      <c r="E837" s="2"/>
      <c r="F837" s="2"/>
      <c r="G837" s="2"/>
      <c r="H837" s="2"/>
      <c r="I837" s="91"/>
      <c r="J837" s="68"/>
      <c r="K837" s="49"/>
      <c r="L837" s="9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49"/>
      <c r="E838" s="2"/>
      <c r="F838" s="2"/>
      <c r="G838" s="2"/>
      <c r="H838" s="2"/>
      <c r="I838" s="91"/>
      <c r="J838" s="68"/>
      <c r="K838" s="49"/>
      <c r="L838" s="9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49"/>
      <c r="E839" s="2"/>
      <c r="F839" s="2"/>
      <c r="G839" s="2"/>
      <c r="H839" s="2"/>
      <c r="I839" s="91"/>
      <c r="J839" s="68"/>
      <c r="K839" s="49"/>
      <c r="L839" s="9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49"/>
      <c r="E840" s="2"/>
      <c r="F840" s="2"/>
      <c r="G840" s="2"/>
      <c r="H840" s="2"/>
      <c r="I840" s="91"/>
      <c r="J840" s="68"/>
      <c r="K840" s="49"/>
      <c r="L840" s="9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49"/>
      <c r="E841" s="2"/>
      <c r="F841" s="2"/>
      <c r="G841" s="2"/>
      <c r="H841" s="2"/>
      <c r="I841" s="91"/>
      <c r="J841" s="68"/>
      <c r="K841" s="49"/>
      <c r="L841" s="9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49"/>
      <c r="E842" s="2"/>
      <c r="F842" s="2"/>
      <c r="G842" s="2"/>
      <c r="H842" s="2"/>
      <c r="I842" s="91"/>
      <c r="J842" s="68"/>
      <c r="K842" s="49"/>
      <c r="L842" s="9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49"/>
      <c r="E843" s="2"/>
      <c r="F843" s="2"/>
      <c r="G843" s="2"/>
      <c r="H843" s="2"/>
      <c r="I843" s="91"/>
      <c r="J843" s="68"/>
      <c r="K843" s="49"/>
      <c r="L843" s="9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49"/>
      <c r="E844" s="2"/>
      <c r="F844" s="2"/>
      <c r="G844" s="2"/>
      <c r="H844" s="2"/>
      <c r="I844" s="91"/>
      <c r="J844" s="68"/>
      <c r="K844" s="49"/>
      <c r="L844" s="9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49"/>
      <c r="E845" s="2"/>
      <c r="F845" s="2"/>
      <c r="G845" s="2"/>
      <c r="H845" s="2"/>
      <c r="I845" s="91"/>
      <c r="J845" s="68"/>
      <c r="K845" s="49"/>
      <c r="L845" s="9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49"/>
      <c r="E846" s="2"/>
      <c r="F846" s="2"/>
      <c r="G846" s="2"/>
      <c r="H846" s="2"/>
      <c r="I846" s="91"/>
      <c r="J846" s="68"/>
      <c r="K846" s="49"/>
      <c r="L846" s="9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49"/>
      <c r="E847" s="2"/>
      <c r="F847" s="2"/>
      <c r="G847" s="2"/>
      <c r="H847" s="2"/>
      <c r="I847" s="91"/>
      <c r="J847" s="68"/>
      <c r="K847" s="49"/>
      <c r="L847" s="9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49"/>
      <c r="E848" s="2"/>
      <c r="F848" s="2"/>
      <c r="G848" s="2"/>
      <c r="H848" s="2"/>
      <c r="I848" s="91"/>
      <c r="J848" s="68"/>
      <c r="K848" s="49"/>
      <c r="L848" s="9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49"/>
      <c r="E849" s="2"/>
      <c r="F849" s="2"/>
      <c r="G849" s="2"/>
      <c r="H849" s="2"/>
      <c r="I849" s="91"/>
      <c r="J849" s="68"/>
      <c r="K849" s="49"/>
      <c r="L849" s="9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49"/>
      <c r="E850" s="2"/>
      <c r="F850" s="2"/>
      <c r="G850" s="2"/>
      <c r="H850" s="2"/>
      <c r="I850" s="91"/>
      <c r="J850" s="68"/>
      <c r="K850" s="49"/>
      <c r="L850" s="9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49"/>
      <c r="E851" s="2"/>
      <c r="F851" s="2"/>
      <c r="G851" s="2"/>
      <c r="H851" s="2"/>
      <c r="I851" s="91"/>
      <c r="J851" s="68"/>
      <c r="K851" s="49"/>
      <c r="L851" s="9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49"/>
      <c r="E852" s="2"/>
      <c r="F852" s="2"/>
      <c r="G852" s="2"/>
      <c r="H852" s="2"/>
      <c r="I852" s="91"/>
      <c r="J852" s="68"/>
      <c r="K852" s="49"/>
      <c r="L852" s="9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49"/>
      <c r="E853" s="2"/>
      <c r="F853" s="2"/>
      <c r="G853" s="2"/>
      <c r="H853" s="2"/>
      <c r="I853" s="91"/>
      <c r="J853" s="68"/>
      <c r="K853" s="49"/>
      <c r="L853" s="9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49"/>
      <c r="E854" s="2"/>
      <c r="F854" s="2"/>
      <c r="G854" s="2"/>
      <c r="H854" s="2"/>
      <c r="I854" s="91"/>
      <c r="J854" s="68"/>
      <c r="K854" s="49"/>
      <c r="L854" s="9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49"/>
      <c r="E855" s="2"/>
      <c r="F855" s="2"/>
      <c r="G855" s="2"/>
      <c r="H855" s="2"/>
      <c r="I855" s="91"/>
      <c r="J855" s="68"/>
      <c r="K855" s="49"/>
      <c r="L855" s="9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49"/>
      <c r="E856" s="2"/>
      <c r="F856" s="2"/>
      <c r="G856" s="2"/>
      <c r="H856" s="2"/>
      <c r="I856" s="91"/>
      <c r="J856" s="68"/>
      <c r="K856" s="49"/>
      <c r="L856" s="9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49"/>
      <c r="E857" s="2"/>
      <c r="F857" s="2"/>
      <c r="G857" s="2"/>
      <c r="H857" s="2"/>
      <c r="I857" s="91"/>
      <c r="J857" s="68"/>
      <c r="K857" s="49"/>
      <c r="L857" s="9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49"/>
      <c r="E858" s="2"/>
      <c r="F858" s="2"/>
      <c r="G858" s="2"/>
      <c r="H858" s="2"/>
      <c r="I858" s="91"/>
      <c r="J858" s="68"/>
      <c r="K858" s="49"/>
      <c r="L858" s="9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49"/>
      <c r="E859" s="2"/>
      <c r="F859" s="2"/>
      <c r="G859" s="2"/>
      <c r="H859" s="2"/>
      <c r="I859" s="91"/>
      <c r="J859" s="68"/>
      <c r="K859" s="49"/>
      <c r="L859" s="9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49"/>
      <c r="E860" s="2"/>
      <c r="F860" s="2"/>
      <c r="G860" s="2"/>
      <c r="H860" s="2"/>
      <c r="I860" s="91"/>
      <c r="J860" s="68"/>
      <c r="K860" s="49"/>
      <c r="L860" s="9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49"/>
      <c r="E861" s="2"/>
      <c r="F861" s="2"/>
      <c r="G861" s="2"/>
      <c r="H861" s="2"/>
      <c r="I861" s="91"/>
      <c r="J861" s="68"/>
      <c r="K861" s="49"/>
      <c r="L861" s="9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49"/>
      <c r="E862" s="2"/>
      <c r="F862" s="2"/>
      <c r="G862" s="2"/>
      <c r="H862" s="2"/>
      <c r="I862" s="91"/>
      <c r="J862" s="68"/>
      <c r="K862" s="49"/>
      <c r="L862" s="9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49"/>
      <c r="E863" s="2"/>
      <c r="F863" s="2"/>
      <c r="G863" s="2"/>
      <c r="H863" s="2"/>
      <c r="I863" s="91"/>
      <c r="J863" s="68"/>
      <c r="K863" s="49"/>
      <c r="L863" s="9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49"/>
      <c r="E864" s="2"/>
      <c r="F864" s="2"/>
      <c r="G864" s="2"/>
      <c r="H864" s="2"/>
      <c r="I864" s="91"/>
      <c r="J864" s="68"/>
      <c r="K864" s="49"/>
      <c r="L864" s="9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49"/>
      <c r="E865" s="2"/>
      <c r="F865" s="2"/>
      <c r="G865" s="2"/>
      <c r="H865" s="2"/>
      <c r="I865" s="91"/>
      <c r="J865" s="68"/>
      <c r="K865" s="49"/>
      <c r="L865" s="9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49"/>
      <c r="E866" s="2"/>
      <c r="F866" s="2"/>
      <c r="G866" s="2"/>
      <c r="H866" s="2"/>
      <c r="I866" s="91"/>
      <c r="J866" s="68"/>
      <c r="K866" s="49"/>
      <c r="L866" s="9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49"/>
      <c r="E867" s="2"/>
      <c r="F867" s="2"/>
      <c r="G867" s="2"/>
      <c r="H867" s="2"/>
      <c r="I867" s="91"/>
      <c r="J867" s="68"/>
      <c r="K867" s="49"/>
      <c r="L867" s="9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49"/>
      <c r="E868" s="2"/>
      <c r="F868" s="2"/>
      <c r="G868" s="2"/>
      <c r="H868" s="2"/>
      <c r="I868" s="91"/>
      <c r="J868" s="68"/>
      <c r="K868" s="49"/>
      <c r="L868" s="9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49"/>
      <c r="E869" s="2"/>
      <c r="F869" s="2"/>
      <c r="G869" s="2"/>
      <c r="H869" s="2"/>
      <c r="I869" s="91"/>
      <c r="J869" s="68"/>
      <c r="K869" s="49"/>
      <c r="L869" s="9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49"/>
      <c r="E870" s="2"/>
      <c r="F870" s="2"/>
      <c r="G870" s="2"/>
      <c r="H870" s="2"/>
      <c r="I870" s="91"/>
      <c r="J870" s="68"/>
      <c r="K870" s="49"/>
      <c r="L870" s="9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49"/>
      <c r="E871" s="2"/>
      <c r="F871" s="2"/>
      <c r="G871" s="2"/>
      <c r="H871" s="2"/>
      <c r="I871" s="91"/>
      <c r="J871" s="68"/>
      <c r="K871" s="49"/>
      <c r="L871" s="9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49"/>
      <c r="E872" s="2"/>
      <c r="F872" s="2"/>
      <c r="G872" s="2"/>
      <c r="H872" s="2"/>
      <c r="I872" s="91"/>
      <c r="J872" s="68"/>
      <c r="K872" s="49"/>
      <c r="L872" s="9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49"/>
      <c r="E873" s="2"/>
      <c r="F873" s="2"/>
      <c r="G873" s="2"/>
      <c r="H873" s="2"/>
      <c r="I873" s="91"/>
      <c r="J873" s="68"/>
      <c r="K873" s="49"/>
      <c r="L873" s="9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49"/>
      <c r="E874" s="2"/>
      <c r="F874" s="2"/>
      <c r="G874" s="2"/>
      <c r="H874" s="2"/>
      <c r="I874" s="91"/>
      <c r="J874" s="68"/>
      <c r="K874" s="49"/>
      <c r="L874" s="9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49"/>
      <c r="E875" s="2"/>
      <c r="F875" s="2"/>
      <c r="G875" s="2"/>
      <c r="H875" s="2"/>
      <c r="I875" s="91"/>
      <c r="J875" s="68"/>
      <c r="K875" s="49"/>
      <c r="L875" s="9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49"/>
      <c r="E876" s="2"/>
      <c r="F876" s="2"/>
      <c r="G876" s="2"/>
      <c r="H876" s="2"/>
      <c r="I876" s="91"/>
      <c r="J876" s="68"/>
      <c r="K876" s="49"/>
      <c r="L876" s="9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49"/>
      <c r="E877" s="2"/>
      <c r="F877" s="2"/>
      <c r="G877" s="2"/>
      <c r="H877" s="2"/>
      <c r="I877" s="91"/>
      <c r="J877" s="68"/>
      <c r="K877" s="49"/>
      <c r="L877" s="9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49"/>
      <c r="E878" s="2"/>
      <c r="F878" s="2"/>
      <c r="G878" s="2"/>
      <c r="H878" s="2"/>
      <c r="I878" s="91"/>
      <c r="J878" s="68"/>
      <c r="K878" s="49"/>
      <c r="L878" s="9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49"/>
      <c r="E879" s="2"/>
      <c r="F879" s="2"/>
      <c r="G879" s="2"/>
      <c r="H879" s="2"/>
      <c r="I879" s="91"/>
      <c r="J879" s="68"/>
      <c r="K879" s="49"/>
      <c r="L879" s="9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49"/>
      <c r="E880" s="2"/>
      <c r="F880" s="2"/>
      <c r="G880" s="2"/>
      <c r="H880" s="2"/>
      <c r="I880" s="91"/>
      <c r="J880" s="68"/>
      <c r="K880" s="49"/>
      <c r="L880" s="9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49"/>
      <c r="E881" s="2"/>
      <c r="F881" s="2"/>
      <c r="G881" s="2"/>
      <c r="H881" s="2"/>
      <c r="I881" s="91"/>
      <c r="J881" s="68"/>
      <c r="K881" s="49"/>
      <c r="L881" s="9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49"/>
      <c r="E882" s="2"/>
      <c r="F882" s="2"/>
      <c r="G882" s="2"/>
      <c r="H882" s="2"/>
      <c r="I882" s="91"/>
      <c r="J882" s="68"/>
      <c r="K882" s="49"/>
      <c r="L882" s="9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49"/>
      <c r="E883" s="2"/>
      <c r="F883" s="2"/>
      <c r="G883" s="2"/>
      <c r="H883" s="2"/>
      <c r="I883" s="91"/>
      <c r="J883" s="68"/>
      <c r="K883" s="49"/>
      <c r="L883" s="9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49"/>
      <c r="E884" s="2"/>
      <c r="F884" s="2"/>
      <c r="G884" s="2"/>
      <c r="H884" s="2"/>
      <c r="I884" s="91"/>
      <c r="J884" s="68"/>
      <c r="K884" s="49"/>
      <c r="L884" s="9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49"/>
      <c r="E885" s="2"/>
      <c r="F885" s="2"/>
      <c r="G885" s="2"/>
      <c r="H885" s="2"/>
      <c r="I885" s="91"/>
      <c r="J885" s="68"/>
      <c r="K885" s="49"/>
      <c r="L885" s="9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49"/>
      <c r="E886" s="2"/>
      <c r="F886" s="2"/>
      <c r="G886" s="2"/>
      <c r="H886" s="2"/>
      <c r="I886" s="91"/>
      <c r="J886" s="68"/>
      <c r="K886" s="49"/>
      <c r="L886" s="9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49"/>
      <c r="E887" s="2"/>
      <c r="F887" s="2"/>
      <c r="G887" s="2"/>
      <c r="H887" s="2"/>
      <c r="I887" s="91"/>
      <c r="J887" s="68"/>
      <c r="K887" s="49"/>
      <c r="L887" s="9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49"/>
      <c r="E888" s="2"/>
      <c r="F888" s="2"/>
      <c r="G888" s="2"/>
      <c r="H888" s="2"/>
      <c r="I888" s="91"/>
      <c r="J888" s="68"/>
      <c r="K888" s="49"/>
      <c r="L888" s="9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49"/>
      <c r="E889" s="2"/>
      <c r="F889" s="2"/>
      <c r="G889" s="2"/>
      <c r="H889" s="2"/>
      <c r="I889" s="91"/>
      <c r="J889" s="68"/>
      <c r="K889" s="49"/>
      <c r="L889" s="9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49"/>
      <c r="E890" s="2"/>
      <c r="F890" s="2"/>
      <c r="G890" s="2"/>
      <c r="H890" s="2"/>
      <c r="I890" s="91"/>
      <c r="J890" s="68"/>
      <c r="K890" s="49"/>
      <c r="L890" s="9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49"/>
      <c r="E891" s="2"/>
      <c r="F891" s="2"/>
      <c r="G891" s="2"/>
      <c r="H891" s="2"/>
      <c r="I891" s="91"/>
      <c r="J891" s="68"/>
      <c r="K891" s="49"/>
      <c r="L891" s="9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49"/>
      <c r="E892" s="2"/>
      <c r="F892" s="2"/>
      <c r="G892" s="2"/>
      <c r="H892" s="2"/>
      <c r="I892" s="91"/>
      <c r="J892" s="68"/>
      <c r="K892" s="49"/>
      <c r="L892" s="9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49"/>
      <c r="E893" s="2"/>
      <c r="F893" s="2"/>
      <c r="G893" s="2"/>
      <c r="H893" s="2"/>
      <c r="I893" s="91"/>
      <c r="J893" s="68"/>
      <c r="K893" s="49"/>
      <c r="L893" s="9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49"/>
      <c r="E894" s="2"/>
      <c r="F894" s="2"/>
      <c r="G894" s="2"/>
      <c r="H894" s="2"/>
      <c r="I894" s="91"/>
      <c r="J894" s="68"/>
      <c r="K894" s="49"/>
      <c r="L894" s="9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49"/>
      <c r="E895" s="2"/>
      <c r="F895" s="2"/>
      <c r="G895" s="2"/>
      <c r="H895" s="2"/>
      <c r="I895" s="91"/>
      <c r="J895" s="68"/>
      <c r="K895" s="49"/>
      <c r="L895" s="9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49"/>
      <c r="E896" s="2"/>
      <c r="F896" s="2"/>
      <c r="G896" s="2"/>
      <c r="H896" s="2"/>
      <c r="I896" s="91"/>
      <c r="J896" s="68"/>
      <c r="K896" s="49"/>
      <c r="L896" s="9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49"/>
      <c r="E897" s="2"/>
      <c r="F897" s="2"/>
      <c r="G897" s="2"/>
      <c r="H897" s="2"/>
      <c r="I897" s="91"/>
      <c r="J897" s="68"/>
      <c r="K897" s="49"/>
      <c r="L897" s="9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49"/>
      <c r="E898" s="2"/>
      <c r="F898" s="2"/>
      <c r="G898" s="2"/>
      <c r="H898" s="2"/>
      <c r="I898" s="91"/>
      <c r="J898" s="68"/>
      <c r="K898" s="49"/>
      <c r="L898" s="9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49"/>
      <c r="E899" s="2"/>
      <c r="F899" s="2"/>
      <c r="G899" s="2"/>
      <c r="H899" s="2"/>
      <c r="I899" s="91"/>
      <c r="J899" s="68"/>
      <c r="K899" s="49"/>
      <c r="L899" s="9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49"/>
      <c r="E900" s="2"/>
      <c r="F900" s="2"/>
      <c r="G900" s="2"/>
      <c r="H900" s="2"/>
      <c r="I900" s="91"/>
      <c r="J900" s="68"/>
      <c r="K900" s="49"/>
      <c r="L900" s="9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49"/>
      <c r="E901" s="2"/>
      <c r="F901" s="2"/>
      <c r="G901" s="2"/>
      <c r="H901" s="2"/>
      <c r="I901" s="91"/>
      <c r="J901" s="68"/>
      <c r="K901" s="49"/>
      <c r="L901" s="9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49"/>
      <c r="E902" s="2"/>
      <c r="F902" s="2"/>
      <c r="G902" s="2"/>
      <c r="H902" s="2"/>
      <c r="I902" s="91"/>
      <c r="J902" s="68"/>
      <c r="K902" s="49"/>
      <c r="L902" s="9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49"/>
      <c r="E903" s="2"/>
      <c r="F903" s="2"/>
      <c r="G903" s="2"/>
      <c r="H903" s="2"/>
      <c r="I903" s="91"/>
      <c r="J903" s="68"/>
      <c r="K903" s="49"/>
      <c r="L903" s="9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49"/>
      <c r="E904" s="2"/>
      <c r="F904" s="2"/>
      <c r="G904" s="2"/>
      <c r="H904" s="2"/>
      <c r="I904" s="91"/>
      <c r="J904" s="68"/>
      <c r="K904" s="49"/>
      <c r="L904" s="9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49"/>
      <c r="E905" s="2"/>
      <c r="F905" s="2"/>
      <c r="G905" s="2"/>
      <c r="H905" s="2"/>
      <c r="I905" s="91"/>
      <c r="J905" s="68"/>
      <c r="K905" s="49"/>
      <c r="L905" s="9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49"/>
      <c r="E906" s="2"/>
      <c r="F906" s="2"/>
      <c r="G906" s="2"/>
      <c r="H906" s="2"/>
      <c r="I906" s="91"/>
      <c r="J906" s="68"/>
      <c r="K906" s="49"/>
      <c r="L906" s="9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49"/>
      <c r="E907" s="2"/>
      <c r="F907" s="2"/>
      <c r="G907" s="2"/>
      <c r="H907" s="2"/>
      <c r="I907" s="91"/>
      <c r="J907" s="68"/>
      <c r="K907" s="49"/>
      <c r="L907" s="9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49"/>
      <c r="E908" s="2"/>
      <c r="F908" s="2"/>
      <c r="G908" s="2"/>
      <c r="H908" s="2"/>
      <c r="I908" s="91"/>
      <c r="J908" s="68"/>
      <c r="K908" s="49"/>
      <c r="L908" s="9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49"/>
      <c r="E909" s="2"/>
      <c r="F909" s="2"/>
      <c r="G909" s="2"/>
      <c r="H909" s="2"/>
      <c r="I909" s="91"/>
      <c r="J909" s="68"/>
      <c r="K909" s="49"/>
      <c r="L909" s="9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49"/>
      <c r="E910" s="2"/>
      <c r="F910" s="2"/>
      <c r="G910" s="2"/>
      <c r="H910" s="2"/>
      <c r="I910" s="91"/>
      <c r="J910" s="68"/>
      <c r="K910" s="49"/>
      <c r="L910" s="9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49"/>
      <c r="E911" s="2"/>
      <c r="F911" s="2"/>
      <c r="G911" s="2"/>
      <c r="H911" s="2"/>
      <c r="I911" s="91"/>
      <c r="J911" s="68"/>
      <c r="K911" s="49"/>
      <c r="L911" s="9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49"/>
      <c r="E912" s="2"/>
      <c r="F912" s="2"/>
      <c r="G912" s="2"/>
      <c r="H912" s="2"/>
      <c r="I912" s="91"/>
      <c r="J912" s="68"/>
      <c r="K912" s="49"/>
      <c r="L912" s="9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49"/>
      <c r="E913" s="2"/>
      <c r="F913" s="2"/>
      <c r="G913" s="2"/>
      <c r="H913" s="2"/>
      <c r="I913" s="91"/>
      <c r="J913" s="68"/>
      <c r="K913" s="49"/>
      <c r="L913" s="9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49"/>
      <c r="E914" s="2"/>
      <c r="F914" s="2"/>
      <c r="G914" s="2"/>
      <c r="H914" s="2"/>
      <c r="I914" s="91"/>
      <c r="J914" s="68"/>
      <c r="K914" s="49"/>
      <c r="L914" s="9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49"/>
      <c r="E915" s="2"/>
      <c r="F915" s="2"/>
      <c r="G915" s="2"/>
      <c r="H915" s="2"/>
      <c r="I915" s="91"/>
      <c r="J915" s="68"/>
      <c r="K915" s="49"/>
      <c r="L915" s="9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49"/>
      <c r="E916" s="2"/>
      <c r="F916" s="2"/>
      <c r="G916" s="2"/>
      <c r="H916" s="2"/>
      <c r="I916" s="91"/>
      <c r="J916" s="68"/>
      <c r="K916" s="49"/>
      <c r="L916" s="9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49"/>
      <c r="E917" s="2"/>
      <c r="F917" s="2"/>
      <c r="G917" s="2"/>
      <c r="H917" s="2"/>
      <c r="I917" s="91"/>
      <c r="J917" s="68"/>
      <c r="K917" s="49"/>
      <c r="L917" s="9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49"/>
      <c r="E918" s="2"/>
      <c r="F918" s="2"/>
      <c r="G918" s="2"/>
      <c r="H918" s="2"/>
      <c r="I918" s="91"/>
      <c r="J918" s="68"/>
      <c r="K918" s="49"/>
      <c r="L918" s="9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49"/>
      <c r="E919" s="2"/>
      <c r="F919" s="2"/>
      <c r="G919" s="2"/>
      <c r="H919" s="2"/>
      <c r="I919" s="91"/>
      <c r="J919" s="68"/>
      <c r="K919" s="49"/>
      <c r="L919" s="9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49"/>
      <c r="E920" s="2"/>
      <c r="F920" s="2"/>
      <c r="G920" s="2"/>
      <c r="H920" s="2"/>
      <c r="I920" s="91"/>
      <c r="J920" s="68"/>
      <c r="K920" s="49"/>
      <c r="L920" s="9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49"/>
      <c r="E921" s="2"/>
      <c r="F921" s="2"/>
      <c r="G921" s="2"/>
      <c r="H921" s="2"/>
      <c r="I921" s="91"/>
      <c r="J921" s="68"/>
      <c r="K921" s="49"/>
      <c r="L921" s="9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49"/>
      <c r="E922" s="2"/>
      <c r="F922" s="2"/>
      <c r="G922" s="2"/>
      <c r="H922" s="2"/>
      <c r="I922" s="91"/>
      <c r="J922" s="68"/>
      <c r="K922" s="49"/>
      <c r="L922" s="9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49"/>
      <c r="E923" s="2"/>
      <c r="F923" s="2"/>
      <c r="G923" s="2"/>
      <c r="H923" s="2"/>
      <c r="I923" s="91"/>
      <c r="J923" s="68"/>
      <c r="K923" s="49"/>
      <c r="L923" s="9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49"/>
      <c r="E924" s="2"/>
      <c r="F924" s="2"/>
      <c r="G924" s="2"/>
      <c r="H924" s="2"/>
      <c r="I924" s="91"/>
      <c r="J924" s="68"/>
      <c r="K924" s="49"/>
      <c r="L924" s="9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49"/>
      <c r="E925" s="2"/>
      <c r="F925" s="2"/>
      <c r="G925" s="2"/>
      <c r="H925" s="2"/>
      <c r="I925" s="91"/>
      <c r="J925" s="68"/>
      <c r="K925" s="49"/>
      <c r="L925" s="9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49"/>
      <c r="E926" s="2"/>
      <c r="F926" s="2"/>
      <c r="G926" s="2"/>
      <c r="H926" s="2"/>
      <c r="I926" s="91"/>
      <c r="J926" s="68"/>
      <c r="K926" s="49"/>
      <c r="L926" s="9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49"/>
      <c r="E927" s="2"/>
      <c r="F927" s="2"/>
      <c r="G927" s="2"/>
      <c r="H927" s="2"/>
      <c r="I927" s="91"/>
      <c r="J927" s="68"/>
      <c r="K927" s="49"/>
      <c r="L927" s="9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49"/>
      <c r="E928" s="2"/>
      <c r="F928" s="2"/>
      <c r="G928" s="2"/>
      <c r="H928" s="2"/>
      <c r="I928" s="91"/>
      <c r="J928" s="68"/>
      <c r="K928" s="49"/>
      <c r="L928" s="9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49"/>
      <c r="E929" s="2"/>
      <c r="F929" s="2"/>
      <c r="G929" s="2"/>
      <c r="H929" s="2"/>
      <c r="I929" s="91"/>
      <c r="J929" s="68"/>
      <c r="K929" s="49"/>
      <c r="L929" s="9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49"/>
      <c r="E930" s="2"/>
      <c r="F930" s="2"/>
      <c r="G930" s="2"/>
      <c r="H930" s="2"/>
      <c r="I930" s="91"/>
      <c r="J930" s="68"/>
      <c r="K930" s="49"/>
      <c r="L930" s="9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49"/>
      <c r="E931" s="2"/>
      <c r="F931" s="2"/>
      <c r="G931" s="2"/>
      <c r="H931" s="2"/>
      <c r="I931" s="91"/>
      <c r="J931" s="68"/>
      <c r="K931" s="49"/>
      <c r="L931" s="9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49"/>
      <c r="E932" s="2"/>
      <c r="F932" s="2"/>
      <c r="G932" s="2"/>
      <c r="H932" s="2"/>
      <c r="I932" s="91"/>
      <c r="J932" s="68"/>
      <c r="K932" s="49"/>
      <c r="L932" s="9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49"/>
      <c r="E933" s="2"/>
      <c r="F933" s="2"/>
      <c r="G933" s="2"/>
      <c r="H933" s="2"/>
      <c r="I933" s="91"/>
      <c r="J933" s="68"/>
      <c r="K933" s="49"/>
      <c r="L933" s="9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49"/>
      <c r="E934" s="2"/>
      <c r="F934" s="2"/>
      <c r="G934" s="2"/>
      <c r="H934" s="2"/>
      <c r="I934" s="91"/>
      <c r="J934" s="68"/>
      <c r="K934" s="49"/>
      <c r="L934" s="9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49"/>
      <c r="E935" s="2"/>
      <c r="F935" s="2"/>
      <c r="G935" s="2"/>
      <c r="H935" s="2"/>
      <c r="I935" s="91"/>
      <c r="J935" s="68"/>
      <c r="K935" s="49"/>
      <c r="L935" s="9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49"/>
      <c r="E936" s="2"/>
      <c r="F936" s="2"/>
      <c r="G936" s="2"/>
      <c r="H936" s="2"/>
      <c r="I936" s="91"/>
      <c r="J936" s="68"/>
      <c r="K936" s="49"/>
      <c r="L936" s="9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49"/>
      <c r="E937" s="2"/>
      <c r="F937" s="2"/>
      <c r="G937" s="2"/>
      <c r="H937" s="2"/>
      <c r="I937" s="91"/>
      <c r="J937" s="68"/>
      <c r="K937" s="49"/>
      <c r="L937" s="9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49"/>
      <c r="E938" s="2"/>
      <c r="F938" s="2"/>
      <c r="G938" s="2"/>
      <c r="H938" s="2"/>
      <c r="I938" s="91"/>
      <c r="J938" s="68"/>
      <c r="K938" s="49"/>
      <c r="L938" s="9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49"/>
      <c r="E939" s="2"/>
      <c r="F939" s="2"/>
      <c r="G939" s="2"/>
      <c r="H939" s="2"/>
      <c r="I939" s="91"/>
      <c r="J939" s="68"/>
      <c r="K939" s="49"/>
      <c r="L939" s="9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49"/>
      <c r="E940" s="2"/>
      <c r="F940" s="2"/>
      <c r="G940" s="2"/>
      <c r="H940" s="2"/>
      <c r="I940" s="91"/>
      <c r="J940" s="68"/>
      <c r="K940" s="49"/>
      <c r="L940" s="9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49"/>
      <c r="E941" s="2"/>
      <c r="F941" s="2"/>
      <c r="G941" s="2"/>
      <c r="H941" s="2"/>
      <c r="I941" s="91"/>
      <c r="J941" s="68"/>
      <c r="K941" s="49"/>
      <c r="L941" s="9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49"/>
      <c r="E942" s="2"/>
      <c r="F942" s="2"/>
      <c r="G942" s="2"/>
      <c r="H942" s="2"/>
      <c r="I942" s="91"/>
      <c r="J942" s="68"/>
      <c r="K942" s="49"/>
      <c r="L942" s="9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49"/>
      <c r="E943" s="2"/>
      <c r="F943" s="2"/>
      <c r="G943" s="2"/>
      <c r="H943" s="2"/>
      <c r="I943" s="91"/>
      <c r="J943" s="68"/>
      <c r="K943" s="49"/>
      <c r="L943" s="9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49"/>
      <c r="E944" s="2"/>
      <c r="F944" s="2"/>
      <c r="G944" s="2"/>
      <c r="H944" s="2"/>
      <c r="I944" s="91"/>
      <c r="J944" s="68"/>
      <c r="K944" s="49"/>
      <c r="L944" s="9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49"/>
      <c r="E945" s="2"/>
      <c r="F945" s="2"/>
      <c r="G945" s="2"/>
      <c r="H945" s="2"/>
      <c r="I945" s="91"/>
      <c r="J945" s="68"/>
      <c r="K945" s="49"/>
      <c r="L945" s="9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49"/>
      <c r="E946" s="2"/>
      <c r="F946" s="2"/>
      <c r="G946" s="2"/>
      <c r="H946" s="2"/>
      <c r="I946" s="91"/>
      <c r="J946" s="68"/>
      <c r="K946" s="49"/>
      <c r="L946" s="9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49"/>
      <c r="E947" s="2"/>
      <c r="F947" s="2"/>
      <c r="G947" s="2"/>
      <c r="H947" s="2"/>
      <c r="I947" s="91"/>
      <c r="J947" s="68"/>
      <c r="K947" s="49"/>
      <c r="L947" s="9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49"/>
      <c r="E948" s="2"/>
      <c r="F948" s="2"/>
      <c r="G948" s="2"/>
      <c r="H948" s="2"/>
      <c r="I948" s="91"/>
      <c r="J948" s="68"/>
      <c r="K948" s="49"/>
      <c r="L948" s="9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49"/>
      <c r="E949" s="2"/>
      <c r="F949" s="2"/>
      <c r="G949" s="2"/>
      <c r="H949" s="2"/>
      <c r="I949" s="91"/>
      <c r="J949" s="68"/>
      <c r="K949" s="49"/>
      <c r="L949" s="9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49"/>
      <c r="E950" s="2"/>
      <c r="F950" s="2"/>
      <c r="G950" s="2"/>
      <c r="H950" s="2"/>
      <c r="I950" s="91"/>
      <c r="J950" s="68"/>
      <c r="K950" s="49"/>
      <c r="L950" s="9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49"/>
      <c r="E951" s="2"/>
      <c r="F951" s="2"/>
      <c r="G951" s="2"/>
      <c r="H951" s="2"/>
      <c r="I951" s="91"/>
      <c r="J951" s="68"/>
      <c r="K951" s="49"/>
      <c r="L951" s="9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49"/>
      <c r="E952" s="2"/>
      <c r="F952" s="2"/>
      <c r="G952" s="2"/>
      <c r="H952" s="2"/>
      <c r="I952" s="91"/>
      <c r="J952" s="68"/>
      <c r="K952" s="49"/>
      <c r="L952" s="9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49"/>
      <c r="E953" s="2"/>
      <c r="F953" s="2"/>
      <c r="G953" s="2"/>
      <c r="H953" s="2"/>
      <c r="I953" s="91"/>
      <c r="J953" s="68"/>
      <c r="K953" s="49"/>
      <c r="L953" s="9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49"/>
      <c r="E954" s="2"/>
      <c r="F954" s="2"/>
      <c r="G954" s="2"/>
      <c r="H954" s="2"/>
      <c r="I954" s="91"/>
      <c r="J954" s="68"/>
      <c r="K954" s="49"/>
      <c r="L954" s="9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49"/>
      <c r="E955" s="2"/>
      <c r="F955" s="2"/>
      <c r="G955" s="2"/>
      <c r="H955" s="2"/>
      <c r="I955" s="91"/>
      <c r="J955" s="68"/>
      <c r="K955" s="49"/>
      <c r="L955" s="9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49"/>
      <c r="E956" s="2"/>
      <c r="F956" s="2"/>
      <c r="G956" s="2"/>
      <c r="H956" s="2"/>
      <c r="I956" s="91"/>
      <c r="J956" s="68"/>
      <c r="K956" s="49"/>
      <c r="L956" s="9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49"/>
      <c r="E957" s="2"/>
      <c r="F957" s="2"/>
      <c r="G957" s="2"/>
      <c r="H957" s="2"/>
      <c r="I957" s="91"/>
      <c r="J957" s="68"/>
      <c r="K957" s="49"/>
      <c r="L957" s="9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49"/>
      <c r="E958" s="2"/>
      <c r="F958" s="2"/>
      <c r="G958" s="2"/>
      <c r="H958" s="2"/>
      <c r="I958" s="91"/>
      <c r="J958" s="68"/>
      <c r="K958" s="49"/>
      <c r="L958" s="9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49"/>
      <c r="E959" s="2"/>
      <c r="F959" s="2"/>
      <c r="G959" s="2"/>
      <c r="H959" s="2"/>
      <c r="I959" s="91"/>
      <c r="J959" s="68"/>
      <c r="K959" s="49"/>
      <c r="L959" s="9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49"/>
      <c r="E960" s="2"/>
      <c r="F960" s="2"/>
      <c r="G960" s="2"/>
      <c r="H960" s="2"/>
      <c r="I960" s="91"/>
      <c r="J960" s="68"/>
      <c r="K960" s="49"/>
      <c r="L960" s="9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49"/>
      <c r="E961" s="2"/>
      <c r="F961" s="2"/>
      <c r="G961" s="2"/>
      <c r="H961" s="2"/>
      <c r="I961" s="91"/>
      <c r="J961" s="68"/>
      <c r="K961" s="49"/>
      <c r="L961" s="9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49"/>
      <c r="E962" s="2"/>
      <c r="F962" s="2"/>
      <c r="G962" s="2"/>
      <c r="H962" s="2"/>
      <c r="I962" s="91"/>
      <c r="J962" s="68"/>
      <c r="K962" s="49"/>
      <c r="L962" s="9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49"/>
      <c r="E963" s="2"/>
      <c r="F963" s="2"/>
      <c r="G963" s="2"/>
      <c r="H963" s="2"/>
      <c r="I963" s="91"/>
      <c r="J963" s="68"/>
      <c r="K963" s="49"/>
      <c r="L963" s="9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49"/>
      <c r="E964" s="2"/>
      <c r="F964" s="2"/>
      <c r="G964" s="2"/>
      <c r="H964" s="2"/>
      <c r="I964" s="91"/>
      <c r="J964" s="68"/>
      <c r="K964" s="49"/>
      <c r="L964" s="9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49"/>
      <c r="E965" s="2"/>
      <c r="F965" s="2"/>
      <c r="G965" s="2"/>
      <c r="H965" s="2"/>
      <c r="I965" s="91"/>
      <c r="J965" s="68"/>
      <c r="K965" s="49"/>
      <c r="L965" s="9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49"/>
      <c r="E966" s="2"/>
      <c r="F966" s="2"/>
      <c r="G966" s="2"/>
      <c r="H966" s="2"/>
      <c r="I966" s="91"/>
      <c r="J966" s="68"/>
      <c r="K966" s="49"/>
      <c r="L966" s="9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49"/>
      <c r="E967" s="2"/>
      <c r="F967" s="2"/>
      <c r="G967" s="2"/>
      <c r="H967" s="2"/>
      <c r="I967" s="91"/>
      <c r="J967" s="68"/>
      <c r="K967" s="49"/>
      <c r="L967" s="9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49"/>
      <c r="E968" s="2"/>
      <c r="F968" s="2"/>
      <c r="G968" s="2"/>
      <c r="H968" s="2"/>
      <c r="I968" s="91"/>
      <c r="J968" s="68"/>
      <c r="K968" s="49"/>
      <c r="L968" s="9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49"/>
      <c r="E969" s="2"/>
      <c r="F969" s="2"/>
      <c r="G969" s="2"/>
      <c r="H969" s="2"/>
      <c r="I969" s="91"/>
      <c r="J969" s="68"/>
      <c r="K969" s="49"/>
      <c r="L969" s="9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49"/>
      <c r="E970" s="2"/>
      <c r="F970" s="2"/>
      <c r="G970" s="2"/>
      <c r="H970" s="2"/>
      <c r="I970" s="91"/>
      <c r="J970" s="68"/>
      <c r="K970" s="49"/>
      <c r="L970" s="9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49"/>
      <c r="E971" s="2"/>
      <c r="F971" s="2"/>
      <c r="G971" s="2"/>
      <c r="H971" s="2"/>
      <c r="I971" s="91"/>
      <c r="J971" s="68"/>
      <c r="K971" s="49"/>
      <c r="L971" s="9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49"/>
      <c r="E972" s="2"/>
      <c r="F972" s="2"/>
      <c r="G972" s="2"/>
      <c r="H972" s="2"/>
      <c r="I972" s="91"/>
      <c r="J972" s="68"/>
      <c r="K972" s="49"/>
      <c r="L972" s="9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49"/>
      <c r="E973" s="2"/>
      <c r="F973" s="2"/>
      <c r="G973" s="2"/>
      <c r="H973" s="2"/>
      <c r="I973" s="91"/>
      <c r="J973" s="68"/>
      <c r="K973" s="49"/>
      <c r="L973" s="9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49"/>
      <c r="E974" s="2"/>
      <c r="F974" s="2"/>
      <c r="G974" s="2"/>
      <c r="H974" s="2"/>
      <c r="I974" s="91"/>
      <c r="J974" s="68"/>
      <c r="K974" s="49"/>
      <c r="L974" s="9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49"/>
      <c r="E975" s="2"/>
      <c r="F975" s="2"/>
      <c r="G975" s="2"/>
      <c r="H975" s="2"/>
      <c r="I975" s="91"/>
      <c r="J975" s="68"/>
      <c r="K975" s="49"/>
      <c r="L975" s="9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49"/>
      <c r="E976" s="2"/>
      <c r="F976" s="2"/>
      <c r="G976" s="2"/>
      <c r="H976" s="2"/>
      <c r="I976" s="91"/>
      <c r="J976" s="68"/>
      <c r="K976" s="49"/>
      <c r="L976" s="9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49"/>
      <c r="E977" s="2"/>
      <c r="F977" s="2"/>
      <c r="G977" s="2"/>
      <c r="H977" s="2"/>
      <c r="I977" s="91"/>
      <c r="J977" s="68"/>
      <c r="K977" s="49"/>
      <c r="L977" s="9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49"/>
      <c r="E978" s="2"/>
      <c r="F978" s="2"/>
      <c r="G978" s="2"/>
      <c r="H978" s="2"/>
      <c r="I978" s="91"/>
      <c r="J978" s="68"/>
      <c r="K978" s="49"/>
      <c r="L978" s="9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49"/>
      <c r="E979" s="2"/>
      <c r="F979" s="2"/>
      <c r="G979" s="2"/>
      <c r="H979" s="2"/>
      <c r="I979" s="91"/>
      <c r="J979" s="68"/>
      <c r="K979" s="49"/>
      <c r="L979" s="9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49"/>
      <c r="E980" s="2"/>
      <c r="F980" s="2"/>
      <c r="G980" s="2"/>
      <c r="H980" s="2"/>
      <c r="I980" s="91"/>
      <c r="J980" s="68"/>
      <c r="K980" s="49"/>
      <c r="L980" s="9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49"/>
      <c r="E981" s="2"/>
      <c r="F981" s="2"/>
      <c r="G981" s="2"/>
      <c r="H981" s="2"/>
      <c r="I981" s="91"/>
      <c r="J981" s="68"/>
      <c r="K981" s="49"/>
      <c r="L981" s="9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49"/>
      <c r="E982" s="2"/>
      <c r="F982" s="2"/>
      <c r="G982" s="2"/>
      <c r="H982" s="2"/>
      <c r="I982" s="91"/>
      <c r="J982" s="68"/>
      <c r="K982" s="49"/>
      <c r="L982" s="9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49"/>
      <c r="E983" s="2"/>
      <c r="F983" s="2"/>
      <c r="G983" s="2"/>
      <c r="H983" s="2"/>
      <c r="I983" s="91"/>
      <c r="J983" s="68"/>
      <c r="K983" s="49"/>
      <c r="L983" s="9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49"/>
      <c r="E984" s="2"/>
      <c r="F984" s="2"/>
      <c r="G984" s="2"/>
      <c r="H984" s="2"/>
      <c r="I984" s="91"/>
      <c r="J984" s="68"/>
      <c r="K984" s="49"/>
      <c r="L984" s="9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49"/>
      <c r="E985" s="2"/>
      <c r="F985" s="2"/>
      <c r="G985" s="2"/>
      <c r="H985" s="2"/>
      <c r="I985" s="91"/>
      <c r="J985" s="68"/>
      <c r="K985" s="49"/>
      <c r="L985" s="9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49"/>
      <c r="E986" s="2"/>
      <c r="F986" s="2"/>
      <c r="G986" s="2"/>
      <c r="H986" s="2"/>
      <c r="I986" s="91"/>
      <c r="J986" s="68"/>
      <c r="K986" s="49"/>
      <c r="L986" s="9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49"/>
      <c r="E987" s="2"/>
      <c r="F987" s="2"/>
      <c r="G987" s="2"/>
      <c r="H987" s="2"/>
      <c r="I987" s="91"/>
      <c r="J987" s="68"/>
      <c r="K987" s="49"/>
      <c r="L987" s="9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49"/>
      <c r="E988" s="2"/>
      <c r="F988" s="2"/>
      <c r="G988" s="2"/>
      <c r="H988" s="2"/>
      <c r="I988" s="91"/>
      <c r="J988" s="68"/>
      <c r="K988" s="49"/>
      <c r="L988" s="9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49"/>
      <c r="E989" s="2"/>
      <c r="F989" s="2"/>
      <c r="G989" s="2"/>
      <c r="H989" s="2"/>
      <c r="I989" s="91"/>
      <c r="J989" s="68"/>
      <c r="K989" s="49"/>
      <c r="L989" s="9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49"/>
      <c r="E990" s="2"/>
      <c r="F990" s="2"/>
      <c r="G990" s="2"/>
      <c r="H990" s="2"/>
      <c r="I990" s="91"/>
      <c r="J990" s="68"/>
      <c r="K990" s="49"/>
      <c r="L990" s="9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49"/>
      <c r="E991" s="2"/>
      <c r="F991" s="2"/>
      <c r="G991" s="2"/>
      <c r="H991" s="2"/>
      <c r="I991" s="91"/>
      <c r="J991" s="68"/>
      <c r="K991" s="49"/>
      <c r="L991" s="9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49"/>
      <c r="E992" s="2"/>
      <c r="F992" s="2"/>
      <c r="G992" s="2"/>
      <c r="H992" s="2"/>
      <c r="I992" s="91"/>
      <c r="J992" s="68"/>
      <c r="K992" s="49"/>
      <c r="L992" s="9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49"/>
      <c r="E993" s="2"/>
      <c r="F993" s="2"/>
      <c r="G993" s="2"/>
      <c r="H993" s="2"/>
      <c r="I993" s="91"/>
      <c r="J993" s="68"/>
      <c r="K993" s="49"/>
      <c r="L993" s="9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49"/>
      <c r="E994" s="2"/>
      <c r="F994" s="2"/>
      <c r="G994" s="2"/>
      <c r="H994" s="2"/>
      <c r="I994" s="91"/>
      <c r="J994" s="68"/>
      <c r="K994" s="49"/>
      <c r="L994" s="9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49"/>
      <c r="E995" s="2"/>
      <c r="F995" s="2"/>
      <c r="G995" s="2"/>
      <c r="H995" s="2"/>
      <c r="I995" s="91"/>
      <c r="J995" s="68"/>
      <c r="K995" s="49"/>
      <c r="L995" s="9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49"/>
      <c r="E996" s="2"/>
      <c r="F996" s="2"/>
      <c r="G996" s="2"/>
      <c r="H996" s="2"/>
      <c r="I996" s="91"/>
      <c r="J996" s="68"/>
      <c r="K996" s="49"/>
      <c r="L996" s="9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49"/>
      <c r="E997" s="2"/>
      <c r="F997" s="2"/>
      <c r="G997" s="2"/>
      <c r="H997" s="2"/>
      <c r="I997" s="91"/>
      <c r="J997" s="68"/>
      <c r="K997" s="49"/>
      <c r="L997" s="9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49"/>
      <c r="E998" s="2"/>
      <c r="F998" s="2"/>
      <c r="G998" s="2"/>
      <c r="H998" s="2"/>
      <c r="I998" s="91"/>
      <c r="J998" s="68"/>
      <c r="K998" s="49"/>
      <c r="L998" s="9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49"/>
      <c r="E999" s="2"/>
      <c r="F999" s="2"/>
      <c r="G999" s="2"/>
      <c r="H999" s="2"/>
      <c r="I999" s="91"/>
      <c r="J999" s="68"/>
      <c r="K999" s="49"/>
      <c r="L999" s="9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49"/>
      <c r="E1000" s="2"/>
      <c r="F1000" s="2"/>
      <c r="G1000" s="2"/>
      <c r="H1000" s="2"/>
      <c r="I1000" s="91"/>
      <c r="J1000" s="68"/>
      <c r="K1000" s="49"/>
      <c r="L1000" s="9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N190" xr:uid="{00000000-0009-0000-0000-00000D000000}">
    <sortState xmlns:xlrd2="http://schemas.microsoft.com/office/spreadsheetml/2017/richdata2" ref="A4:N190">
      <sortCondition ref="A4:A190"/>
    </sortState>
  </autoFilter>
  <mergeCells count="2">
    <mergeCell ref="A1:M2"/>
    <mergeCell ref="E4:F4"/>
  </mergeCells>
  <pageMargins left="0.70866141732283472" right="0.70866141732283472" top="0.74803149606299213" bottom="0.74803149606299213" header="0" footer="0"/>
  <pageSetup paperSize="9" fitToHeight="0"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D00-000000000000}">
          <x14:formula1>
            <xm:f>Сервис!$B$11:$B$13</xm:f>
          </x14:formula1>
          <xm:sqref>H191 H194:H196 H198:H199 H208:H210 H213 H215:H216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Z1000"/>
  <sheetViews>
    <sheetView workbookViewId="0">
      <pane ySplit="1" topLeftCell="A14" activePane="bottomLeft" state="frozen"/>
      <selection pane="bottomLeft" activeCell="E49" sqref="E49"/>
    </sheetView>
  </sheetViews>
  <sheetFormatPr baseColWidth="10" defaultColWidth="12.6640625" defaultRowHeight="15" customHeight="1" x14ac:dyDescent="0.15"/>
  <cols>
    <col min="1" max="1" width="10.6640625" customWidth="1"/>
    <col min="2" max="2" width="11.6640625" customWidth="1"/>
    <col min="3" max="3" width="16.6640625" bestFit="1" customWidth="1"/>
    <col min="4" max="4" width="10.5" customWidth="1"/>
    <col min="5" max="5" width="7.83203125" customWidth="1"/>
    <col min="6" max="6" width="11.6640625" customWidth="1"/>
    <col min="7" max="7" width="9.5" customWidth="1"/>
    <col min="8" max="8" width="7.6640625" customWidth="1"/>
    <col min="9" max="9" width="10.83203125" customWidth="1"/>
    <col min="10" max="10" width="10.6640625" customWidth="1"/>
    <col min="11" max="11" width="8.6640625" customWidth="1"/>
    <col min="12" max="12" width="2" customWidth="1"/>
    <col min="13" max="13" width="7.6640625" customWidth="1"/>
    <col min="14" max="16" width="1.1640625" customWidth="1"/>
    <col min="17" max="17" width="10.33203125" customWidth="1"/>
    <col min="18" max="26" width="1.1640625" customWidth="1"/>
  </cols>
  <sheetData>
    <row r="1" spans="1:17" x14ac:dyDescent="0.2">
      <c r="A1" s="436" t="s">
        <v>2300</v>
      </c>
      <c r="B1" s="436" t="s">
        <v>2574</v>
      </c>
      <c r="C1" s="436" t="s">
        <v>12</v>
      </c>
      <c r="D1" s="436" t="s">
        <v>2575</v>
      </c>
      <c r="E1" s="436" t="s">
        <v>2576</v>
      </c>
      <c r="F1" s="436" t="s">
        <v>2577</v>
      </c>
      <c r="G1" s="436" t="s">
        <v>2578</v>
      </c>
      <c r="H1" s="436" t="s">
        <v>2579</v>
      </c>
      <c r="I1" s="437" t="s">
        <v>2580</v>
      </c>
      <c r="J1" s="437" t="s">
        <v>2581</v>
      </c>
      <c r="K1" s="436" t="s">
        <v>2582</v>
      </c>
      <c r="L1" s="33"/>
      <c r="M1" s="33"/>
      <c r="N1" s="33"/>
    </row>
    <row r="2" spans="1:17" x14ac:dyDescent="0.2">
      <c r="A2" s="442">
        <v>1</v>
      </c>
      <c r="B2" s="443">
        <f>VLOOKUP(A2,'2023'!$A$5:$N$314,9,0)</f>
        <v>44919</v>
      </c>
      <c r="C2" s="443" t="str">
        <f>VLOOKUP(A2,'2023'!$A$5:$L$314,5,0)</f>
        <v>Старая Купавна</v>
      </c>
      <c r="D2" s="444">
        <f>VLOOKUP(A2,'2023'!$A$5:$L$314,12,0)</f>
        <v>2500</v>
      </c>
      <c r="E2" s="442">
        <v>0.55000000000000004</v>
      </c>
      <c r="F2" s="445" t="s">
        <v>3842</v>
      </c>
      <c r="G2" s="445" t="s">
        <v>2204</v>
      </c>
      <c r="H2" s="442">
        <f>VLOOKUP(A2,'2023'!$A$5:$M$314,13,0)</f>
        <v>1</v>
      </c>
      <c r="I2" s="446">
        <f>(D2*E2)/2</f>
        <v>687.5</v>
      </c>
      <c r="J2" s="446">
        <f>D2-(I2*2)</f>
        <v>1125</v>
      </c>
      <c r="K2" s="447"/>
      <c r="L2" s="33"/>
      <c r="M2" s="33"/>
      <c r="N2" s="33"/>
    </row>
    <row r="3" spans="1:17" x14ac:dyDescent="0.2">
      <c r="A3" s="442">
        <v>2</v>
      </c>
      <c r="B3" s="443">
        <f>VLOOKUP(A3,'2023'!$A$5:$N$314,9,0)</f>
        <v>44919</v>
      </c>
      <c r="C3" s="443" t="str">
        <f>VLOOKUP(A3,'2023'!$A$5:$L$314,5,0)</f>
        <v>Бисерово</v>
      </c>
      <c r="D3" s="444">
        <f>VLOOKUP(A3,'2023'!$A$5:$L$314,12,0)</f>
        <v>1600</v>
      </c>
      <c r="E3" s="442">
        <v>0.55000000000000004</v>
      </c>
      <c r="F3" s="445" t="s">
        <v>3842</v>
      </c>
      <c r="G3" s="445" t="s">
        <v>2204</v>
      </c>
      <c r="H3" s="442">
        <f>VLOOKUP(A3,'2023'!$A$5:$M$314,13,0)</f>
        <v>1</v>
      </c>
      <c r="I3" s="446">
        <f t="shared" ref="I3:I33" si="0">(D3*E3)/2</f>
        <v>440.00000000000006</v>
      </c>
      <c r="J3" s="446">
        <f t="shared" ref="J3:J33" si="1">D3-(I3*2)</f>
        <v>719.99999999999989</v>
      </c>
      <c r="K3" s="447"/>
      <c r="L3" s="33"/>
      <c r="M3" s="241" t="s">
        <v>2585</v>
      </c>
      <c r="N3" s="33"/>
    </row>
    <row r="4" spans="1:17" x14ac:dyDescent="0.2">
      <c r="A4" s="442">
        <v>3</v>
      </c>
      <c r="B4" s="443">
        <f>VLOOKUP(A4,'2023'!$A$5:$N$314,9,0)</f>
        <v>44906</v>
      </c>
      <c r="C4" s="443" t="str">
        <f>VLOOKUP(A4,'2023'!$A$5:$L$314,5,0)</f>
        <v>Старая Купавна</v>
      </c>
      <c r="D4" s="444">
        <f>VLOOKUP(A4,'2023'!$A$5:$L$314,12,0)</f>
        <v>1500</v>
      </c>
      <c r="E4" s="442">
        <v>0.55000000000000004</v>
      </c>
      <c r="F4" s="445" t="s">
        <v>3842</v>
      </c>
      <c r="G4" s="445" t="s">
        <v>2204</v>
      </c>
      <c r="H4" s="442">
        <f>VLOOKUP(A4,'2023'!$A$5:$M$314,13,0)</f>
        <v>1</v>
      </c>
      <c r="I4" s="446">
        <f t="shared" si="0"/>
        <v>412.50000000000006</v>
      </c>
      <c r="J4" s="446">
        <f t="shared" si="1"/>
        <v>674.99999999999989</v>
      </c>
      <c r="K4" s="447"/>
      <c r="L4" s="33"/>
      <c r="M4" s="242">
        <v>0.55000000000000004</v>
      </c>
      <c r="N4" s="33" t="s">
        <v>2586</v>
      </c>
    </row>
    <row r="5" spans="1:17" x14ac:dyDescent="0.2">
      <c r="A5" s="442">
        <v>4</v>
      </c>
      <c r="B5" s="443">
        <f>VLOOKUP(A5,'2023'!$A$5:$N$314,9,0)</f>
        <v>44926</v>
      </c>
      <c r="C5" s="443" t="str">
        <f>VLOOKUP(A5,'2023'!$A$5:$L$314,5,0)</f>
        <v>Старая Купавна</v>
      </c>
      <c r="D5" s="444">
        <f>VLOOKUP(A5,'2023'!$A$5:$L$314,12,0)</f>
        <v>2700</v>
      </c>
      <c r="E5" s="442">
        <v>0.55000000000000004</v>
      </c>
      <c r="F5" s="445" t="s">
        <v>3842</v>
      </c>
      <c r="G5" s="445" t="s">
        <v>2204</v>
      </c>
      <c r="H5" s="442">
        <f>VLOOKUP(A5,'2023'!$A$5:$M$314,13,0)</f>
        <v>1</v>
      </c>
      <c r="I5" s="446">
        <f t="shared" si="0"/>
        <v>742.50000000000011</v>
      </c>
      <c r="J5" s="446">
        <f t="shared" si="1"/>
        <v>1214.9999999999998</v>
      </c>
      <c r="K5" s="447"/>
      <c r="L5" s="33"/>
      <c r="M5" s="242">
        <v>0.45</v>
      </c>
      <c r="N5" s="33" t="s">
        <v>2587</v>
      </c>
    </row>
    <row r="6" spans="1:17" x14ac:dyDescent="0.2">
      <c r="A6" s="442">
        <v>5</v>
      </c>
      <c r="B6" s="443">
        <f>VLOOKUP(A6,'2023'!$A$5:$N$314,9,0)</f>
        <v>44926</v>
      </c>
      <c r="C6" s="443" t="str">
        <f>VLOOKUP(A6,'2023'!$A$5:$L$314,5,0)</f>
        <v>Железнодорожный</v>
      </c>
      <c r="D6" s="444">
        <f>VLOOKUP(A6,'2023'!$A$5:$L$314,12,0)</f>
        <v>5800</v>
      </c>
      <c r="E6" s="442">
        <v>0.5</v>
      </c>
      <c r="F6" s="445" t="s">
        <v>1392</v>
      </c>
      <c r="G6" s="445" t="s">
        <v>2594</v>
      </c>
      <c r="H6" s="442">
        <f>VLOOKUP(A6,'2023'!$A$5:$M$314,13,0)</f>
        <v>3</v>
      </c>
      <c r="I6" s="446">
        <f t="shared" si="0"/>
        <v>1450</v>
      </c>
      <c r="J6" s="446">
        <f t="shared" si="1"/>
        <v>2900</v>
      </c>
      <c r="K6" s="447"/>
      <c r="L6" s="33"/>
      <c r="M6" s="242">
        <v>0.55000000000000004</v>
      </c>
      <c r="N6" s="33" t="s">
        <v>2588</v>
      </c>
    </row>
    <row r="7" spans="1:17" x14ac:dyDescent="0.2">
      <c r="A7" s="442">
        <v>6</v>
      </c>
      <c r="B7" s="443">
        <f>VLOOKUP(A7,'2023'!$A$5:$N$314,9,0)</f>
        <v>44922</v>
      </c>
      <c r="C7" s="443" t="str">
        <f>VLOOKUP(A7,'2023'!$A$5:$L$314,5,0)</f>
        <v>Старая Купавна</v>
      </c>
      <c r="D7" s="444">
        <f>VLOOKUP(A7,'2023'!$A$5:$L$314,12,0)</f>
        <v>1700</v>
      </c>
      <c r="E7" s="442">
        <v>0.5</v>
      </c>
      <c r="F7" s="547" t="s">
        <v>3842</v>
      </c>
      <c r="G7" s="547" t="s">
        <v>2594</v>
      </c>
      <c r="H7" s="442">
        <f>VLOOKUP(A7,'2023'!$A$5:$M$314,13,0)</f>
        <v>3</v>
      </c>
      <c r="I7" s="446">
        <f t="shared" si="0"/>
        <v>425</v>
      </c>
      <c r="J7" s="446">
        <f t="shared" si="1"/>
        <v>850</v>
      </c>
      <c r="K7" s="447"/>
      <c r="L7" s="33"/>
      <c r="M7" s="242">
        <v>0.5</v>
      </c>
      <c r="N7" s="33" t="s">
        <v>2589</v>
      </c>
    </row>
    <row r="8" spans="1:17" x14ac:dyDescent="0.2">
      <c r="A8" s="442">
        <v>7</v>
      </c>
      <c r="B8" s="443">
        <f>VLOOKUP(A8,'2023'!$A$5:$N$314,9,0)</f>
        <v>44926</v>
      </c>
      <c r="C8" s="443" t="str">
        <f>VLOOKUP(A8,'2023'!$A$5:$L$314,5,0)</f>
        <v>Старая Купавна</v>
      </c>
      <c r="D8" s="444">
        <f>VLOOKUP(A8,'2023'!$A$5:$L$314,12,0)</f>
        <v>2600</v>
      </c>
      <c r="E8" s="442">
        <v>0.55000000000000004</v>
      </c>
      <c r="F8" s="445" t="s">
        <v>3847</v>
      </c>
      <c r="G8" s="445" t="s">
        <v>2591</v>
      </c>
      <c r="H8" s="442">
        <f>VLOOKUP(A8,'2023'!$A$5:$M$314,13,0)</f>
        <v>2</v>
      </c>
      <c r="I8" s="446">
        <f t="shared" si="0"/>
        <v>715.00000000000011</v>
      </c>
      <c r="J8" s="446">
        <f t="shared" si="1"/>
        <v>1169.9999999999998</v>
      </c>
      <c r="K8" s="447"/>
      <c r="L8" s="33"/>
      <c r="M8" s="242">
        <v>0.4</v>
      </c>
      <c r="N8" s="33" t="s">
        <v>2592</v>
      </c>
    </row>
    <row r="9" spans="1:17" x14ac:dyDescent="0.2">
      <c r="A9" s="442">
        <v>8</v>
      </c>
      <c r="B9" s="443">
        <f>VLOOKUP(A9,'2023'!$A$5:$N$314,9,0)</f>
        <v>44925</v>
      </c>
      <c r="C9" s="443" t="str">
        <f>VLOOKUP(A9,'2023'!$A$5:$L$314,5,0)</f>
        <v>Старая Купавна</v>
      </c>
      <c r="D9" s="444">
        <f>VLOOKUP(A9,'2023'!$A$5:$L$314,12,0)</f>
        <v>2000</v>
      </c>
      <c r="E9" s="442">
        <v>0.55000000000000004</v>
      </c>
      <c r="F9" s="445" t="s">
        <v>1392</v>
      </c>
      <c r="G9" s="445" t="s">
        <v>2594</v>
      </c>
      <c r="H9" s="442">
        <f>VLOOKUP(A9,'2023'!$A$5:$M$314,13,0)</f>
        <v>3</v>
      </c>
      <c r="I9" s="446">
        <f t="shared" si="0"/>
        <v>550</v>
      </c>
      <c r="J9" s="446">
        <f t="shared" si="1"/>
        <v>900</v>
      </c>
      <c r="K9" s="447"/>
      <c r="L9" s="33"/>
      <c r="M9" s="33"/>
      <c r="N9" s="33"/>
    </row>
    <row r="10" spans="1:17" x14ac:dyDescent="0.2">
      <c r="A10" s="442">
        <v>9</v>
      </c>
      <c r="B10" s="443">
        <f>VLOOKUP(A10,'2023'!$A$5:$N$314,9,0)</f>
        <v>44924</v>
      </c>
      <c r="C10" s="443" t="str">
        <f>VLOOKUP(A10,'2023'!$A$5:$L$314,5,0)</f>
        <v>Старая Купавна</v>
      </c>
      <c r="D10" s="444">
        <f>VLOOKUP(A10,'2023'!$A$5:$L$314,12,0)</f>
        <v>1900</v>
      </c>
      <c r="E10" s="442">
        <v>0.55000000000000004</v>
      </c>
      <c r="F10" s="445" t="s">
        <v>3847</v>
      </c>
      <c r="G10" s="445" t="s">
        <v>2591</v>
      </c>
      <c r="H10" s="442">
        <f>VLOOKUP(A10,'2023'!$A$5:$M$314,13,0)</f>
        <v>2</v>
      </c>
      <c r="I10" s="446">
        <f t="shared" si="0"/>
        <v>522.5</v>
      </c>
      <c r="J10" s="446">
        <f t="shared" si="1"/>
        <v>855</v>
      </c>
      <c r="K10" s="447"/>
      <c r="L10" s="33"/>
      <c r="M10" s="33"/>
      <c r="N10" s="33"/>
    </row>
    <row r="11" spans="1:17" x14ac:dyDescent="0.2">
      <c r="A11" s="442">
        <v>10</v>
      </c>
      <c r="B11" s="443">
        <f>VLOOKUP(A11,'2023'!$A$5:$N$314,9,0)</f>
        <v>44926</v>
      </c>
      <c r="C11" s="443" t="str">
        <f>VLOOKUP(A11,'2023'!$A$5:$L$314,5,0)</f>
        <v>Старая Купавна</v>
      </c>
      <c r="D11" s="444">
        <f>VLOOKUP(A11,'2023'!$A$5:$L$314,12,0)</f>
        <v>4100</v>
      </c>
      <c r="E11" s="442">
        <v>0.55000000000000004</v>
      </c>
      <c r="F11" s="445" t="s">
        <v>3847</v>
      </c>
      <c r="G11" s="445" t="s">
        <v>2591</v>
      </c>
      <c r="H11" s="442">
        <f>VLOOKUP(A11,'2023'!$A$5:$M$314,13,0)</f>
        <v>2</v>
      </c>
      <c r="I11" s="446">
        <f t="shared" si="0"/>
        <v>1127.5</v>
      </c>
      <c r="J11" s="446">
        <f t="shared" si="1"/>
        <v>1845</v>
      </c>
      <c r="K11" s="447"/>
      <c r="L11" s="33"/>
      <c r="M11" s="33"/>
      <c r="N11" s="33"/>
    </row>
    <row r="12" spans="1:17" x14ac:dyDescent="0.2">
      <c r="A12" s="442">
        <v>11</v>
      </c>
      <c r="B12" s="443">
        <f>VLOOKUP(A12,'2023'!$A$5:$N$314,9,0)</f>
        <v>44925</v>
      </c>
      <c r="C12" s="443" t="str">
        <f>VLOOKUP(A12,'2023'!$A$5:$L$314,5,0)</f>
        <v>Железнодорожный</v>
      </c>
      <c r="D12" s="444">
        <f>VLOOKUP(A12,'2023'!$A$5:$L$314,12,0)</f>
        <v>2700</v>
      </c>
      <c r="E12" s="442">
        <v>0.5</v>
      </c>
      <c r="F12" s="445" t="s">
        <v>1392</v>
      </c>
      <c r="G12" s="445" t="s">
        <v>2594</v>
      </c>
      <c r="H12" s="442">
        <f>VLOOKUP(A12,'2023'!$A$5:$M$314,13,0)</f>
        <v>3</v>
      </c>
      <c r="I12" s="446">
        <f t="shared" si="0"/>
        <v>675</v>
      </c>
      <c r="J12" s="446">
        <f t="shared" si="1"/>
        <v>1350</v>
      </c>
      <c r="K12" s="447"/>
      <c r="L12" s="33"/>
      <c r="M12" s="33"/>
      <c r="N12" s="33"/>
    </row>
    <row r="13" spans="1:17" x14ac:dyDescent="0.2">
      <c r="A13" s="442">
        <v>12</v>
      </c>
      <c r="B13" s="443">
        <f>VLOOKUP(A13,'2023'!$A$5:$N$314,9,0)</f>
        <v>44925</v>
      </c>
      <c r="C13" s="443" t="str">
        <f>VLOOKUP(A13,'2023'!$A$5:$L$314,5,0)</f>
        <v>Старая Купавна</v>
      </c>
      <c r="D13" s="444">
        <f>VLOOKUP(A13,'2023'!$A$5:$L$314,12,0)</f>
        <v>2000</v>
      </c>
      <c r="E13" s="442">
        <v>0.55000000000000004</v>
      </c>
      <c r="F13" s="445" t="s">
        <v>3847</v>
      </c>
      <c r="G13" s="445" t="s">
        <v>2591</v>
      </c>
      <c r="H13" s="442">
        <f>VLOOKUP(A13,'2023'!$A$5:$M$314,13,0)</f>
        <v>2</v>
      </c>
      <c r="I13" s="446">
        <f t="shared" si="0"/>
        <v>550</v>
      </c>
      <c r="J13" s="446">
        <f t="shared" si="1"/>
        <v>900</v>
      </c>
      <c r="K13" s="447"/>
      <c r="L13" s="33"/>
      <c r="M13" s="239" t="e">
        <f>G13-(L13*1)</f>
        <v>#VALUE!</v>
      </c>
      <c r="N13" s="33"/>
      <c r="Q13" s="238" t="s">
        <v>2583</v>
      </c>
    </row>
    <row r="14" spans="1:17" x14ac:dyDescent="0.2">
      <c r="A14" s="442">
        <v>13</v>
      </c>
      <c r="B14" s="443">
        <f>VLOOKUP(A14,'2023'!$A$5:$N$314,9,0)</f>
        <v>44926</v>
      </c>
      <c r="C14" s="443" t="str">
        <f>VLOOKUP(A14,'2023'!$A$5:$L$314,5,0)</f>
        <v>Старая Купавна</v>
      </c>
      <c r="D14" s="444">
        <f>VLOOKUP(A14,'2023'!$A$5:$L$314,12,0)</f>
        <v>4100</v>
      </c>
      <c r="E14" s="442">
        <v>0.55000000000000004</v>
      </c>
      <c r="F14" s="445" t="s">
        <v>3842</v>
      </c>
      <c r="G14" s="445" t="s">
        <v>2204</v>
      </c>
      <c r="H14" s="442">
        <f>VLOOKUP(A14,'2023'!$A$5:$M$314,13,0)</f>
        <v>1</v>
      </c>
      <c r="I14" s="446">
        <f t="shared" si="0"/>
        <v>1127.5</v>
      </c>
      <c r="J14" s="446">
        <f t="shared" si="1"/>
        <v>1845</v>
      </c>
      <c r="K14" s="447"/>
      <c r="L14" s="33"/>
      <c r="M14" s="33"/>
      <c r="N14" s="33"/>
      <c r="Q14" s="238" t="s">
        <v>1392</v>
      </c>
    </row>
    <row r="15" spans="1:17" x14ac:dyDescent="0.2">
      <c r="A15" s="442">
        <v>14</v>
      </c>
      <c r="B15" s="443">
        <f>VLOOKUP(A15,'2023'!$A$5:$N$314,9,0)</f>
        <v>44926</v>
      </c>
      <c r="C15" s="443" t="str">
        <f>VLOOKUP(A15,'2023'!$A$5:$L$314,5,0)</f>
        <v>Старая Купавна</v>
      </c>
      <c r="D15" s="444">
        <f>VLOOKUP(A15,'2023'!$A$5:$L$314,12,0)</f>
        <v>2600</v>
      </c>
      <c r="E15" s="442">
        <v>0.55000000000000004</v>
      </c>
      <c r="F15" s="445" t="s">
        <v>3847</v>
      </c>
      <c r="G15" s="445" t="s">
        <v>2591</v>
      </c>
      <c r="H15" s="442">
        <f>VLOOKUP(A15,'2023'!$A$5:$M$314,13,0)</f>
        <v>2</v>
      </c>
      <c r="I15" s="446">
        <f t="shared" si="0"/>
        <v>715.00000000000011</v>
      </c>
      <c r="J15" s="446">
        <f t="shared" si="1"/>
        <v>1169.9999999999998</v>
      </c>
      <c r="K15" s="447"/>
      <c r="L15" s="33"/>
      <c r="M15" s="239" t="e">
        <f>G15-(L15*2)</f>
        <v>#VALUE!</v>
      </c>
      <c r="N15" s="33"/>
      <c r="Q15" s="238" t="s">
        <v>2584</v>
      </c>
    </row>
    <row r="16" spans="1:17" x14ac:dyDescent="0.2">
      <c r="A16" s="442">
        <v>15</v>
      </c>
      <c r="B16" s="443">
        <f>VLOOKUP(A16,'2023'!$A$5:$N$314,9,0)</f>
        <v>44926</v>
      </c>
      <c r="C16" s="443" t="str">
        <f>VLOOKUP(A16,'2023'!$A$5:$L$314,5,0)</f>
        <v>Новая купавна</v>
      </c>
      <c r="D16" s="444">
        <f>VLOOKUP(A16,'2023'!$A$5:$L$314,12,0)</f>
        <v>4800</v>
      </c>
      <c r="E16" s="442">
        <v>0.55000000000000004</v>
      </c>
      <c r="F16" s="445" t="s">
        <v>3847</v>
      </c>
      <c r="G16" s="445" t="s">
        <v>2591</v>
      </c>
      <c r="H16" s="442">
        <f>VLOOKUP(A16,'2023'!$A$5:$M$314,13,0)</f>
        <v>2</v>
      </c>
      <c r="I16" s="446">
        <f t="shared" si="0"/>
        <v>1320</v>
      </c>
      <c r="J16" s="446">
        <f t="shared" si="1"/>
        <v>2160</v>
      </c>
      <c r="K16" s="447"/>
      <c r="L16" s="33"/>
      <c r="M16" s="33"/>
      <c r="N16" s="33"/>
      <c r="Q16" s="238" t="s">
        <v>2594</v>
      </c>
    </row>
    <row r="17" spans="1:17" x14ac:dyDescent="0.2">
      <c r="A17" s="442">
        <v>16</v>
      </c>
      <c r="B17" s="443">
        <f>VLOOKUP(A17,'2023'!$A$5:$N$314,9,0)</f>
        <v>44925</v>
      </c>
      <c r="C17" s="443" t="str">
        <f>VLOOKUP(A17,'2023'!$A$5:$L$314,5,0)</f>
        <v>Железнодорожный</v>
      </c>
      <c r="D17" s="444">
        <f>VLOOKUP(A17,'2023'!$A$5:$L$314,12,0)</f>
        <v>2500</v>
      </c>
      <c r="E17" s="442">
        <v>0.5</v>
      </c>
      <c r="F17" s="445" t="s">
        <v>1392</v>
      </c>
      <c r="G17" s="445" t="s">
        <v>2594</v>
      </c>
      <c r="H17" s="442">
        <f>VLOOKUP(A17,'2023'!$A$5:$M$314,13,0)</f>
        <v>3</v>
      </c>
      <c r="I17" s="446">
        <f t="shared" si="0"/>
        <v>625</v>
      </c>
      <c r="J17" s="446">
        <f t="shared" si="1"/>
        <v>1250</v>
      </c>
      <c r="K17" s="447"/>
      <c r="L17" s="33"/>
      <c r="M17" s="33"/>
      <c r="N17" s="33"/>
      <c r="Q17" s="238" t="s">
        <v>2593</v>
      </c>
    </row>
    <row r="18" spans="1:17" x14ac:dyDescent="0.2">
      <c r="A18" s="442">
        <v>17</v>
      </c>
      <c r="B18" s="443">
        <f>VLOOKUP(A18,'2023'!$A$5:$N$314,9,0)</f>
        <v>44919</v>
      </c>
      <c r="C18" s="443" t="str">
        <f>VLOOKUP(A18,'2023'!$A$5:$L$314,5,0)</f>
        <v>Бисерово</v>
      </c>
      <c r="D18" s="444">
        <f>VLOOKUP(A18,'2023'!$A$5:$L$314,12,0)</f>
        <v>1700</v>
      </c>
      <c r="E18" s="442">
        <v>0.55000000000000004</v>
      </c>
      <c r="F18" s="445" t="s">
        <v>3842</v>
      </c>
      <c r="G18" s="445" t="s">
        <v>2204</v>
      </c>
      <c r="H18" s="442">
        <f>VLOOKUP(A18,'2023'!$A$5:$M$314,13,0)</f>
        <v>1</v>
      </c>
      <c r="I18" s="446">
        <f t="shared" si="0"/>
        <v>467.50000000000006</v>
      </c>
      <c r="J18" s="446">
        <f t="shared" si="1"/>
        <v>764.99999999999989</v>
      </c>
      <c r="K18" s="447"/>
      <c r="L18" s="33"/>
      <c r="M18" s="33"/>
      <c r="N18" s="33"/>
      <c r="Q18" s="238" t="s">
        <v>2204</v>
      </c>
    </row>
    <row r="19" spans="1:17" x14ac:dyDescent="0.2">
      <c r="A19" s="442">
        <v>18</v>
      </c>
      <c r="B19" s="443">
        <f>VLOOKUP(A19,'2023'!$A$5:$N$314,9,0)</f>
        <v>44925</v>
      </c>
      <c r="C19" s="443" t="str">
        <f>VLOOKUP(A19,'2023'!$A$5:$L$314,5,0)</f>
        <v>Железнодорожный</v>
      </c>
      <c r="D19" s="444">
        <f>VLOOKUP(A19,'2023'!$A$5:$L$314,12,0)</f>
        <v>2500</v>
      </c>
      <c r="E19" s="442">
        <v>0.5</v>
      </c>
      <c r="F19" s="445" t="s">
        <v>1392</v>
      </c>
      <c r="G19" s="445" t="s">
        <v>2594</v>
      </c>
      <c r="H19" s="442">
        <f>VLOOKUP(A19,'2023'!$A$5:$M$314,13,0)</f>
        <v>3</v>
      </c>
      <c r="I19" s="446">
        <f t="shared" si="0"/>
        <v>625</v>
      </c>
      <c r="J19" s="446">
        <f t="shared" si="1"/>
        <v>1250</v>
      </c>
      <c r="K19" s="447"/>
      <c r="L19" s="33"/>
      <c r="M19" s="33"/>
      <c r="N19" s="33"/>
      <c r="Q19" s="238" t="s">
        <v>2590</v>
      </c>
    </row>
    <row r="20" spans="1:17" x14ac:dyDescent="0.2">
      <c r="A20" s="442">
        <v>19</v>
      </c>
      <c r="B20" s="443">
        <f>VLOOKUP(A20,'2023'!$A$5:$N$314,9,0)</f>
        <v>44922</v>
      </c>
      <c r="C20" s="443" t="str">
        <f>VLOOKUP(A20,'2023'!$A$5:$L$314,5,0)</f>
        <v>Старая Купавна</v>
      </c>
      <c r="D20" s="444">
        <f>VLOOKUP(A20,'2023'!$A$5:$L$314,12,0)</f>
        <v>1700</v>
      </c>
      <c r="E20" s="442">
        <v>0.55000000000000004</v>
      </c>
      <c r="F20" s="445" t="s">
        <v>3847</v>
      </c>
      <c r="G20" s="445" t="s">
        <v>2591</v>
      </c>
      <c r="H20" s="442">
        <f>VLOOKUP(A20,'2023'!$A$5:$M$314,13,0)</f>
        <v>2</v>
      </c>
      <c r="I20" s="446">
        <f t="shared" si="0"/>
        <v>467.50000000000006</v>
      </c>
      <c r="J20" s="446">
        <f t="shared" si="1"/>
        <v>764.99999999999989</v>
      </c>
      <c r="K20" s="447"/>
      <c r="L20" s="33"/>
      <c r="M20" s="33"/>
      <c r="N20" s="33"/>
      <c r="Q20" s="238" t="s">
        <v>2591</v>
      </c>
    </row>
    <row r="21" spans="1:17" x14ac:dyDescent="0.2">
      <c r="A21" s="442">
        <v>20</v>
      </c>
      <c r="B21" s="443">
        <f>VLOOKUP(A21,'2023'!$A$5:$N$314,9,0)</f>
        <v>44924</v>
      </c>
      <c r="C21" s="443" t="str">
        <f>VLOOKUP(A21,'2023'!$A$5:$L$314,5,0)</f>
        <v>Старая Купавна</v>
      </c>
      <c r="D21" s="444">
        <f>VLOOKUP(A21,'2023'!$A$5:$L$314,12,0)</f>
        <v>1900</v>
      </c>
      <c r="E21" s="442">
        <v>0.55000000000000004</v>
      </c>
      <c r="F21" s="445" t="s">
        <v>3842</v>
      </c>
      <c r="G21" s="445" t="s">
        <v>2204</v>
      </c>
      <c r="H21" s="442">
        <f>VLOOKUP(A21,'2023'!$A$5:$M$314,13,0)</f>
        <v>1</v>
      </c>
      <c r="I21" s="446">
        <f t="shared" si="0"/>
        <v>522.5</v>
      </c>
      <c r="J21" s="446">
        <f t="shared" si="1"/>
        <v>855</v>
      </c>
      <c r="K21" s="447"/>
      <c r="L21" s="33"/>
      <c r="M21" s="33"/>
      <c r="N21" s="33"/>
    </row>
    <row r="22" spans="1:17" x14ac:dyDescent="0.2">
      <c r="A22" s="442">
        <v>21</v>
      </c>
      <c r="B22" s="443">
        <f>VLOOKUP(A22,'2023'!$A$5:$N$314,9,0)</f>
        <v>44926</v>
      </c>
      <c r="C22" s="443" t="str">
        <f>VLOOKUP(A22,'2023'!$A$5:$L$314,5,0)</f>
        <v>Старая Купавна</v>
      </c>
      <c r="D22" s="444">
        <f>VLOOKUP(A22,'2023'!$A$5:$L$314,12,0)</f>
        <v>4800</v>
      </c>
      <c r="E22" s="442">
        <v>0.55000000000000004</v>
      </c>
      <c r="F22" s="445" t="s">
        <v>3842</v>
      </c>
      <c r="G22" s="445" t="s">
        <v>2204</v>
      </c>
      <c r="H22" s="442">
        <f>VLOOKUP(A22,'2023'!$A$5:$M$314,13,0)</f>
        <v>1</v>
      </c>
      <c r="I22" s="446">
        <f t="shared" si="0"/>
        <v>1320</v>
      </c>
      <c r="J22" s="446">
        <f t="shared" si="1"/>
        <v>2160</v>
      </c>
      <c r="K22" s="447"/>
      <c r="L22" s="33"/>
      <c r="M22" s="33"/>
      <c r="N22" s="33"/>
    </row>
    <row r="23" spans="1:17" x14ac:dyDescent="0.2">
      <c r="A23" s="442">
        <v>22</v>
      </c>
      <c r="B23" s="443">
        <f>VLOOKUP(A23,'2023'!$A$5:$N$314,9,0)</f>
        <v>44913</v>
      </c>
      <c r="C23" s="443" t="str">
        <f>VLOOKUP(A23,'2023'!$A$5:$L$314,5,0)</f>
        <v>Рыбхоз</v>
      </c>
      <c r="D23" s="444">
        <f>VLOOKUP(A23,'2023'!$A$5:$L$314,12,0)</f>
        <v>3700</v>
      </c>
      <c r="E23" s="442">
        <v>0.55000000000000004</v>
      </c>
      <c r="F23" s="445" t="s">
        <v>3842</v>
      </c>
      <c r="G23" s="445" t="s">
        <v>2204</v>
      </c>
      <c r="H23" s="442">
        <f>VLOOKUP(A23,'2023'!$A$5:$M$314,13,0)</f>
        <v>1</v>
      </c>
      <c r="I23" s="446">
        <f t="shared" si="0"/>
        <v>1017.5000000000001</v>
      </c>
      <c r="J23" s="446">
        <f t="shared" si="1"/>
        <v>1664.9999999999998</v>
      </c>
      <c r="K23" s="447"/>
      <c r="L23" s="33"/>
      <c r="M23" s="33"/>
      <c r="N23" s="33"/>
    </row>
    <row r="24" spans="1:17" x14ac:dyDescent="0.2">
      <c r="A24" s="442">
        <v>23</v>
      </c>
      <c r="B24" s="443">
        <f>VLOOKUP(A24,'2023'!$A$5:$N$314,9,0)</f>
        <v>44919</v>
      </c>
      <c r="C24" s="443" t="str">
        <f>VLOOKUP(A24,'2023'!$A$5:$L$314,5,0)</f>
        <v>Старая Купавна</v>
      </c>
      <c r="D24" s="444">
        <f>VLOOKUP(A24,'2023'!$A$5:$L$314,12,0)</f>
        <v>1600</v>
      </c>
      <c r="E24" s="442">
        <v>0.55000000000000004</v>
      </c>
      <c r="F24" s="445" t="s">
        <v>3842</v>
      </c>
      <c r="G24" s="445" t="s">
        <v>2204</v>
      </c>
      <c r="H24" s="442">
        <f>VLOOKUP(A24,'2023'!$A$5:$M$314,13,0)</f>
        <v>1</v>
      </c>
      <c r="I24" s="446">
        <f t="shared" si="0"/>
        <v>440.00000000000006</v>
      </c>
      <c r="J24" s="446">
        <f t="shared" si="1"/>
        <v>719.99999999999989</v>
      </c>
      <c r="K24" s="447"/>
      <c r="L24" s="33"/>
      <c r="M24" s="33"/>
      <c r="N24" s="33"/>
    </row>
    <row r="25" spans="1:17" x14ac:dyDescent="0.2">
      <c r="A25" s="442">
        <v>24</v>
      </c>
      <c r="B25" s="443">
        <f>VLOOKUP(A25,'2023'!$A$5:$N$314,9,0)</f>
        <v>44927</v>
      </c>
      <c r="C25" s="443" t="str">
        <f>VLOOKUP(A25,'2023'!$A$5:$L$314,5,0)</f>
        <v>Водокачка</v>
      </c>
      <c r="D25" s="444">
        <f>VLOOKUP(A25,'2023'!$A$5:$L$314,12,0)</f>
        <v>7000</v>
      </c>
      <c r="E25" s="442">
        <v>0.55000000000000004</v>
      </c>
      <c r="F25" s="445" t="s">
        <v>1392</v>
      </c>
      <c r="G25" s="445" t="s">
        <v>2594</v>
      </c>
      <c r="H25" s="442">
        <f>VLOOKUP(A25,'2023'!$A$5:$M$314,13,0)</f>
        <v>3</v>
      </c>
      <c r="I25" s="446">
        <f t="shared" si="0"/>
        <v>1925.0000000000002</v>
      </c>
      <c r="J25" s="446">
        <f t="shared" si="1"/>
        <v>3149.9999999999995</v>
      </c>
      <c r="K25" s="447"/>
      <c r="L25" s="33"/>
      <c r="M25" s="33"/>
      <c r="N25" s="33"/>
    </row>
    <row r="26" spans="1:17" x14ac:dyDescent="0.2">
      <c r="A26" s="442">
        <v>25</v>
      </c>
      <c r="B26" s="443">
        <f>VLOOKUP(A26,'2023'!$A$5:$N$314,9,0)</f>
        <v>44926</v>
      </c>
      <c r="C26" s="443" t="str">
        <f>VLOOKUP(A26,'2023'!$A$5:$L$314,5,0)</f>
        <v>Старая Купавна</v>
      </c>
      <c r="D26" s="444">
        <f>VLOOKUP(A26,'2023'!$A$5:$L$314,12,0)</f>
        <v>2900</v>
      </c>
      <c r="E26" s="442">
        <v>0.55000000000000004</v>
      </c>
      <c r="F26" s="445" t="s">
        <v>3842</v>
      </c>
      <c r="G26" s="445" t="s">
        <v>2204</v>
      </c>
      <c r="H26" s="442">
        <f>VLOOKUP(A26,'2023'!$A$5:$M$314,13,0)</f>
        <v>1</v>
      </c>
      <c r="I26" s="446">
        <f t="shared" si="0"/>
        <v>797.50000000000011</v>
      </c>
      <c r="J26" s="446">
        <f t="shared" si="1"/>
        <v>1304.9999999999998</v>
      </c>
      <c r="K26" s="447"/>
      <c r="L26" s="33"/>
      <c r="M26" s="33"/>
      <c r="N26" s="33"/>
    </row>
    <row r="27" spans="1:17" x14ac:dyDescent="0.2">
      <c r="A27" s="442">
        <v>26</v>
      </c>
      <c r="B27" s="443">
        <f>VLOOKUP(A27,'2023'!$A$5:$N$314,9,0)</f>
        <v>44924</v>
      </c>
      <c r="C27" s="443" t="str">
        <f>VLOOKUP(A27,'2023'!$A$5:$L$314,5,0)</f>
        <v>Старая Купавна</v>
      </c>
      <c r="D27" s="444">
        <f>VLOOKUP(A27,'2023'!$A$5:$L$314,12,0)</f>
        <v>1800</v>
      </c>
      <c r="E27" s="442">
        <v>0.55000000000000004</v>
      </c>
      <c r="F27" s="445" t="s">
        <v>3847</v>
      </c>
      <c r="G27" s="445" t="s">
        <v>2591</v>
      </c>
      <c r="H27" s="442">
        <f>VLOOKUP(A27,'2023'!$A$5:$M$314,13,0)</f>
        <v>2</v>
      </c>
      <c r="I27" s="446">
        <f t="shared" si="0"/>
        <v>495.00000000000006</v>
      </c>
      <c r="J27" s="446">
        <f t="shared" si="1"/>
        <v>809.99999999999989</v>
      </c>
      <c r="K27" s="447"/>
      <c r="L27" s="33"/>
      <c r="M27" s="33"/>
      <c r="N27" s="33"/>
    </row>
    <row r="28" spans="1:17" x14ac:dyDescent="0.2">
      <c r="A28" s="442">
        <v>27</v>
      </c>
      <c r="B28" s="443">
        <f>VLOOKUP(A28,'2023'!$A$5:$N$314,9,0)</f>
        <v>44924</v>
      </c>
      <c r="C28" s="443" t="str">
        <f>VLOOKUP(A28,'2023'!$A$5:$L$314,5,0)</f>
        <v>Железнодорожный</v>
      </c>
      <c r="D28" s="444">
        <f>VLOOKUP(A28,'2023'!$A$5:$L$314,12,0)</f>
        <v>2500</v>
      </c>
      <c r="E28" s="442">
        <v>0.55000000000000004</v>
      </c>
      <c r="F28" s="445" t="s">
        <v>1392</v>
      </c>
      <c r="G28" s="445" t="s">
        <v>2594</v>
      </c>
      <c r="H28" s="442">
        <f>VLOOKUP(A28,'2023'!$A$5:$M$314,13,0)</f>
        <v>3</v>
      </c>
      <c r="I28" s="446">
        <f t="shared" si="0"/>
        <v>687.5</v>
      </c>
      <c r="J28" s="446">
        <f t="shared" si="1"/>
        <v>1125</v>
      </c>
      <c r="K28" s="447"/>
      <c r="L28" s="33"/>
      <c r="M28" s="33"/>
      <c r="N28" s="33"/>
    </row>
    <row r="29" spans="1:17" x14ac:dyDescent="0.2">
      <c r="A29" s="442">
        <v>28</v>
      </c>
      <c r="B29" s="443">
        <f>VLOOKUP(A29,'2023'!$A$5:$N$314,9,0)</f>
        <v>44920</v>
      </c>
      <c r="C29" s="443" t="str">
        <f>VLOOKUP(A29,'2023'!$A$5:$L$314,5,0)</f>
        <v>Железнодорожный</v>
      </c>
      <c r="D29" s="444">
        <f>VLOOKUP(A29,'2023'!$A$5:$L$314,12,0)</f>
        <v>1800</v>
      </c>
      <c r="E29" s="442">
        <v>0.5</v>
      </c>
      <c r="F29" s="445" t="s">
        <v>1392</v>
      </c>
      <c r="G29" s="445" t="s">
        <v>2594</v>
      </c>
      <c r="H29" s="442">
        <f>VLOOKUP(A29,'2023'!$A$5:$M$314,13,0)</f>
        <v>3</v>
      </c>
      <c r="I29" s="446">
        <f t="shared" si="0"/>
        <v>450</v>
      </c>
      <c r="J29" s="446">
        <f t="shared" si="1"/>
        <v>900</v>
      </c>
      <c r="K29" s="447"/>
      <c r="L29" s="33"/>
      <c r="M29" s="33"/>
      <c r="N29" s="33"/>
    </row>
    <row r="30" spans="1:17" x14ac:dyDescent="0.2">
      <c r="A30" s="442">
        <v>29</v>
      </c>
      <c r="B30" s="443">
        <f>VLOOKUP(A30,'2023'!$A$5:$N$314,9,0)</f>
        <v>44920</v>
      </c>
      <c r="C30" s="443" t="str">
        <f>VLOOKUP(A30,'2023'!$A$5:$L$314,5,0)</f>
        <v>Старая Купавна</v>
      </c>
      <c r="D30" s="444">
        <f>VLOOKUP(A30,'2023'!$A$5:$L$314,12,0)</f>
        <v>800</v>
      </c>
      <c r="E30" s="442">
        <v>1</v>
      </c>
      <c r="F30" s="445" t="s">
        <v>3847</v>
      </c>
      <c r="G30" s="445" t="s">
        <v>2591</v>
      </c>
      <c r="H30" s="442">
        <f>VLOOKUP(A30,'2023'!$A$5:$M$314,13,0)</f>
        <v>2</v>
      </c>
      <c r="I30" s="446">
        <f t="shared" si="0"/>
        <v>400</v>
      </c>
      <c r="J30" s="446">
        <f t="shared" si="1"/>
        <v>0</v>
      </c>
      <c r="K30" s="447"/>
      <c r="L30" s="33"/>
      <c r="M30" s="33"/>
      <c r="N30" s="33"/>
    </row>
    <row r="31" spans="1:17" x14ac:dyDescent="0.2">
      <c r="A31" s="442">
        <v>30</v>
      </c>
      <c r="B31" s="443">
        <f>VLOOKUP(A31,'2023'!$A$5:$N$314,9,0)</f>
        <v>44926</v>
      </c>
      <c r="C31" s="443" t="str">
        <f>VLOOKUP(A31,'2023'!$A$5:$L$314,5,0)</f>
        <v>Старая Купавна</v>
      </c>
      <c r="D31" s="444">
        <f>VLOOKUP(A31,'2023'!$A$5:$L$314,12,0)</f>
        <v>2600</v>
      </c>
      <c r="E31" s="442">
        <v>0.55000000000000004</v>
      </c>
      <c r="F31" s="445" t="s">
        <v>3842</v>
      </c>
      <c r="G31" s="445" t="s">
        <v>2204</v>
      </c>
      <c r="H31" s="442">
        <f>VLOOKUP(A31,'2023'!$A$5:$M$314,13,0)</f>
        <v>1</v>
      </c>
      <c r="I31" s="446">
        <f t="shared" si="0"/>
        <v>715.00000000000011</v>
      </c>
      <c r="J31" s="446">
        <f t="shared" si="1"/>
        <v>1169.9999999999998</v>
      </c>
      <c r="K31" s="447"/>
      <c r="L31" s="33"/>
      <c r="M31" s="33"/>
      <c r="N31" s="33"/>
    </row>
    <row r="32" spans="1:17" x14ac:dyDescent="0.2">
      <c r="A32" s="442">
        <v>31</v>
      </c>
      <c r="B32" s="443">
        <f>VLOOKUP(A32,'2023'!$A$5:$N$314,9,0)</f>
        <v>44920</v>
      </c>
      <c r="C32" s="443" t="str">
        <f>VLOOKUP(A32,'2023'!$A$5:$L$314,5,0)</f>
        <v>Старая Купавна</v>
      </c>
      <c r="D32" s="444">
        <f>VLOOKUP(A32,'2023'!$A$5:$L$314,12,0)</f>
        <v>1600</v>
      </c>
      <c r="E32" s="442">
        <v>0.55000000000000004</v>
      </c>
      <c r="F32" s="445" t="s">
        <v>3847</v>
      </c>
      <c r="G32" s="445" t="s">
        <v>2591</v>
      </c>
      <c r="H32" s="442">
        <f>VLOOKUP(A32,'2023'!$A$5:$M$314,13,0)</f>
        <v>2</v>
      </c>
      <c r="I32" s="446">
        <f t="shared" si="0"/>
        <v>440.00000000000006</v>
      </c>
      <c r="J32" s="446">
        <f t="shared" si="1"/>
        <v>719.99999999999989</v>
      </c>
      <c r="K32" s="447"/>
      <c r="L32" s="33"/>
      <c r="M32" s="33"/>
      <c r="N32" s="33"/>
    </row>
    <row r="33" spans="1:14" x14ac:dyDescent="0.2">
      <c r="A33" s="442">
        <v>32</v>
      </c>
      <c r="B33" s="443">
        <f>VLOOKUP(A33,'2023'!$A$5:$N$314,9,0)</f>
        <v>44924</v>
      </c>
      <c r="C33" s="443" t="str">
        <f>VLOOKUP(A33,'2023'!$A$5:$L$314,5,0)</f>
        <v>Электроугли</v>
      </c>
      <c r="D33" s="444">
        <f>VLOOKUP(A33,'2023'!$A$5:$L$314,12,0)</f>
        <v>1800</v>
      </c>
      <c r="E33" s="442">
        <v>0.5</v>
      </c>
      <c r="F33" s="445" t="s">
        <v>3842</v>
      </c>
      <c r="G33" s="445" t="s">
        <v>2204</v>
      </c>
      <c r="H33" s="442">
        <f>VLOOKUP(A33,'2023'!$A$5:$M$314,13,0)</f>
        <v>1</v>
      </c>
      <c r="I33" s="446">
        <f t="shared" si="0"/>
        <v>450</v>
      </c>
      <c r="J33" s="446">
        <f t="shared" si="1"/>
        <v>900</v>
      </c>
      <c r="K33" s="447"/>
      <c r="L33" s="33"/>
      <c r="M33" s="33"/>
      <c r="N33" s="33"/>
    </row>
    <row r="34" spans="1:14" x14ac:dyDescent="0.2">
      <c r="A34" s="442">
        <v>33</v>
      </c>
      <c r="B34" s="443">
        <f>VLOOKUP(A34,'2023'!$A$5:$N$314,9,0)</f>
        <v>44926</v>
      </c>
      <c r="C34" s="443" t="str">
        <f>VLOOKUP(A34,'2023'!$A$5:$L$314,5,0)</f>
        <v>Железнодорожный</v>
      </c>
      <c r="D34" s="444">
        <f>VLOOKUP(A34,'2023'!$A$5:$L$314,12,0)</f>
        <v>3000</v>
      </c>
      <c r="E34" s="442">
        <v>0.5</v>
      </c>
      <c r="F34" s="445" t="s">
        <v>1392</v>
      </c>
      <c r="G34" s="445" t="s">
        <v>2594</v>
      </c>
      <c r="H34" s="442">
        <f>VLOOKUP(A34,'2023'!$A$5:$M$314,13,0)</f>
        <v>3</v>
      </c>
      <c r="I34" s="446">
        <f t="shared" ref="I34:I44" si="2">(D34*E34)/2</f>
        <v>750</v>
      </c>
      <c r="J34" s="446">
        <f t="shared" ref="J34:J44" si="3">D34-(I34*2)</f>
        <v>1500</v>
      </c>
      <c r="K34" s="447"/>
      <c r="L34" s="33"/>
      <c r="M34" s="33"/>
      <c r="N34" s="33"/>
    </row>
    <row r="35" spans="1:14" x14ac:dyDescent="0.2">
      <c r="A35" s="438">
        <v>34</v>
      </c>
      <c r="B35" s="439">
        <f>VLOOKUP(A35,'2023'!$A$5:$N$314,9,0)</f>
        <v>44925</v>
      </c>
      <c r="C35" s="439" t="str">
        <f>VLOOKUP(A35,'2023'!$A$5:$L$314,5,0)</f>
        <v>Старая Купавна</v>
      </c>
      <c r="D35" s="440">
        <f>VLOOKUP(A35,'2023'!$A$5:$L$314,12,0)</f>
        <v>2000</v>
      </c>
      <c r="E35" s="442">
        <v>0.55000000000000004</v>
      </c>
      <c r="F35" s="445" t="s">
        <v>3842</v>
      </c>
      <c r="G35" s="445" t="s">
        <v>2204</v>
      </c>
      <c r="H35" s="438">
        <f>VLOOKUP(A35,'2023'!$A$5:$M$314,13,0)</f>
        <v>1</v>
      </c>
      <c r="I35" s="446">
        <f t="shared" si="2"/>
        <v>550</v>
      </c>
      <c r="J35" s="446">
        <f t="shared" si="3"/>
        <v>900</v>
      </c>
      <c r="K35" s="441"/>
      <c r="L35" s="33"/>
      <c r="M35" s="33"/>
      <c r="N35" s="33"/>
    </row>
    <row r="36" spans="1:14" x14ac:dyDescent="0.2">
      <c r="A36" s="235">
        <v>35</v>
      </c>
      <c r="B36" s="236">
        <f>VLOOKUP(A36,'2023'!$A$5:$N$314,9,0)</f>
        <v>44926</v>
      </c>
      <c r="C36" s="236" t="str">
        <f>VLOOKUP(A36,'2023'!$A$5:$L$314,5,0)</f>
        <v>Бисерово</v>
      </c>
      <c r="D36" s="237">
        <f>VLOOKUP(A36,'2023'!$A$5:$L$314,12,0)</f>
        <v>2900</v>
      </c>
      <c r="E36" s="442">
        <v>0.55000000000000004</v>
      </c>
      <c r="F36" s="445" t="s">
        <v>3847</v>
      </c>
      <c r="G36" s="445" t="s">
        <v>2591</v>
      </c>
      <c r="H36" s="235">
        <f>VLOOKUP(A36,'2023'!$A$5:$M$314,13,0)</f>
        <v>2</v>
      </c>
      <c r="I36" s="446">
        <f t="shared" si="2"/>
        <v>797.50000000000011</v>
      </c>
      <c r="J36" s="446">
        <f t="shared" si="3"/>
        <v>1304.9999999999998</v>
      </c>
      <c r="K36" s="240"/>
      <c r="L36" s="33"/>
      <c r="M36" s="33"/>
      <c r="N36" s="33"/>
    </row>
    <row r="37" spans="1:14" x14ac:dyDescent="0.2">
      <c r="A37" s="235">
        <v>36</v>
      </c>
      <c r="B37" s="236">
        <f>VLOOKUP(A37,'2023'!$A$5:$N$314,9,0)</f>
        <v>44920</v>
      </c>
      <c r="C37" s="236" t="str">
        <f>VLOOKUP(A37,'2023'!$A$5:$L$314,5,0)</f>
        <v>Старая Купавна</v>
      </c>
      <c r="D37" s="237">
        <f>VLOOKUP(A37,'2023'!$A$5:$L$314,12,0)</f>
        <v>1600</v>
      </c>
      <c r="E37" s="442">
        <v>0.55000000000000004</v>
      </c>
      <c r="F37" s="445" t="s">
        <v>1392</v>
      </c>
      <c r="G37" s="445" t="s">
        <v>2594</v>
      </c>
      <c r="H37" s="235">
        <f>VLOOKUP(A37,'2023'!$A$5:$M$314,13,0)</f>
        <v>3</v>
      </c>
      <c r="I37" s="446">
        <f t="shared" si="2"/>
        <v>440.00000000000006</v>
      </c>
      <c r="J37" s="446">
        <f t="shared" si="3"/>
        <v>719.99999999999989</v>
      </c>
      <c r="K37" s="240"/>
      <c r="L37" s="33"/>
      <c r="M37" s="33"/>
      <c r="N37" s="33"/>
    </row>
    <row r="38" spans="1:14" x14ac:dyDescent="0.2">
      <c r="A38" s="235">
        <v>37</v>
      </c>
      <c r="B38" s="236">
        <f>VLOOKUP(A38,'2023'!$A$5:$N$314,9,0)</f>
        <v>44922</v>
      </c>
      <c r="C38" s="236" t="str">
        <f>VLOOKUP(A38,'2023'!$A$5:$L$314,5,0)</f>
        <v>Старая Купавна</v>
      </c>
      <c r="D38" s="237">
        <f>VLOOKUP(A38,'2023'!$A$5:$L$314,12,0)</f>
        <v>935</v>
      </c>
      <c r="E38" s="442">
        <v>1</v>
      </c>
      <c r="F38" s="445" t="s">
        <v>3847</v>
      </c>
      <c r="G38" s="445" t="s">
        <v>2591</v>
      </c>
      <c r="H38" s="235">
        <f>VLOOKUP(A38,'2023'!$A$5:$M$314,13,0)</f>
        <v>2</v>
      </c>
      <c r="I38" s="446">
        <f t="shared" si="2"/>
        <v>467.5</v>
      </c>
      <c r="J38" s="446">
        <f t="shared" si="3"/>
        <v>0</v>
      </c>
      <c r="K38" s="240"/>
      <c r="L38" s="33"/>
      <c r="M38" s="33"/>
      <c r="N38" s="33"/>
    </row>
    <row r="39" spans="1:14" x14ac:dyDescent="0.2">
      <c r="A39" s="235">
        <v>38</v>
      </c>
      <c r="B39" s="236">
        <f>VLOOKUP(A39,'2023'!$A$5:$N$314,9,0)</f>
        <v>44926</v>
      </c>
      <c r="C39" s="236" t="str">
        <f>VLOOKUP(A39,'2023'!$A$5:$L$314,5,0)</f>
        <v>Старая Купавна</v>
      </c>
      <c r="D39" s="237">
        <f>VLOOKUP(A39,'2023'!$A$5:$L$314,12,0)</f>
        <v>2600</v>
      </c>
      <c r="E39" s="442">
        <v>0.55000000000000004</v>
      </c>
      <c r="F39" s="445" t="s">
        <v>3842</v>
      </c>
      <c r="G39" s="445" t="s">
        <v>2204</v>
      </c>
      <c r="H39" s="235">
        <f>VLOOKUP(A39,'2023'!$A$5:$M$314,13,0)</f>
        <v>1</v>
      </c>
      <c r="I39" s="446">
        <f t="shared" si="2"/>
        <v>715.00000000000011</v>
      </c>
      <c r="J39" s="446">
        <f t="shared" si="3"/>
        <v>1169.9999999999998</v>
      </c>
      <c r="K39" s="240"/>
      <c r="L39" s="33"/>
      <c r="M39" s="33"/>
      <c r="N39" s="33"/>
    </row>
    <row r="40" spans="1:14" x14ac:dyDescent="0.2">
      <c r="A40" s="235">
        <v>39</v>
      </c>
      <c r="B40" s="236">
        <f>VLOOKUP(A40,'2023'!$A$5:$N$314,9,0)</f>
        <v>44926</v>
      </c>
      <c r="C40" s="236" t="str">
        <f>VLOOKUP(A40,'2023'!$A$5:$L$314,5,0)</f>
        <v>Старая Купавна</v>
      </c>
      <c r="D40" s="237">
        <f>VLOOKUP(A40,'2023'!$A$5:$L$314,12,0)</f>
        <v>2600</v>
      </c>
      <c r="E40" s="442">
        <v>0.55000000000000004</v>
      </c>
      <c r="F40" s="445" t="s">
        <v>3847</v>
      </c>
      <c r="G40" s="445" t="s">
        <v>2591</v>
      </c>
      <c r="H40" s="235">
        <f>VLOOKUP(A40,'2023'!$A$5:$M$314,13,0)</f>
        <v>2</v>
      </c>
      <c r="I40" s="446">
        <f t="shared" si="2"/>
        <v>715.00000000000011</v>
      </c>
      <c r="J40" s="446">
        <f t="shared" si="3"/>
        <v>1169.9999999999998</v>
      </c>
      <c r="K40" s="240"/>
      <c r="L40" s="33"/>
      <c r="M40" s="33"/>
      <c r="N40" s="33"/>
    </row>
    <row r="41" spans="1:14" x14ac:dyDescent="0.2">
      <c r="A41" s="235">
        <v>40</v>
      </c>
      <c r="B41" s="236">
        <f>VLOOKUP(A41,'2023'!$A$5:$N$314,9,0)</f>
        <v>44926</v>
      </c>
      <c r="C41" s="236" t="str">
        <f>VLOOKUP(A41,'2023'!$A$5:$L$314,5,0)</f>
        <v>Станция Купавна</v>
      </c>
      <c r="D41" s="237">
        <f>VLOOKUP(A41,'2023'!$A$5:$L$314,12,0)</f>
        <v>2900</v>
      </c>
      <c r="E41" s="442">
        <v>0.55000000000000004</v>
      </c>
      <c r="F41" s="445" t="s">
        <v>3847</v>
      </c>
      <c r="G41" s="445" t="s">
        <v>2591</v>
      </c>
      <c r="H41" s="235">
        <f>VLOOKUP(A41,'2023'!$A$5:$M$314,13,0)</f>
        <v>2</v>
      </c>
      <c r="I41" s="446">
        <f t="shared" si="2"/>
        <v>797.50000000000011</v>
      </c>
      <c r="J41" s="446">
        <f t="shared" si="3"/>
        <v>1304.9999999999998</v>
      </c>
      <c r="K41" s="240"/>
      <c r="L41" s="33"/>
      <c r="M41" s="33"/>
      <c r="N41" s="33"/>
    </row>
    <row r="42" spans="1:14" x14ac:dyDescent="0.2">
      <c r="A42" s="235">
        <v>41</v>
      </c>
      <c r="B42" s="236">
        <f>VLOOKUP(A42,'2023'!$A$5:$N$314,9,0)</f>
        <v>44923</v>
      </c>
      <c r="C42" s="236" t="str">
        <f>VLOOKUP(A42,'2023'!$A$5:$L$314,5,0)</f>
        <v>Старая Купавна</v>
      </c>
      <c r="D42" s="237">
        <f>VLOOKUP(A42,'2023'!$A$5:$L$314,12,0)</f>
        <v>1700</v>
      </c>
      <c r="E42" s="442">
        <v>0.55000000000000004</v>
      </c>
      <c r="F42" s="445" t="s">
        <v>3842</v>
      </c>
      <c r="G42" s="445" t="s">
        <v>2204</v>
      </c>
      <c r="H42" s="235">
        <f>VLOOKUP(A42,'2023'!$A$5:$M$314,13,0)</f>
        <v>1</v>
      </c>
      <c r="I42" s="446">
        <f t="shared" si="2"/>
        <v>467.50000000000006</v>
      </c>
      <c r="J42" s="446">
        <f t="shared" si="3"/>
        <v>764.99999999999989</v>
      </c>
      <c r="K42" s="240"/>
      <c r="L42" s="33"/>
      <c r="M42" s="33"/>
      <c r="N42" s="33"/>
    </row>
    <row r="43" spans="1:14" x14ac:dyDescent="0.2">
      <c r="A43" s="235">
        <v>42</v>
      </c>
      <c r="B43" s="236">
        <f>VLOOKUP(A43,'2023'!$A$5:$N$314,9,0)</f>
        <v>44927</v>
      </c>
      <c r="C43" s="236" t="str">
        <f>VLOOKUP(A43,'2023'!$A$5:$L$314,5,0)</f>
        <v>СтараяКупавна</v>
      </c>
      <c r="D43" s="237">
        <f>VLOOKUP(A43,'2023'!$A$5:$L$314,12,0)</f>
        <v>7000</v>
      </c>
      <c r="E43" s="442">
        <v>0.55000000000000004</v>
      </c>
      <c r="F43" s="445" t="s">
        <v>1392</v>
      </c>
      <c r="G43" s="445" t="s">
        <v>2594</v>
      </c>
      <c r="H43" s="235">
        <f>VLOOKUP(A43,'2023'!$A$5:$M$314,13,0)</f>
        <v>3</v>
      </c>
      <c r="I43" s="446">
        <f t="shared" si="2"/>
        <v>1925.0000000000002</v>
      </c>
      <c r="J43" s="446">
        <f t="shared" si="3"/>
        <v>3149.9999999999995</v>
      </c>
      <c r="K43" s="240"/>
      <c r="L43" s="33"/>
      <c r="M43" s="33"/>
      <c r="N43" s="33"/>
    </row>
    <row r="44" spans="1:14" x14ac:dyDescent="0.2">
      <c r="A44" s="235">
        <v>43</v>
      </c>
      <c r="B44" s="236">
        <f>VLOOKUP(A44,'2023'!$A$5:$N$314,9,0)</f>
        <v>44926</v>
      </c>
      <c r="C44" s="236" t="str">
        <f>VLOOKUP(A44,'2023'!$A$5:$L$314,5,0)</f>
        <v>Железнодорожный</v>
      </c>
      <c r="D44" s="237">
        <f>VLOOKUP(A44,'2023'!$A$5:$L$314,12,0)</f>
        <v>3800</v>
      </c>
      <c r="E44" s="442">
        <v>0.5</v>
      </c>
      <c r="F44" s="445" t="s">
        <v>1392</v>
      </c>
      <c r="G44" s="445" t="s">
        <v>2594</v>
      </c>
      <c r="H44" s="235">
        <f>VLOOKUP(A44,'2023'!$A$5:$M$314,13,0)</f>
        <v>3</v>
      </c>
      <c r="I44" s="446">
        <f t="shared" si="2"/>
        <v>950</v>
      </c>
      <c r="J44" s="446">
        <f t="shared" si="3"/>
        <v>1900</v>
      </c>
      <c r="K44" s="240"/>
      <c r="L44" s="33"/>
      <c r="M44" s="33"/>
      <c r="N44" s="33"/>
    </row>
    <row r="45" spans="1:14" x14ac:dyDescent="0.2">
      <c r="A45" s="235">
        <v>44</v>
      </c>
      <c r="B45" s="236">
        <f>VLOOKUP(A45,'2023'!$A$5:$N$314,9,0)</f>
        <v>44920</v>
      </c>
      <c r="C45" s="236" t="str">
        <f>VLOOKUP(A45,'2023'!$A$5:$L$314,5,0)</f>
        <v>Рыбхоз</v>
      </c>
      <c r="D45" s="237">
        <f>VLOOKUP(A45,'2023'!$A$5:$L$314,12,0)</f>
        <v>2100</v>
      </c>
      <c r="E45" s="442">
        <v>0.55000000000000004</v>
      </c>
      <c r="F45" s="445" t="s">
        <v>3847</v>
      </c>
      <c r="G45" s="445" t="s">
        <v>2591</v>
      </c>
      <c r="H45" s="235">
        <f>VLOOKUP(A45,'2023'!$A$5:$M$314,13,0)</f>
        <v>2</v>
      </c>
      <c r="I45" s="446">
        <f>(D45*E45)/2</f>
        <v>577.5</v>
      </c>
      <c r="J45" s="446">
        <f>D45-(I45*2)</f>
        <v>945</v>
      </c>
      <c r="K45" s="240"/>
      <c r="L45" s="33"/>
      <c r="M45" s="33"/>
      <c r="N45" s="33"/>
    </row>
    <row r="46" spans="1:14" x14ac:dyDescent="0.2">
      <c r="A46" s="235">
        <v>45</v>
      </c>
      <c r="B46" s="236">
        <f>VLOOKUP(A46,'2023'!$A$5:$N$314,9,0)</f>
        <v>44926</v>
      </c>
      <c r="C46" s="236" t="str">
        <f>VLOOKUP(A46,'2023'!$A$5:$L$314,5,0)</f>
        <v>Старая Купавна</v>
      </c>
      <c r="D46" s="237">
        <f>VLOOKUP(A46,'2023'!$A$5:$L$314,12,0)</f>
        <v>4100</v>
      </c>
      <c r="E46" s="442">
        <v>0.55000000000000004</v>
      </c>
      <c r="F46" s="445" t="s">
        <v>3847</v>
      </c>
      <c r="G46" s="445" t="s">
        <v>2591</v>
      </c>
      <c r="H46" s="235">
        <f>VLOOKUP(A46,'2023'!$A$5:$M$314,13,0)</f>
        <v>2</v>
      </c>
      <c r="I46" s="446">
        <f t="shared" ref="I46:I109" si="4">(D46*E46)/2</f>
        <v>1127.5</v>
      </c>
      <c r="J46" s="446">
        <f t="shared" ref="J46:J59" si="5">D46-(I46*2)</f>
        <v>1845</v>
      </c>
      <c r="K46" s="240"/>
      <c r="L46" s="33"/>
      <c r="M46" s="33"/>
      <c r="N46" s="33"/>
    </row>
    <row r="47" spans="1:14" x14ac:dyDescent="0.2">
      <c r="A47" s="235">
        <v>46</v>
      </c>
      <c r="B47" s="236">
        <f>VLOOKUP(A47,'2023'!$A$5:$N$314,9,0)</f>
        <v>44920</v>
      </c>
      <c r="C47" s="236" t="str">
        <f>VLOOKUP(A47,'2023'!$A$5:$L$314,5,0)</f>
        <v>Старая Купавна</v>
      </c>
      <c r="D47" s="237">
        <f>VLOOKUP(A47,'2023'!$A$5:$L$314,12,0)</f>
        <v>1600</v>
      </c>
      <c r="E47" s="442">
        <v>0.55000000000000004</v>
      </c>
      <c r="F47" s="445" t="s">
        <v>3847</v>
      </c>
      <c r="G47" s="445" t="s">
        <v>2591</v>
      </c>
      <c r="H47" s="235">
        <f>VLOOKUP(A47,'2023'!$A$5:$M$314,13,0)</f>
        <v>2</v>
      </c>
      <c r="I47" s="446">
        <f t="shared" si="4"/>
        <v>440.00000000000006</v>
      </c>
      <c r="J47" s="446">
        <f t="shared" si="5"/>
        <v>719.99999999999989</v>
      </c>
      <c r="K47" s="240"/>
      <c r="L47" s="33"/>
      <c r="M47" s="33"/>
      <c r="N47" s="33"/>
    </row>
    <row r="48" spans="1:14" x14ac:dyDescent="0.2">
      <c r="A48" s="235">
        <v>47</v>
      </c>
      <c r="B48" s="236">
        <f>VLOOKUP(A48,'2023'!$A$5:$N$314,9,0)</f>
        <v>44919</v>
      </c>
      <c r="C48" s="236" t="str">
        <f>VLOOKUP(A48,'2023'!$A$5:$L$314,5,0)</f>
        <v>Щемилово</v>
      </c>
      <c r="D48" s="237">
        <f>VLOOKUP(A48,'2023'!$A$5:$L$314,12,0)</f>
        <v>3000</v>
      </c>
      <c r="E48" s="235">
        <v>1</v>
      </c>
      <c r="F48" s="238" t="s">
        <v>1392</v>
      </c>
      <c r="G48" s="238"/>
      <c r="H48" s="235">
        <f>VLOOKUP(A48,'2023'!$A$5:$M$314,13,0)</f>
        <v>6</v>
      </c>
      <c r="I48" s="446">
        <f t="shared" si="4"/>
        <v>1500</v>
      </c>
      <c r="J48" s="446">
        <f t="shared" si="5"/>
        <v>0</v>
      </c>
      <c r="K48" s="240"/>
      <c r="L48" s="33"/>
      <c r="M48" s="33"/>
      <c r="N48" s="33"/>
    </row>
    <row r="49" spans="1:15" x14ac:dyDescent="0.2">
      <c r="A49" s="235">
        <v>48</v>
      </c>
      <c r="B49" s="236">
        <f>VLOOKUP(A49,'2023'!$A$5:$N$314,9,0)</f>
        <v>44926</v>
      </c>
      <c r="C49" s="236" t="str">
        <f>VLOOKUP(A49,'2023'!$A$5:$L$314,5,0)</f>
        <v>Храпуново</v>
      </c>
      <c r="D49" s="237">
        <f>VLOOKUP(A49,'2023'!$A$5:$L$314,12,0)</f>
        <v>3500</v>
      </c>
      <c r="E49" s="442">
        <v>0.5</v>
      </c>
      <c r="F49" s="445" t="s">
        <v>3847</v>
      </c>
      <c r="G49" s="445" t="s">
        <v>2591</v>
      </c>
      <c r="H49" s="235">
        <f>VLOOKUP(A49,'2023'!$A$5:$M$314,13,0)</f>
        <v>2</v>
      </c>
      <c r="I49" s="446">
        <f t="shared" si="4"/>
        <v>875</v>
      </c>
      <c r="J49" s="446">
        <f t="shared" si="5"/>
        <v>1750</v>
      </c>
      <c r="K49" s="240"/>
      <c r="L49" s="33"/>
      <c r="M49" s="33"/>
      <c r="N49" s="33"/>
    </row>
    <row r="50" spans="1:15" x14ac:dyDescent="0.2">
      <c r="A50" s="235">
        <v>49</v>
      </c>
      <c r="B50" s="236">
        <f>VLOOKUP(A50,'2023'!$A$5:$N$314,9,0)</f>
        <v>44926</v>
      </c>
      <c r="C50" s="236" t="str">
        <f>VLOOKUP(A50,'2023'!$A$5:$L$314,5,0)</f>
        <v>Некрасовка</v>
      </c>
      <c r="D50" s="237">
        <f>VLOOKUP(A50,'2023'!$A$5:$L$314,12,0)</f>
        <v>4000</v>
      </c>
      <c r="E50" s="442">
        <v>0.5</v>
      </c>
      <c r="F50" s="445" t="s">
        <v>1392</v>
      </c>
      <c r="G50" s="445" t="s">
        <v>2594</v>
      </c>
      <c r="H50" s="235">
        <f>VLOOKUP(A50,'2023'!$A$5:$M$314,13,0)</f>
        <v>3</v>
      </c>
      <c r="I50" s="446">
        <f t="shared" si="4"/>
        <v>1000</v>
      </c>
      <c r="J50" s="446">
        <f t="shared" si="5"/>
        <v>2000</v>
      </c>
      <c r="K50" s="240"/>
      <c r="L50" s="33"/>
      <c r="M50" s="33"/>
      <c r="N50" s="33"/>
    </row>
    <row r="51" spans="1:15" x14ac:dyDescent="0.2">
      <c r="A51" s="235">
        <v>50</v>
      </c>
      <c r="B51" s="236">
        <f>VLOOKUP(A51,'2023'!$A$5:$N$314,9,0)</f>
        <v>44926</v>
      </c>
      <c r="C51" s="236" t="str">
        <f>VLOOKUP(A51,'2023'!$A$5:$L$314,5,0)</f>
        <v>Старая Купавна</v>
      </c>
      <c r="D51" s="237">
        <f>VLOOKUP(A51,'2023'!$A$5:$L$314,12,0)</f>
        <v>2600</v>
      </c>
      <c r="E51" s="442">
        <v>0.55000000000000004</v>
      </c>
      <c r="F51" s="445" t="s">
        <v>3842</v>
      </c>
      <c r="G51" s="445" t="s">
        <v>2204</v>
      </c>
      <c r="H51" s="235">
        <f>VLOOKUP(A51,'2023'!$A$5:$M$314,13,0)</f>
        <v>1</v>
      </c>
      <c r="I51" s="446">
        <f t="shared" si="4"/>
        <v>715.00000000000011</v>
      </c>
      <c r="J51" s="446">
        <f t="shared" si="5"/>
        <v>1169.9999999999998</v>
      </c>
      <c r="K51" s="240"/>
      <c r="L51" s="33"/>
      <c r="M51" s="33"/>
      <c r="N51" s="33"/>
    </row>
    <row r="52" spans="1:15" x14ac:dyDescent="0.2">
      <c r="A52" s="235">
        <v>51</v>
      </c>
      <c r="B52" s="236">
        <f>VLOOKUP(A52,'2023'!$A$5:$N$314,9,0)</f>
        <v>44920</v>
      </c>
      <c r="C52" s="236" t="str">
        <f>VLOOKUP(A52,'2023'!$A$5:$L$314,5,0)</f>
        <v>Балашиха</v>
      </c>
      <c r="D52" s="237">
        <f>VLOOKUP(A52,'2023'!$A$5:$L$314,12,0)</f>
        <v>1900</v>
      </c>
      <c r="E52" s="442">
        <v>0.5</v>
      </c>
      <c r="F52" s="445" t="s">
        <v>1392</v>
      </c>
      <c r="G52" s="445" t="s">
        <v>2594</v>
      </c>
      <c r="H52" s="235">
        <f>VLOOKUP(A52,'2023'!$A$5:$M$314,13,0)</f>
        <v>3</v>
      </c>
      <c r="I52" s="446">
        <f t="shared" si="4"/>
        <v>475</v>
      </c>
      <c r="J52" s="446">
        <f t="shared" si="5"/>
        <v>950</v>
      </c>
      <c r="K52" s="240"/>
      <c r="L52" s="33"/>
      <c r="M52" s="33"/>
      <c r="N52" s="33"/>
    </row>
    <row r="53" spans="1:15" x14ac:dyDescent="0.2">
      <c r="A53" s="235">
        <v>52</v>
      </c>
      <c r="B53" s="236">
        <f>VLOOKUP(A53,'2023'!$A$5:$N$314,9,0)</f>
        <v>44926</v>
      </c>
      <c r="C53" s="236" t="str">
        <f>VLOOKUP(A53,'2023'!$A$5:$L$314,5,0)</f>
        <v>Кучино</v>
      </c>
      <c r="D53" s="237">
        <f>VLOOKUP(A53,'2023'!$A$5:$L$314,12,0)</f>
        <v>5000</v>
      </c>
      <c r="E53" s="442">
        <v>0.5</v>
      </c>
      <c r="F53" s="445" t="s">
        <v>1392</v>
      </c>
      <c r="G53" s="445" t="s">
        <v>2594</v>
      </c>
      <c r="H53" s="235">
        <f>VLOOKUP(A53,'2023'!$A$5:$M$314,13,0)</f>
        <v>3</v>
      </c>
      <c r="I53" s="446">
        <f t="shared" si="4"/>
        <v>1250</v>
      </c>
      <c r="J53" s="446">
        <f t="shared" si="5"/>
        <v>2500</v>
      </c>
      <c r="K53" s="240"/>
      <c r="L53" s="33"/>
      <c r="M53" s="33"/>
      <c r="N53" s="33"/>
    </row>
    <row r="54" spans="1:15" x14ac:dyDescent="0.2">
      <c r="A54" s="235">
        <v>53</v>
      </c>
      <c r="B54" s="236">
        <f>VLOOKUP(A54,'2023'!$A$5:$N$314,9,0)</f>
        <v>44923</v>
      </c>
      <c r="C54" s="236" t="str">
        <f>VLOOKUP(A54,'2023'!$A$5:$L$314,5,0)</f>
        <v>Старая Купавна</v>
      </c>
      <c r="D54" s="237">
        <f>VLOOKUP(A54,'2023'!$A$5:$L$314,12,0)</f>
        <v>3000</v>
      </c>
      <c r="E54" s="442">
        <v>0.55000000000000004</v>
      </c>
      <c r="F54" s="445" t="s">
        <v>3842</v>
      </c>
      <c r="G54" s="445" t="s">
        <v>2204</v>
      </c>
      <c r="H54" s="235">
        <f>VLOOKUP(A54,'2023'!$A$5:$M$314,13,0)</f>
        <v>1</v>
      </c>
      <c r="I54" s="446">
        <f t="shared" si="4"/>
        <v>825.00000000000011</v>
      </c>
      <c r="J54" s="446">
        <f t="shared" si="5"/>
        <v>1349.9999999999998</v>
      </c>
      <c r="K54" s="240"/>
      <c r="L54" s="33"/>
      <c r="M54" s="33"/>
      <c r="N54" s="33"/>
    </row>
    <row r="55" spans="1:15" x14ac:dyDescent="0.2">
      <c r="A55" s="235">
        <v>54</v>
      </c>
      <c r="B55" s="236">
        <f>VLOOKUP(A55,'2023'!$A$5:$N$314,9,0)</f>
        <v>44919</v>
      </c>
      <c r="C55" s="236" t="str">
        <f>VLOOKUP(A55,'2023'!$A$5:$L$314,5,0)</f>
        <v>Старая Купавна</v>
      </c>
      <c r="D55" s="237">
        <f>VLOOKUP(A55,'2023'!$A$5:$L$314,12,0)</f>
        <v>1600</v>
      </c>
      <c r="E55" s="442">
        <v>0.55000000000000004</v>
      </c>
      <c r="F55" s="445" t="s">
        <v>3842</v>
      </c>
      <c r="G55" s="445" t="s">
        <v>2204</v>
      </c>
      <c r="H55" s="235">
        <f>VLOOKUP(A55,'2023'!$A$5:$M$314,13,0)</f>
        <v>1</v>
      </c>
      <c r="I55" s="446">
        <f t="shared" si="4"/>
        <v>440.00000000000006</v>
      </c>
      <c r="J55" s="446">
        <f t="shared" si="5"/>
        <v>719.99999999999989</v>
      </c>
      <c r="K55" s="240"/>
      <c r="L55" s="33"/>
      <c r="M55" s="33"/>
      <c r="N55" s="33"/>
      <c r="O55" s="33"/>
    </row>
    <row r="56" spans="1:15" x14ac:dyDescent="0.2">
      <c r="A56" s="235">
        <v>55</v>
      </c>
      <c r="B56" s="236">
        <f>VLOOKUP(A56,'2023'!$A$5:$N$314,9,0)</f>
        <v>44925</v>
      </c>
      <c r="C56" s="236" t="str">
        <f>VLOOKUP(A56,'2023'!$A$5:$L$314,5,0)</f>
        <v>Старая Купавна</v>
      </c>
      <c r="D56" s="237">
        <f>VLOOKUP(A56,'2023'!$A$5:$L$314,12,0)</f>
        <v>2000</v>
      </c>
      <c r="E56" s="442">
        <v>0.55000000000000004</v>
      </c>
      <c r="F56" s="445" t="s">
        <v>3842</v>
      </c>
      <c r="G56" s="445" t="s">
        <v>2204</v>
      </c>
      <c r="H56" s="235">
        <f>VLOOKUP(A56,'2023'!$A$5:$M$314,13,0)</f>
        <v>1</v>
      </c>
      <c r="I56" s="446">
        <f t="shared" si="4"/>
        <v>550</v>
      </c>
      <c r="J56" s="446">
        <f t="shared" si="5"/>
        <v>900</v>
      </c>
      <c r="K56" s="240"/>
      <c r="L56" s="33"/>
      <c r="M56" s="33"/>
      <c r="N56" s="33"/>
    </row>
    <row r="57" spans="1:15" x14ac:dyDescent="0.2">
      <c r="A57" s="235">
        <v>56</v>
      </c>
      <c r="B57" s="236">
        <f>VLOOKUP(A57,'2023'!$A$5:$N$314,9,0)</f>
        <v>44922</v>
      </c>
      <c r="C57" s="236" t="str">
        <f>VLOOKUP(A57,'2023'!$A$5:$L$314,5,0)</f>
        <v>Старая Купавна</v>
      </c>
      <c r="D57" s="237">
        <f>VLOOKUP(A57,'2023'!$A$5:$L$314,12,0)</f>
        <v>1700</v>
      </c>
      <c r="E57" s="442">
        <v>0.55000000000000004</v>
      </c>
      <c r="F57" s="445" t="s">
        <v>3847</v>
      </c>
      <c r="G57" s="445" t="s">
        <v>2591</v>
      </c>
      <c r="H57" s="235">
        <f>VLOOKUP(A57,'2023'!$A$5:$M$314,13,0)</f>
        <v>2</v>
      </c>
      <c r="I57" s="446">
        <f t="shared" si="4"/>
        <v>467.50000000000006</v>
      </c>
      <c r="J57" s="446">
        <f t="shared" si="5"/>
        <v>764.99999999999989</v>
      </c>
      <c r="K57" s="240"/>
      <c r="L57" s="33"/>
      <c r="M57" s="33"/>
      <c r="N57" s="33"/>
    </row>
    <row r="58" spans="1:15" x14ac:dyDescent="0.2">
      <c r="A58" s="235">
        <v>57</v>
      </c>
      <c r="B58" s="236">
        <f>VLOOKUP(A58,'2023'!$A$5:$N$314,9,0)</f>
        <v>44927</v>
      </c>
      <c r="C58" s="236" t="str">
        <f>VLOOKUP(A58,'2023'!$A$5:$L$314,5,0)</f>
        <v>Железнодорожный</v>
      </c>
      <c r="D58" s="237">
        <f>VLOOKUP(A58,'2023'!$A$5:$L$314,12,0)</f>
        <v>8000</v>
      </c>
      <c r="E58" s="442">
        <v>0.5</v>
      </c>
      <c r="F58" s="445" t="s">
        <v>3842</v>
      </c>
      <c r="G58" s="445" t="s">
        <v>2204</v>
      </c>
      <c r="H58" s="235">
        <f>VLOOKUP(A58,'2023'!$A$5:$M$314,13,0)</f>
        <v>1</v>
      </c>
      <c r="I58" s="446">
        <f t="shared" si="4"/>
        <v>2000</v>
      </c>
      <c r="J58" s="446">
        <f t="shared" si="5"/>
        <v>4000</v>
      </c>
      <c r="K58" s="240"/>
      <c r="L58" s="33"/>
      <c r="M58" s="33"/>
      <c r="N58" s="33"/>
    </row>
    <row r="59" spans="1:15" x14ac:dyDescent="0.2">
      <c r="A59" s="235">
        <v>58</v>
      </c>
      <c r="B59" s="236">
        <f>VLOOKUP(A59,'2023'!$A$5:$N$314,9,0)</f>
        <v>44926</v>
      </c>
      <c r="C59" s="236" t="str">
        <f>VLOOKUP(A59,'2023'!$A$5:$L$314,5,0)</f>
        <v>Станция Купавна</v>
      </c>
      <c r="D59" s="237">
        <f>VLOOKUP(A59,'2023'!$A$5:$L$314,12,0)</f>
        <v>5400</v>
      </c>
      <c r="E59" s="442">
        <v>0.55000000000000004</v>
      </c>
      <c r="F59" s="445" t="s">
        <v>3842</v>
      </c>
      <c r="G59" s="445" t="s">
        <v>2204</v>
      </c>
      <c r="H59" s="235">
        <f>VLOOKUP(A59,'2023'!$A$5:$M$314,13,0)</f>
        <v>1</v>
      </c>
      <c r="I59" s="446">
        <f t="shared" si="4"/>
        <v>1485.0000000000002</v>
      </c>
      <c r="J59" s="446">
        <f t="shared" si="5"/>
        <v>2429.9999999999995</v>
      </c>
      <c r="K59" s="240"/>
      <c r="L59" s="33"/>
      <c r="M59" s="33"/>
      <c r="N59" s="33"/>
    </row>
    <row r="60" spans="1:15" x14ac:dyDescent="0.2">
      <c r="A60" s="235">
        <v>59</v>
      </c>
      <c r="B60" s="236">
        <f>VLOOKUP(A60,'2023'!$A$5:$N$314,9,0)</f>
        <v>44926</v>
      </c>
      <c r="C60" s="236" t="str">
        <f>VLOOKUP(A60,'2023'!$A$5:$L$314,5,0)</f>
        <v>Станция Купавна</v>
      </c>
      <c r="D60" s="237">
        <f>VLOOKUP(A60,'2023'!$A$5:$L$314,12,0)</f>
        <v>2900</v>
      </c>
      <c r="E60" s="442">
        <v>0.55000000000000004</v>
      </c>
      <c r="F60" s="445" t="s">
        <v>3847</v>
      </c>
      <c r="G60" s="445" t="s">
        <v>2591</v>
      </c>
      <c r="H60" s="235">
        <f>VLOOKUP(A60,'2023'!$A$5:$M$314,13,0)</f>
        <v>2</v>
      </c>
      <c r="I60" s="446">
        <f t="shared" si="4"/>
        <v>797.50000000000011</v>
      </c>
      <c r="J60" s="239">
        <f t="shared" ref="J60:J66" si="6">D60-(I60*2)</f>
        <v>1304.9999999999998</v>
      </c>
      <c r="K60" s="240"/>
      <c r="L60" s="33"/>
      <c r="M60" s="33"/>
      <c r="N60" s="33"/>
    </row>
    <row r="61" spans="1:15" x14ac:dyDescent="0.2">
      <c r="A61" s="235">
        <v>60</v>
      </c>
      <c r="B61" s="236">
        <f>VLOOKUP(A61,'2023'!$A$5:$N$314,9,0)</f>
        <v>44926</v>
      </c>
      <c r="C61" s="236" t="str">
        <f>VLOOKUP(A61,'2023'!$A$5:$L$314,5,0)</f>
        <v>Кудиново</v>
      </c>
      <c r="D61" s="237">
        <f>VLOOKUP(A61,'2023'!$A$5:$L$314,12,0)</f>
        <v>4200</v>
      </c>
      <c r="E61" s="442">
        <v>0.55000000000000004</v>
      </c>
      <c r="F61" s="445" t="s">
        <v>3842</v>
      </c>
      <c r="G61" s="445" t="s">
        <v>2204</v>
      </c>
      <c r="H61" s="235">
        <f>VLOOKUP(A61,'2023'!$A$5:$M$314,13,0)</f>
        <v>1</v>
      </c>
      <c r="I61" s="446">
        <f t="shared" si="4"/>
        <v>1155</v>
      </c>
      <c r="J61" s="239">
        <f t="shared" si="6"/>
        <v>1890</v>
      </c>
      <c r="K61" s="240"/>
      <c r="L61" s="33"/>
      <c r="M61" s="33"/>
      <c r="N61" s="33"/>
    </row>
    <row r="62" spans="1:15" x14ac:dyDescent="0.2">
      <c r="A62" s="235">
        <v>61</v>
      </c>
      <c r="B62" s="236">
        <f>VLOOKUP(A62,'2023'!$A$5:$N$314,9,0)</f>
        <v>44920</v>
      </c>
      <c r="C62" s="236" t="str">
        <f>VLOOKUP(A62,'2023'!$A$5:$L$314,5,0)</f>
        <v>Старая Купавна</v>
      </c>
      <c r="D62" s="237">
        <f>VLOOKUP(A62,'2023'!$A$5:$L$314,12,0)</f>
        <v>1000</v>
      </c>
      <c r="E62" s="442">
        <v>1</v>
      </c>
      <c r="F62" s="445" t="s">
        <v>3847</v>
      </c>
      <c r="G62" s="445" t="s">
        <v>2591</v>
      </c>
      <c r="H62" s="235">
        <f>VLOOKUP(A62,'2023'!$A$5:$M$314,13,0)</f>
        <v>2</v>
      </c>
      <c r="I62" s="446">
        <f t="shared" si="4"/>
        <v>500</v>
      </c>
      <c r="J62" s="239">
        <f t="shared" si="6"/>
        <v>0</v>
      </c>
      <c r="K62" s="240"/>
      <c r="L62" s="33"/>
      <c r="M62" s="33"/>
      <c r="N62" s="33"/>
    </row>
    <row r="63" spans="1:15" x14ac:dyDescent="0.2">
      <c r="A63" s="235">
        <v>62</v>
      </c>
      <c r="B63" s="236">
        <f>VLOOKUP(A63,'2023'!$A$5:$N$314,9,0)</f>
        <v>44926</v>
      </c>
      <c r="C63" s="236" t="str">
        <f>VLOOKUP(A63,'2023'!$A$5:$L$314,5,0)</f>
        <v>Железнодорожный</v>
      </c>
      <c r="D63" s="237">
        <f>VLOOKUP(A63,'2023'!$A$5:$L$314,12,0)</f>
        <v>3000</v>
      </c>
      <c r="E63" s="442">
        <v>0.5</v>
      </c>
      <c r="F63" s="445" t="s">
        <v>1392</v>
      </c>
      <c r="G63" s="445" t="s">
        <v>2594</v>
      </c>
      <c r="H63" s="235">
        <f>VLOOKUP(A63,'2023'!$A$5:$M$314,13,0)</f>
        <v>3</v>
      </c>
      <c r="I63" s="446">
        <f t="shared" si="4"/>
        <v>750</v>
      </c>
      <c r="J63" s="239">
        <f t="shared" si="6"/>
        <v>1500</v>
      </c>
      <c r="K63" s="240"/>
      <c r="L63" s="33"/>
      <c r="M63" s="33"/>
      <c r="N63" s="33"/>
    </row>
    <row r="64" spans="1:15" x14ac:dyDescent="0.2">
      <c r="A64" s="235">
        <v>63</v>
      </c>
      <c r="B64" s="236">
        <f>VLOOKUP(A64,'2023'!$A$5:$N$314,9,0)</f>
        <v>44926</v>
      </c>
      <c r="C64" s="236" t="str">
        <f>VLOOKUP(A64,'2023'!$A$5:$L$314,5,0)</f>
        <v>Балашиха</v>
      </c>
      <c r="D64" s="237">
        <f>VLOOKUP(A64,'2023'!$A$5:$L$314,12,0)</f>
        <v>6300</v>
      </c>
      <c r="E64" s="442">
        <v>0.5</v>
      </c>
      <c r="F64" s="445" t="s">
        <v>1392</v>
      </c>
      <c r="G64" s="445" t="s">
        <v>2594</v>
      </c>
      <c r="H64" s="235">
        <f>VLOOKUP(A64,'2023'!$A$5:$M$314,13,0)</f>
        <v>3</v>
      </c>
      <c r="I64" s="446">
        <f t="shared" si="4"/>
        <v>1575</v>
      </c>
      <c r="J64" s="239">
        <f t="shared" si="6"/>
        <v>3150</v>
      </c>
      <c r="K64" s="240"/>
      <c r="L64" s="33"/>
      <c r="M64" s="33"/>
      <c r="N64" s="33"/>
    </row>
    <row r="65" spans="1:26" x14ac:dyDescent="0.2">
      <c r="A65" s="235">
        <v>64</v>
      </c>
      <c r="B65" s="236">
        <f>VLOOKUP(A65,'2023'!$A$5:$N$314,9,0)</f>
        <v>44925</v>
      </c>
      <c r="C65" s="236" t="str">
        <f>VLOOKUP(A65,'2023'!$A$5:$L$314,5,0)</f>
        <v>Старая Купавна</v>
      </c>
      <c r="D65" s="237">
        <f>VLOOKUP(A65,'2023'!$A$5:$L$314,12,0)</f>
        <v>2000</v>
      </c>
      <c r="E65" s="442">
        <v>0.55000000000000004</v>
      </c>
      <c r="F65" s="445" t="s">
        <v>3847</v>
      </c>
      <c r="G65" s="445" t="s">
        <v>2591</v>
      </c>
      <c r="H65" s="235">
        <f>VLOOKUP(A65,'2023'!$A$5:$M$314,13,0)</f>
        <v>2</v>
      </c>
      <c r="I65" s="446">
        <f t="shared" si="4"/>
        <v>550</v>
      </c>
      <c r="J65" s="239">
        <f t="shared" si="6"/>
        <v>900</v>
      </c>
      <c r="K65" s="240"/>
      <c r="L65" s="33"/>
      <c r="M65" s="33"/>
      <c r="N65" s="33"/>
    </row>
    <row r="66" spans="1:26" x14ac:dyDescent="0.2">
      <c r="A66" s="235">
        <v>65</v>
      </c>
      <c r="B66" s="236">
        <f>VLOOKUP(A66,'2023'!$A$5:$N$314,9,0)</f>
        <v>0</v>
      </c>
      <c r="C66" s="236">
        <f>VLOOKUP(A66,'2023'!$A$5:$L$314,5,0)</f>
        <v>0</v>
      </c>
      <c r="D66" s="237">
        <f>VLOOKUP(A66,'2023'!$A$5:$L$314,12,0)</f>
        <v>0</v>
      </c>
      <c r="E66" s="442"/>
      <c r="F66" s="445"/>
      <c r="G66" s="445"/>
      <c r="H66" s="235">
        <f>VLOOKUP(A66,'2023'!$A$5:$M$314,13,0)</f>
        <v>0</v>
      </c>
      <c r="I66" s="446">
        <f t="shared" si="4"/>
        <v>0</v>
      </c>
      <c r="J66" s="239">
        <f t="shared" si="6"/>
        <v>0</v>
      </c>
      <c r="K66" s="240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x14ac:dyDescent="0.2">
      <c r="A67" s="235">
        <v>66</v>
      </c>
      <c r="B67" s="236">
        <f>VLOOKUP(A67,'2023'!$A$5:$N$314,9,0)</f>
        <v>44926</v>
      </c>
      <c r="C67" s="236" t="str">
        <f>VLOOKUP(A67,'2023'!$A$5:$L$314,5,0)</f>
        <v>Старая Купавна</v>
      </c>
      <c r="D67" s="237">
        <f>VLOOKUP(A67,'2023'!$A$5:$L$314,12,0)</f>
        <v>4700</v>
      </c>
      <c r="E67" s="442">
        <v>0.55000000000000004</v>
      </c>
      <c r="F67" s="445" t="s">
        <v>3847</v>
      </c>
      <c r="G67" s="445" t="s">
        <v>2591</v>
      </c>
      <c r="H67" s="235">
        <f>VLOOKUP(A67,'2023'!$A$5:$M$314,13,0)</f>
        <v>2</v>
      </c>
      <c r="I67" s="446">
        <f t="shared" si="4"/>
        <v>1292.5</v>
      </c>
      <c r="J67" s="239">
        <f t="shared" ref="J67:J104" si="7">D67-(I67*2)</f>
        <v>2115</v>
      </c>
      <c r="K67" s="240"/>
      <c r="L67" s="33"/>
      <c r="M67" s="33"/>
      <c r="N67" s="33"/>
    </row>
    <row r="68" spans="1:26" x14ac:dyDescent="0.2">
      <c r="A68" s="235">
        <v>67</v>
      </c>
      <c r="B68" s="236">
        <f>VLOOKUP(A68,'2023'!$A$5:$N$314,9,0)</f>
        <v>44926</v>
      </c>
      <c r="C68" s="236" t="str">
        <f>VLOOKUP(A68,'2023'!$A$5:$L$314,5,0)</f>
        <v>Щемилово</v>
      </c>
      <c r="D68" s="237">
        <f>VLOOKUP(A68,'2023'!$A$5:$L$314,12,0)</f>
        <v>4800</v>
      </c>
      <c r="E68" s="442">
        <v>0.55000000000000004</v>
      </c>
      <c r="F68" s="445" t="s">
        <v>3842</v>
      </c>
      <c r="G68" s="445" t="s">
        <v>2204</v>
      </c>
      <c r="H68" s="235">
        <f>VLOOKUP(A68,'2023'!$A$5:$M$314,13,0)</f>
        <v>1</v>
      </c>
      <c r="I68" s="446">
        <f t="shared" si="4"/>
        <v>1320</v>
      </c>
      <c r="J68" s="239">
        <f t="shared" si="7"/>
        <v>2160</v>
      </c>
      <c r="K68" s="240"/>
      <c r="L68" s="33"/>
      <c r="M68" s="33"/>
      <c r="N68" s="33"/>
    </row>
    <row r="69" spans="1:26" x14ac:dyDescent="0.2">
      <c r="A69" s="235">
        <v>68</v>
      </c>
      <c r="B69" s="236">
        <f>VLOOKUP(A69,'2023'!$A$5:$N$314,9,0)</f>
        <v>44925</v>
      </c>
      <c r="C69" s="236" t="str">
        <f>VLOOKUP(A69,'2023'!$A$5:$L$314,5,0)</f>
        <v>Кашино</v>
      </c>
      <c r="D69" s="237">
        <f>VLOOKUP(A69,'2023'!$A$5:$L$314,12,0)</f>
        <v>2100</v>
      </c>
      <c r="E69" s="442">
        <v>0.55000000000000004</v>
      </c>
      <c r="F69" s="445" t="s">
        <v>3842</v>
      </c>
      <c r="G69" s="445" t="s">
        <v>2204</v>
      </c>
      <c r="H69" s="235">
        <f>VLOOKUP(A69,'2023'!$A$5:$M$314,13,0)</f>
        <v>1</v>
      </c>
      <c r="I69" s="446">
        <f t="shared" si="4"/>
        <v>577.5</v>
      </c>
      <c r="J69" s="239">
        <f t="shared" si="7"/>
        <v>945</v>
      </c>
      <c r="K69" s="240"/>
      <c r="L69" s="33"/>
      <c r="M69" s="33"/>
      <c r="N69" s="33"/>
    </row>
    <row r="70" spans="1:26" x14ac:dyDescent="0.2">
      <c r="A70" s="235">
        <v>69</v>
      </c>
      <c r="B70" s="236">
        <f>VLOOKUP(A70,'2023'!$A$5:$N$314,9,0)</f>
        <v>44924</v>
      </c>
      <c r="C70" s="236" t="str">
        <f>VLOOKUP(A70,'2023'!$A$5:$L$314,5,0)</f>
        <v>Обухово</v>
      </c>
      <c r="D70" s="237">
        <f>VLOOKUP(A70,'2023'!$A$5:$L$314,12,0)</f>
        <v>1900</v>
      </c>
      <c r="E70" s="442">
        <v>0.55000000000000004</v>
      </c>
      <c r="F70" s="445" t="s">
        <v>3847</v>
      </c>
      <c r="G70" s="445" t="s">
        <v>2591</v>
      </c>
      <c r="H70" s="235">
        <f>VLOOKUP(A70,'2023'!$A$5:$M$314,13,0)</f>
        <v>2</v>
      </c>
      <c r="I70" s="446">
        <f t="shared" si="4"/>
        <v>522.5</v>
      </c>
      <c r="J70" s="239">
        <f t="shared" si="7"/>
        <v>855</v>
      </c>
      <c r="K70" s="240"/>
      <c r="L70" s="33"/>
      <c r="M70" s="33"/>
      <c r="N70" s="33"/>
    </row>
    <row r="71" spans="1:26" x14ac:dyDescent="0.2">
      <c r="A71" s="235">
        <v>70</v>
      </c>
      <c r="B71" s="236">
        <f>VLOOKUP(A71,'2023'!$A$5:$N$314,9,0)</f>
        <v>44926</v>
      </c>
      <c r="C71" s="236" t="str">
        <f>VLOOKUP(A71,'2023'!$A$5:$L$314,5,0)</f>
        <v>Рыбхоз</v>
      </c>
      <c r="D71" s="237">
        <f>VLOOKUP(A71,'2023'!$A$5:$L$314,12,0)</f>
        <v>2900</v>
      </c>
      <c r="E71" s="442">
        <v>0.55000000000000004</v>
      </c>
      <c r="F71" s="445" t="s">
        <v>3842</v>
      </c>
      <c r="G71" s="445" t="s">
        <v>2204</v>
      </c>
      <c r="H71" s="235">
        <f>VLOOKUP(A71,'2023'!$A$5:$M$314,13,0)</f>
        <v>1</v>
      </c>
      <c r="I71" s="446">
        <f t="shared" si="4"/>
        <v>797.50000000000011</v>
      </c>
      <c r="J71" s="239">
        <f t="shared" si="7"/>
        <v>1304.9999999999998</v>
      </c>
      <c r="K71" s="240"/>
      <c r="L71" s="33"/>
      <c r="M71" s="33"/>
      <c r="N71" s="33"/>
    </row>
    <row r="72" spans="1:26" x14ac:dyDescent="0.2">
      <c r="A72" s="235">
        <v>71</v>
      </c>
      <c r="B72" s="236">
        <f>VLOOKUP(A72,'2023'!$A$5:$N$314,9,0)</f>
        <v>44925</v>
      </c>
      <c r="C72" s="236" t="str">
        <f>VLOOKUP(A72,'2023'!$A$5:$L$314,5,0)</f>
        <v>Станция Купавна</v>
      </c>
      <c r="D72" s="237">
        <f>VLOOKUP(A72,'2023'!$A$5:$L$314,12,0)</f>
        <v>2100</v>
      </c>
      <c r="E72" s="442">
        <v>0.55000000000000004</v>
      </c>
      <c r="F72" s="445" t="s">
        <v>3842</v>
      </c>
      <c r="G72" s="445" t="s">
        <v>2204</v>
      </c>
      <c r="H72" s="235">
        <f>VLOOKUP(A72,'2023'!$A$5:$M$314,13,0)</f>
        <v>1</v>
      </c>
      <c r="I72" s="446">
        <f t="shared" si="4"/>
        <v>577.5</v>
      </c>
      <c r="J72" s="239">
        <f t="shared" si="7"/>
        <v>945</v>
      </c>
      <c r="K72" s="240"/>
      <c r="L72" s="33"/>
      <c r="M72" s="33"/>
      <c r="N72" s="33"/>
    </row>
    <row r="73" spans="1:26" x14ac:dyDescent="0.2">
      <c r="A73" s="235">
        <v>72</v>
      </c>
      <c r="B73" s="236">
        <f>VLOOKUP(A73,'2023'!$A$5:$N$314,9,0)</f>
        <v>44925</v>
      </c>
      <c r="C73" s="236" t="str">
        <f>VLOOKUP(A73,'2023'!$A$5:$L$314,5,0)</f>
        <v>Рыбхоз</v>
      </c>
      <c r="D73" s="237">
        <f>VLOOKUP(A73,'2023'!$A$5:$L$314,12,0)</f>
        <v>2100</v>
      </c>
      <c r="E73" s="442">
        <v>0.55000000000000004</v>
      </c>
      <c r="F73" s="445" t="s">
        <v>3847</v>
      </c>
      <c r="G73" s="445" t="s">
        <v>2591</v>
      </c>
      <c r="H73" s="235">
        <f>VLOOKUP(A73,'2023'!$A$5:$M$314,13,0)</f>
        <v>2</v>
      </c>
      <c r="I73" s="446">
        <f t="shared" si="4"/>
        <v>577.5</v>
      </c>
      <c r="J73" s="239">
        <f t="shared" si="7"/>
        <v>945</v>
      </c>
      <c r="K73" s="240"/>
      <c r="L73" s="33"/>
      <c r="M73" s="33"/>
      <c r="N73" s="33"/>
    </row>
    <row r="74" spans="1:26" x14ac:dyDescent="0.2">
      <c r="A74" s="235">
        <v>73</v>
      </c>
      <c r="B74" s="236">
        <f>VLOOKUP(A74,'2023'!$A$5:$N$314,9,0)</f>
        <v>44925</v>
      </c>
      <c r="C74" s="236" t="str">
        <f>VLOOKUP(A74,'2023'!$A$5:$L$314,5,0)</f>
        <v>Рыбхоз</v>
      </c>
      <c r="D74" s="237">
        <f>VLOOKUP(A74,'2023'!$A$5:$L$314,12,0)</f>
        <v>2100</v>
      </c>
      <c r="E74" s="442">
        <v>0.55000000000000004</v>
      </c>
      <c r="F74" s="445" t="s">
        <v>3847</v>
      </c>
      <c r="G74" s="445" t="s">
        <v>2591</v>
      </c>
      <c r="H74" s="235">
        <f>VLOOKUP(A74,'2023'!$A$5:$M$314,13,0)</f>
        <v>2</v>
      </c>
      <c r="I74" s="446">
        <f t="shared" si="4"/>
        <v>577.5</v>
      </c>
      <c r="J74" s="239">
        <f t="shared" si="7"/>
        <v>945</v>
      </c>
      <c r="K74" s="240"/>
      <c r="L74" s="33"/>
      <c r="M74" s="33"/>
      <c r="N74" s="33"/>
    </row>
    <row r="75" spans="1:26" x14ac:dyDescent="0.2">
      <c r="A75" s="235">
        <v>74</v>
      </c>
      <c r="B75" s="236">
        <f>VLOOKUP(A75,'2023'!$A$5:$N$314,9,0)</f>
        <v>0</v>
      </c>
      <c r="C75" s="236">
        <f>VLOOKUP(A75,'2023'!$A$5:$L$314,5,0)</f>
        <v>0</v>
      </c>
      <c r="D75" s="237">
        <f>VLOOKUP(A75,'2023'!$A$5:$L$314,12,0)</f>
        <v>0</v>
      </c>
      <c r="E75" s="235"/>
      <c r="F75" s="238"/>
      <c r="G75" s="238"/>
      <c r="H75" s="235">
        <f>VLOOKUP(A75,'2023'!$A$5:$M$314,13,0)</f>
        <v>0</v>
      </c>
      <c r="I75" s="446">
        <f t="shared" si="4"/>
        <v>0</v>
      </c>
      <c r="J75" s="239">
        <f t="shared" si="7"/>
        <v>0</v>
      </c>
      <c r="K75" s="240"/>
      <c r="L75" s="33"/>
      <c r="M75" s="33"/>
      <c r="N75" s="33"/>
    </row>
    <row r="76" spans="1:26" x14ac:dyDescent="0.2">
      <c r="A76" s="235">
        <v>75</v>
      </c>
      <c r="B76" s="236">
        <f>VLOOKUP(A76,'2023'!$A$5:$N$314,9,0)</f>
        <v>0</v>
      </c>
      <c r="C76" s="236">
        <f>VLOOKUP(A76,'2023'!$A$5:$L$314,5,0)</f>
        <v>0</v>
      </c>
      <c r="D76" s="237">
        <f>VLOOKUP(A76,'2023'!$A$5:$L$314,12,0)</f>
        <v>0</v>
      </c>
      <c r="E76" s="235"/>
      <c r="F76" s="238"/>
      <c r="G76" s="238"/>
      <c r="H76" s="235">
        <f>VLOOKUP(A76,'2023'!$A$5:$M$314,13,0)</f>
        <v>0</v>
      </c>
      <c r="I76" s="446">
        <f t="shared" si="4"/>
        <v>0</v>
      </c>
      <c r="J76" s="239">
        <f t="shared" si="7"/>
        <v>0</v>
      </c>
      <c r="K76" s="240"/>
      <c r="L76" s="33"/>
      <c r="M76" s="33"/>
      <c r="N76" s="33"/>
    </row>
    <row r="77" spans="1:26" x14ac:dyDescent="0.2">
      <c r="A77" s="235">
        <v>76</v>
      </c>
      <c r="B77" s="236">
        <f>VLOOKUP(A77,'2023'!$A$5:$N$314,9,0)</f>
        <v>0</v>
      </c>
      <c r="C77" s="236">
        <f>VLOOKUP(A77,'2023'!$A$5:$L$314,5,0)</f>
        <v>0</v>
      </c>
      <c r="D77" s="237">
        <f>VLOOKUP(A77,'2023'!$A$5:$L$314,12,0)</f>
        <v>0</v>
      </c>
      <c r="E77" s="235"/>
      <c r="F77" s="238"/>
      <c r="G77" s="238"/>
      <c r="H77" s="235">
        <f>VLOOKUP(A77,'2023'!$A$5:$M$314,13,0)</f>
        <v>0</v>
      </c>
      <c r="I77" s="446">
        <f t="shared" si="4"/>
        <v>0</v>
      </c>
      <c r="J77" s="239">
        <f t="shared" si="7"/>
        <v>0</v>
      </c>
      <c r="K77" s="240"/>
      <c r="L77" s="33"/>
      <c r="M77" s="33"/>
      <c r="N77" s="33"/>
    </row>
    <row r="78" spans="1:26" ht="15.75" customHeight="1" x14ac:dyDescent="0.2">
      <c r="A78" s="235">
        <v>77</v>
      </c>
      <c r="B78" s="236">
        <f>VLOOKUP(A78,'2023'!$A$5:$N$314,9,0)</f>
        <v>0</v>
      </c>
      <c r="C78" s="236">
        <f>VLOOKUP(A78,'2023'!$A$5:$L$314,5,0)</f>
        <v>0</v>
      </c>
      <c r="D78" s="237">
        <f>VLOOKUP(A78,'2023'!$A$5:$L$314,12,0)</f>
        <v>0</v>
      </c>
      <c r="E78" s="235"/>
      <c r="F78" s="238"/>
      <c r="G78" s="238"/>
      <c r="H78" s="235">
        <f>VLOOKUP(A78,'2023'!$A$5:$M$314,13,0)</f>
        <v>0</v>
      </c>
      <c r="I78" s="446">
        <f t="shared" si="4"/>
        <v>0</v>
      </c>
      <c r="J78" s="239">
        <f t="shared" si="7"/>
        <v>0</v>
      </c>
      <c r="K78" s="240"/>
      <c r="L78" s="33"/>
      <c r="M78" s="33"/>
      <c r="N78" s="33"/>
    </row>
    <row r="79" spans="1:26" ht="15.75" customHeight="1" x14ac:dyDescent="0.2">
      <c r="A79" s="235">
        <v>78</v>
      </c>
      <c r="B79" s="236">
        <f>VLOOKUP(A79,'2023'!$A$5:$N$314,9,0)</f>
        <v>0</v>
      </c>
      <c r="C79" s="236">
        <f>VLOOKUP(A79,'2023'!$A$5:$L$314,5,0)</f>
        <v>0</v>
      </c>
      <c r="D79" s="237">
        <f>VLOOKUP(A79,'2023'!$A$5:$L$314,12,0)</f>
        <v>0</v>
      </c>
      <c r="E79" s="235"/>
      <c r="F79" s="238"/>
      <c r="G79" s="238"/>
      <c r="H79" s="235">
        <f>VLOOKUP(A79,'2023'!$A$5:$M$314,13,0)</f>
        <v>0</v>
      </c>
      <c r="I79" s="446">
        <f t="shared" si="4"/>
        <v>0</v>
      </c>
      <c r="J79" s="239">
        <f t="shared" si="7"/>
        <v>0</v>
      </c>
      <c r="K79" s="240"/>
      <c r="L79" s="33"/>
      <c r="M79" s="33"/>
      <c r="N79" s="33"/>
    </row>
    <row r="80" spans="1:26" ht="15.75" customHeight="1" x14ac:dyDescent="0.2">
      <c r="A80" s="235">
        <v>79</v>
      </c>
      <c r="B80" s="236">
        <f>VLOOKUP(A80,'2023'!$A$5:$N$314,9,0)</f>
        <v>0</v>
      </c>
      <c r="C80" s="236">
        <f>VLOOKUP(A80,'2023'!$A$5:$L$314,5,0)</f>
        <v>0</v>
      </c>
      <c r="D80" s="237">
        <f>VLOOKUP(A80,'2023'!$A$5:$L$314,12,0)</f>
        <v>0</v>
      </c>
      <c r="E80" s="235"/>
      <c r="F80" s="238"/>
      <c r="G80" s="238"/>
      <c r="H80" s="235">
        <f>VLOOKUP(A80,'2023'!$A$5:$M$314,13,0)</f>
        <v>0</v>
      </c>
      <c r="I80" s="446">
        <f t="shared" si="4"/>
        <v>0</v>
      </c>
      <c r="J80" s="239">
        <f t="shared" si="7"/>
        <v>0</v>
      </c>
      <c r="K80" s="240"/>
      <c r="L80" s="33"/>
      <c r="M80" s="33"/>
      <c r="N80" s="33"/>
    </row>
    <row r="81" spans="1:14" ht="15.75" customHeight="1" x14ac:dyDescent="0.2">
      <c r="A81" s="235">
        <v>80</v>
      </c>
      <c r="B81" s="236">
        <f>VLOOKUP(A81,'2023'!$A$5:$N$314,9,0)</f>
        <v>0</v>
      </c>
      <c r="C81" s="236">
        <f>VLOOKUP(A81,'2023'!$A$5:$L$314,5,0)</f>
        <v>0</v>
      </c>
      <c r="D81" s="237">
        <f>VLOOKUP(A81,'2023'!$A$5:$L$314,12,0)</f>
        <v>0</v>
      </c>
      <c r="E81" s="235"/>
      <c r="F81" s="238"/>
      <c r="G81" s="238"/>
      <c r="H81" s="235">
        <f>VLOOKUP(A81,'2023'!$A$5:$M$314,13,0)</f>
        <v>0</v>
      </c>
      <c r="I81" s="446">
        <f t="shared" si="4"/>
        <v>0</v>
      </c>
      <c r="J81" s="239">
        <f t="shared" si="7"/>
        <v>0</v>
      </c>
      <c r="K81" s="240"/>
      <c r="L81" s="33"/>
      <c r="M81" s="33"/>
      <c r="N81" s="33"/>
    </row>
    <row r="82" spans="1:14" ht="15.75" customHeight="1" x14ac:dyDescent="0.2">
      <c r="A82" s="235">
        <v>81</v>
      </c>
      <c r="B82" s="236">
        <f>VLOOKUP(A82,'2023'!$A$5:$N$314,9,0)</f>
        <v>0</v>
      </c>
      <c r="C82" s="236">
        <f>VLOOKUP(A82,'2023'!$A$5:$L$314,5,0)</f>
        <v>0</v>
      </c>
      <c r="D82" s="237">
        <f>VLOOKUP(A82,'2023'!$A$5:$L$314,12,0)</f>
        <v>0</v>
      </c>
      <c r="E82" s="235"/>
      <c r="F82" s="238"/>
      <c r="G82" s="238"/>
      <c r="H82" s="235">
        <f>VLOOKUP(A82,'2023'!$A$5:$M$314,13,0)</f>
        <v>0</v>
      </c>
      <c r="I82" s="446">
        <f t="shared" si="4"/>
        <v>0</v>
      </c>
      <c r="J82" s="239">
        <f t="shared" si="7"/>
        <v>0</v>
      </c>
      <c r="K82" s="240"/>
      <c r="L82" s="33"/>
      <c r="M82" s="33"/>
      <c r="N82" s="33"/>
    </row>
    <row r="83" spans="1:14" ht="15.75" customHeight="1" x14ac:dyDescent="0.2">
      <c r="A83" s="235">
        <v>82</v>
      </c>
      <c r="B83" s="236">
        <f>VLOOKUP(A83,'2023'!$A$5:$N$314,9,0)</f>
        <v>0</v>
      </c>
      <c r="C83" s="236">
        <f>VLOOKUP(A83,'2023'!$A$5:$L$314,5,0)</f>
        <v>0</v>
      </c>
      <c r="D83" s="237">
        <f>VLOOKUP(A83,'2023'!$A$5:$L$314,12,0)</f>
        <v>0</v>
      </c>
      <c r="E83" s="235"/>
      <c r="F83" s="238"/>
      <c r="G83" s="238"/>
      <c r="H83" s="235">
        <f>VLOOKUP(A83,'2023'!$A$5:$M$314,13,0)</f>
        <v>0</v>
      </c>
      <c r="I83" s="446">
        <f t="shared" si="4"/>
        <v>0</v>
      </c>
      <c r="J83" s="239">
        <f t="shared" si="7"/>
        <v>0</v>
      </c>
      <c r="K83" s="240"/>
      <c r="L83" s="33"/>
      <c r="M83" s="33"/>
      <c r="N83" s="33"/>
    </row>
    <row r="84" spans="1:14" ht="15.75" customHeight="1" x14ac:dyDescent="0.2">
      <c r="A84" s="235">
        <v>83</v>
      </c>
      <c r="B84" s="236">
        <f>VLOOKUP(A84,'2023'!$A$5:$N$314,9,0)</f>
        <v>0</v>
      </c>
      <c r="C84" s="236">
        <f>VLOOKUP(A84,'2023'!$A$5:$L$314,5,0)</f>
        <v>0</v>
      </c>
      <c r="D84" s="237">
        <f>VLOOKUP(A84,'2023'!$A$5:$L$314,12,0)</f>
        <v>0</v>
      </c>
      <c r="E84" s="235"/>
      <c r="F84" s="238"/>
      <c r="G84" s="238"/>
      <c r="H84" s="235">
        <f>VLOOKUP(A84,'2023'!$A$5:$M$314,13,0)</f>
        <v>0</v>
      </c>
      <c r="I84" s="446">
        <f t="shared" si="4"/>
        <v>0</v>
      </c>
      <c r="J84" s="239">
        <f t="shared" si="7"/>
        <v>0</v>
      </c>
      <c r="K84" s="240"/>
      <c r="L84" s="33"/>
      <c r="M84" s="33"/>
      <c r="N84" s="33"/>
    </row>
    <row r="85" spans="1:14" ht="15.75" customHeight="1" x14ac:dyDescent="0.2">
      <c r="A85" s="235">
        <v>84</v>
      </c>
      <c r="B85" s="236">
        <f>VLOOKUP(A85,'2023'!$A$5:$N$314,9,0)</f>
        <v>0</v>
      </c>
      <c r="C85" s="236">
        <f>VLOOKUP(A85,'2023'!$A$5:$L$314,5,0)</f>
        <v>0</v>
      </c>
      <c r="D85" s="237">
        <f>VLOOKUP(A85,'2023'!$A$5:$L$314,12,0)</f>
        <v>0</v>
      </c>
      <c r="E85" s="235"/>
      <c r="F85" s="238"/>
      <c r="G85" s="238"/>
      <c r="H85" s="235">
        <f>VLOOKUP(A85,'2023'!$A$5:$M$314,13,0)</f>
        <v>0</v>
      </c>
      <c r="I85" s="446">
        <f t="shared" si="4"/>
        <v>0</v>
      </c>
      <c r="J85" s="239">
        <f t="shared" si="7"/>
        <v>0</v>
      </c>
      <c r="K85" s="240"/>
      <c r="L85" s="33"/>
      <c r="M85" s="33"/>
      <c r="N85" s="33"/>
    </row>
    <row r="86" spans="1:14" ht="15.75" customHeight="1" x14ac:dyDescent="0.2">
      <c r="A86" s="235">
        <v>85</v>
      </c>
      <c r="B86" s="236">
        <f>VLOOKUP(A86,'2023'!$A$5:$N$314,9,0)</f>
        <v>0</v>
      </c>
      <c r="C86" s="236">
        <f>VLOOKUP(A86,'2023'!$A$5:$L$314,5,0)</f>
        <v>0</v>
      </c>
      <c r="D86" s="237">
        <f>VLOOKUP(A86,'2023'!$A$5:$L$314,12,0)</f>
        <v>0</v>
      </c>
      <c r="E86" s="235"/>
      <c r="F86" s="238"/>
      <c r="G86" s="238"/>
      <c r="H86" s="235">
        <f>VLOOKUP(A86,'2023'!$A$5:$M$314,13,0)</f>
        <v>0</v>
      </c>
      <c r="I86" s="446">
        <f t="shared" si="4"/>
        <v>0</v>
      </c>
      <c r="J86" s="239">
        <f t="shared" si="7"/>
        <v>0</v>
      </c>
      <c r="K86" s="240"/>
      <c r="L86" s="33"/>
      <c r="M86" s="33"/>
      <c r="N86" s="33"/>
    </row>
    <row r="87" spans="1:14" ht="15.75" customHeight="1" x14ac:dyDescent="0.2">
      <c r="A87" s="235">
        <v>86</v>
      </c>
      <c r="B87" s="236">
        <f>VLOOKUP(A87,'2023'!$A$5:$N$314,9,0)</f>
        <v>0</v>
      </c>
      <c r="C87" s="236">
        <f>VLOOKUP(A87,'2023'!$A$5:$L$314,5,0)</f>
        <v>0</v>
      </c>
      <c r="D87" s="237">
        <f>VLOOKUP(A87,'2023'!$A$5:$L$314,12,0)</f>
        <v>0</v>
      </c>
      <c r="E87" s="235"/>
      <c r="F87" s="238"/>
      <c r="G87" s="238"/>
      <c r="H87" s="235">
        <f>VLOOKUP(A87,'2023'!$A$5:$M$314,13,0)</f>
        <v>0</v>
      </c>
      <c r="I87" s="446">
        <f t="shared" si="4"/>
        <v>0</v>
      </c>
      <c r="J87" s="239">
        <f t="shared" si="7"/>
        <v>0</v>
      </c>
      <c r="K87" s="240"/>
      <c r="L87" s="33"/>
      <c r="M87" s="33"/>
      <c r="N87" s="33"/>
    </row>
    <row r="88" spans="1:14" ht="15.75" customHeight="1" x14ac:dyDescent="0.2">
      <c r="A88" s="235">
        <v>87</v>
      </c>
      <c r="B88" s="236">
        <f>VLOOKUP(A88,'2023'!$A$5:$N$314,9,0)</f>
        <v>0</v>
      </c>
      <c r="C88" s="236">
        <f>VLOOKUP(A88,'2023'!$A$5:$L$314,5,0)</f>
        <v>0</v>
      </c>
      <c r="D88" s="237">
        <f>VLOOKUP(A88,'2023'!$A$5:$L$314,12,0)</f>
        <v>0</v>
      </c>
      <c r="E88" s="235"/>
      <c r="F88" s="238"/>
      <c r="G88" s="238"/>
      <c r="H88" s="235">
        <f>VLOOKUP(A88,'2023'!$A$5:$M$314,13,0)</f>
        <v>0</v>
      </c>
      <c r="I88" s="446">
        <f t="shared" si="4"/>
        <v>0</v>
      </c>
      <c r="J88" s="239">
        <f t="shared" si="7"/>
        <v>0</v>
      </c>
      <c r="K88" s="240"/>
      <c r="L88" s="33"/>
      <c r="M88" s="33"/>
      <c r="N88" s="33"/>
    </row>
    <row r="89" spans="1:14" ht="15.75" customHeight="1" x14ac:dyDescent="0.2">
      <c r="A89" s="235">
        <v>88</v>
      </c>
      <c r="B89" s="236">
        <f>VLOOKUP(A89,'2023'!$A$5:$N$314,9,0)</f>
        <v>0</v>
      </c>
      <c r="C89" s="236">
        <f>VLOOKUP(A89,'2023'!$A$5:$L$314,5,0)</f>
        <v>0</v>
      </c>
      <c r="D89" s="237">
        <f>VLOOKUP(A89,'2023'!$A$5:$L$314,12,0)</f>
        <v>0</v>
      </c>
      <c r="E89" s="235"/>
      <c r="F89" s="238"/>
      <c r="G89" s="238"/>
      <c r="H89" s="235">
        <f>VLOOKUP(A89,'2023'!$A$5:$M$314,13,0)</f>
        <v>0</v>
      </c>
      <c r="I89" s="446">
        <f t="shared" si="4"/>
        <v>0</v>
      </c>
      <c r="J89" s="239">
        <f t="shared" si="7"/>
        <v>0</v>
      </c>
      <c r="K89" s="240"/>
      <c r="L89" s="33"/>
      <c r="M89" s="33"/>
      <c r="N89" s="33"/>
    </row>
    <row r="90" spans="1:14" ht="15.75" customHeight="1" x14ac:dyDescent="0.2">
      <c r="A90" s="235">
        <v>89</v>
      </c>
      <c r="B90" s="236">
        <f>VLOOKUP(A90,'2023'!$A$5:$N$314,9,0)</f>
        <v>0</v>
      </c>
      <c r="C90" s="236">
        <f>VLOOKUP(A90,'2023'!$A$5:$L$314,5,0)</f>
        <v>0</v>
      </c>
      <c r="D90" s="237">
        <f>VLOOKUP(A90,'2023'!$A$5:$L$314,12,0)</f>
        <v>0</v>
      </c>
      <c r="E90" s="235"/>
      <c r="F90" s="238"/>
      <c r="G90" s="238"/>
      <c r="H90" s="235">
        <f>VLOOKUP(A90,'2023'!$A$5:$M$314,13,0)</f>
        <v>0</v>
      </c>
      <c r="I90" s="446">
        <f t="shared" si="4"/>
        <v>0</v>
      </c>
      <c r="J90" s="239">
        <f t="shared" si="7"/>
        <v>0</v>
      </c>
      <c r="K90" s="240"/>
      <c r="L90" s="33"/>
      <c r="M90" s="33"/>
      <c r="N90" s="33"/>
    </row>
    <row r="91" spans="1:14" ht="15.75" customHeight="1" x14ac:dyDescent="0.2">
      <c r="A91" s="235">
        <v>90</v>
      </c>
      <c r="B91" s="236">
        <f>VLOOKUP(A91,'2023'!$A$5:$N$314,9,0)</f>
        <v>0</v>
      </c>
      <c r="C91" s="236">
        <f>VLOOKUP(A91,'2023'!$A$5:$L$314,5,0)</f>
        <v>0</v>
      </c>
      <c r="D91" s="237">
        <f>VLOOKUP(A91,'2023'!$A$5:$L$314,12,0)</f>
        <v>0</v>
      </c>
      <c r="E91" s="235"/>
      <c r="F91" s="238"/>
      <c r="G91" s="238"/>
      <c r="H91" s="235">
        <f>VLOOKUP(A91,'2023'!$A$5:$M$314,13,0)</f>
        <v>0</v>
      </c>
      <c r="I91" s="446">
        <f t="shared" si="4"/>
        <v>0</v>
      </c>
      <c r="J91" s="239">
        <f t="shared" si="7"/>
        <v>0</v>
      </c>
      <c r="K91" s="240"/>
      <c r="L91" s="33"/>
      <c r="M91" s="33"/>
      <c r="N91" s="33"/>
    </row>
    <row r="92" spans="1:14" ht="15.75" customHeight="1" x14ac:dyDescent="0.2">
      <c r="A92" s="235">
        <v>91</v>
      </c>
      <c r="B92" s="236">
        <f>VLOOKUP(A92,'2023'!$A$5:$N$314,9,0)</f>
        <v>0</v>
      </c>
      <c r="C92" s="236">
        <f>VLOOKUP(A92,'2023'!$A$5:$L$314,5,0)</f>
        <v>0</v>
      </c>
      <c r="D92" s="237">
        <f>VLOOKUP(A92,'2023'!$A$5:$L$314,12,0)</f>
        <v>0</v>
      </c>
      <c r="E92" s="235"/>
      <c r="F92" s="238"/>
      <c r="G92" s="238"/>
      <c r="H92" s="235">
        <f>VLOOKUP(A92,'2023'!$A$5:$M$314,13,0)</f>
        <v>0</v>
      </c>
      <c r="I92" s="446">
        <f t="shared" si="4"/>
        <v>0</v>
      </c>
      <c r="J92" s="239">
        <f t="shared" si="7"/>
        <v>0</v>
      </c>
      <c r="K92" s="240"/>
      <c r="L92" s="33"/>
      <c r="M92" s="33"/>
      <c r="N92" s="33"/>
    </row>
    <row r="93" spans="1:14" ht="15.75" customHeight="1" x14ac:dyDescent="0.2">
      <c r="A93" s="235">
        <v>92</v>
      </c>
      <c r="B93" s="236">
        <f>VLOOKUP(A93,'2023'!$A$5:$N$314,9,0)</f>
        <v>0</v>
      </c>
      <c r="C93" s="236">
        <f>VLOOKUP(A93,'2023'!$A$5:$L$314,5,0)</f>
        <v>0</v>
      </c>
      <c r="D93" s="237">
        <f>VLOOKUP(A93,'2023'!$A$5:$L$314,12,0)</f>
        <v>0</v>
      </c>
      <c r="E93" s="235"/>
      <c r="F93" s="238"/>
      <c r="G93" s="238"/>
      <c r="H93" s="235">
        <f>VLOOKUP(A93,'2023'!$A$5:$M$314,13,0)</f>
        <v>0</v>
      </c>
      <c r="I93" s="446">
        <f t="shared" si="4"/>
        <v>0</v>
      </c>
      <c r="J93" s="239">
        <f t="shared" si="7"/>
        <v>0</v>
      </c>
      <c r="K93" s="240"/>
      <c r="L93" s="33"/>
      <c r="M93" s="33"/>
      <c r="N93" s="33"/>
    </row>
    <row r="94" spans="1:14" ht="15.75" customHeight="1" x14ac:dyDescent="0.2">
      <c r="A94" s="235">
        <v>93</v>
      </c>
      <c r="B94" s="236">
        <f>VLOOKUP(A94,'2023'!$A$5:$N$314,9,0)</f>
        <v>0</v>
      </c>
      <c r="C94" s="236">
        <f>VLOOKUP(A94,'2023'!$A$5:$L$314,5,0)</f>
        <v>0</v>
      </c>
      <c r="D94" s="237">
        <f>VLOOKUP(A94,'2023'!$A$5:$L$314,12,0)</f>
        <v>0</v>
      </c>
      <c r="E94" s="235"/>
      <c r="F94" s="238"/>
      <c r="G94" s="238"/>
      <c r="H94" s="235">
        <f>VLOOKUP(A94,'2023'!$A$5:$M$314,13,0)</f>
        <v>0</v>
      </c>
      <c r="I94" s="446">
        <f t="shared" si="4"/>
        <v>0</v>
      </c>
      <c r="J94" s="239">
        <f t="shared" si="7"/>
        <v>0</v>
      </c>
      <c r="K94" s="240"/>
      <c r="L94" s="33"/>
      <c r="M94" s="33"/>
      <c r="N94" s="33"/>
    </row>
    <row r="95" spans="1:14" ht="15.75" customHeight="1" x14ac:dyDescent="0.2">
      <c r="A95" s="235">
        <v>94</v>
      </c>
      <c r="B95" s="236">
        <f>VLOOKUP(A95,'2023'!$A$5:$N$314,9,0)</f>
        <v>0</v>
      </c>
      <c r="C95" s="236">
        <f>VLOOKUP(A95,'2023'!$A$5:$L$314,5,0)</f>
        <v>0</v>
      </c>
      <c r="D95" s="237">
        <f>VLOOKUP(A95,'2023'!$A$5:$L$314,12,0)</f>
        <v>0</v>
      </c>
      <c r="E95" s="235"/>
      <c r="F95" s="238"/>
      <c r="G95" s="238"/>
      <c r="H95" s="235">
        <f>VLOOKUP(A95,'2023'!$A$5:$M$314,13,0)</f>
        <v>0</v>
      </c>
      <c r="I95" s="446">
        <f t="shared" si="4"/>
        <v>0</v>
      </c>
      <c r="J95" s="239">
        <f t="shared" si="7"/>
        <v>0</v>
      </c>
      <c r="K95" s="240"/>
      <c r="L95" s="33"/>
      <c r="M95" s="33"/>
      <c r="N95" s="33"/>
    </row>
    <row r="96" spans="1:14" ht="15.75" customHeight="1" x14ac:dyDescent="0.2">
      <c r="A96" s="235">
        <v>95</v>
      </c>
      <c r="B96" s="236">
        <f>VLOOKUP(A96,'2023'!$A$5:$N$314,9,0)</f>
        <v>0</v>
      </c>
      <c r="C96" s="236">
        <f>VLOOKUP(A96,'2023'!$A$5:$L$314,5,0)</f>
        <v>0</v>
      </c>
      <c r="D96" s="237">
        <f>VLOOKUP(A96,'2023'!$A$5:$L$314,12,0)</f>
        <v>0</v>
      </c>
      <c r="E96" s="235"/>
      <c r="F96" s="238"/>
      <c r="G96" s="238"/>
      <c r="H96" s="235">
        <f>VLOOKUP(A96,'2023'!$A$5:$M$314,13,0)</f>
        <v>0</v>
      </c>
      <c r="I96" s="446">
        <f t="shared" si="4"/>
        <v>0</v>
      </c>
      <c r="J96" s="239">
        <f t="shared" si="7"/>
        <v>0</v>
      </c>
      <c r="K96" s="240"/>
      <c r="L96" s="33"/>
      <c r="M96" s="33"/>
      <c r="N96" s="33"/>
    </row>
    <row r="97" spans="1:14" ht="15.75" customHeight="1" x14ac:dyDescent="0.2">
      <c r="A97" s="235">
        <v>96</v>
      </c>
      <c r="B97" s="236">
        <f>VLOOKUP(A97,'2023'!$A$5:$N$314,9,0)</f>
        <v>0</v>
      </c>
      <c r="C97" s="236">
        <f>VLOOKUP(A97,'2023'!$A$5:$L$314,5,0)</f>
        <v>0</v>
      </c>
      <c r="D97" s="237">
        <f>VLOOKUP(A97,'2023'!$A$5:$L$314,12,0)</f>
        <v>0</v>
      </c>
      <c r="E97" s="235"/>
      <c r="F97" s="238"/>
      <c r="G97" s="238"/>
      <c r="H97" s="235">
        <f>VLOOKUP(A97,'2023'!$A$5:$M$314,13,0)</f>
        <v>0</v>
      </c>
      <c r="I97" s="446">
        <f t="shared" si="4"/>
        <v>0</v>
      </c>
      <c r="J97" s="239">
        <f t="shared" si="7"/>
        <v>0</v>
      </c>
      <c r="K97" s="240"/>
      <c r="L97" s="33"/>
      <c r="M97" s="33"/>
      <c r="N97" s="33"/>
    </row>
    <row r="98" spans="1:14" ht="15.75" customHeight="1" x14ac:dyDescent="0.2">
      <c r="A98" s="235">
        <v>97</v>
      </c>
      <c r="B98" s="236">
        <f>VLOOKUP(A98,'2023'!$A$5:$N$314,9,0)</f>
        <v>0</v>
      </c>
      <c r="C98" s="236">
        <f>VLOOKUP(A98,'2023'!$A$5:$L$314,5,0)</f>
        <v>0</v>
      </c>
      <c r="D98" s="237">
        <f>VLOOKUP(A98,'2023'!$A$5:$L$314,12,0)</f>
        <v>0</v>
      </c>
      <c r="E98" s="235"/>
      <c r="F98" s="238"/>
      <c r="G98" s="238"/>
      <c r="H98" s="235">
        <f>VLOOKUP(A98,'2023'!$A$5:$M$314,13,0)</f>
        <v>0</v>
      </c>
      <c r="I98" s="446">
        <f t="shared" si="4"/>
        <v>0</v>
      </c>
      <c r="J98" s="239">
        <f t="shared" si="7"/>
        <v>0</v>
      </c>
      <c r="K98" s="240"/>
      <c r="L98" s="33"/>
      <c r="M98" s="33"/>
      <c r="N98" s="33"/>
    </row>
    <row r="99" spans="1:14" ht="15.75" customHeight="1" x14ac:dyDescent="0.2">
      <c r="A99" s="235">
        <v>98</v>
      </c>
      <c r="B99" s="236">
        <f>VLOOKUP(A99,'2023'!$A$5:$N$314,9,0)</f>
        <v>0</v>
      </c>
      <c r="C99" s="236">
        <f>VLOOKUP(A99,'2023'!$A$5:$L$314,5,0)</f>
        <v>0</v>
      </c>
      <c r="D99" s="237">
        <f>VLOOKUP(A99,'2023'!$A$5:$L$314,12,0)</f>
        <v>0</v>
      </c>
      <c r="E99" s="235"/>
      <c r="F99" s="238"/>
      <c r="G99" s="238"/>
      <c r="H99" s="235">
        <f>VLOOKUP(A99,'2023'!$A$5:$M$314,13,0)</f>
        <v>0</v>
      </c>
      <c r="I99" s="446">
        <f t="shared" si="4"/>
        <v>0</v>
      </c>
      <c r="J99" s="239">
        <f t="shared" si="7"/>
        <v>0</v>
      </c>
      <c r="K99" s="240"/>
      <c r="L99" s="33"/>
      <c r="M99" s="33"/>
      <c r="N99" s="33"/>
    </row>
    <row r="100" spans="1:14" ht="15.75" customHeight="1" x14ac:dyDescent="0.2">
      <c r="A100" s="235">
        <v>99</v>
      </c>
      <c r="B100" s="236">
        <f>VLOOKUP(A100,'2023'!$A$5:$N$314,9,0)</f>
        <v>0</v>
      </c>
      <c r="C100" s="236">
        <f>VLOOKUP(A100,'2023'!$A$5:$L$314,5,0)</f>
        <v>0</v>
      </c>
      <c r="D100" s="237">
        <f>VLOOKUP(A100,'2023'!$A$5:$L$314,12,0)</f>
        <v>0</v>
      </c>
      <c r="E100" s="235"/>
      <c r="F100" s="238"/>
      <c r="G100" s="238"/>
      <c r="H100" s="235">
        <f>VLOOKUP(A100,'2023'!$A$5:$M$314,13,0)</f>
        <v>0</v>
      </c>
      <c r="I100" s="446">
        <f t="shared" si="4"/>
        <v>0</v>
      </c>
      <c r="J100" s="239">
        <f t="shared" si="7"/>
        <v>0</v>
      </c>
      <c r="K100" s="240"/>
      <c r="L100" s="33"/>
      <c r="M100" s="33"/>
      <c r="N100" s="33"/>
    </row>
    <row r="101" spans="1:14" ht="15.75" customHeight="1" x14ac:dyDescent="0.2">
      <c r="A101" s="235">
        <v>100</v>
      </c>
      <c r="B101" s="236">
        <f>VLOOKUP(A101,'2023'!$A$5:$N$314,9,0)</f>
        <v>0</v>
      </c>
      <c r="C101" s="236">
        <f>VLOOKUP(A101,'2023'!$A$5:$L$314,5,0)</f>
        <v>0</v>
      </c>
      <c r="D101" s="237">
        <f>VLOOKUP(A101,'2023'!$A$5:$L$314,12,0)</f>
        <v>0</v>
      </c>
      <c r="E101" s="235"/>
      <c r="F101" s="238"/>
      <c r="G101" s="238"/>
      <c r="H101" s="235">
        <f>VLOOKUP(A101,'2023'!$A$5:$M$314,13,0)</f>
        <v>0</v>
      </c>
      <c r="I101" s="446">
        <f t="shared" si="4"/>
        <v>0</v>
      </c>
      <c r="J101" s="239">
        <f t="shared" si="7"/>
        <v>0</v>
      </c>
      <c r="K101" s="240"/>
      <c r="L101" s="33"/>
      <c r="M101" s="33"/>
      <c r="N101" s="33"/>
    </row>
    <row r="102" spans="1:14" ht="15.75" customHeight="1" x14ac:dyDescent="0.2">
      <c r="A102" s="235">
        <v>101</v>
      </c>
      <c r="B102" s="236">
        <f>VLOOKUP(A102,'2023'!$A$5:$N$314,9,0)</f>
        <v>0</v>
      </c>
      <c r="C102" s="236">
        <f>VLOOKUP(A102,'2023'!$A$5:$L$314,5,0)</f>
        <v>0</v>
      </c>
      <c r="D102" s="237">
        <f>VLOOKUP(A102,'2023'!$A$5:$L$314,12,0)</f>
        <v>0</v>
      </c>
      <c r="E102" s="235"/>
      <c r="F102" s="238"/>
      <c r="G102" s="238"/>
      <c r="H102" s="235">
        <f>VLOOKUP(A102,'2023'!$A$5:$M$314,13,0)</f>
        <v>0</v>
      </c>
      <c r="I102" s="446">
        <f t="shared" si="4"/>
        <v>0</v>
      </c>
      <c r="J102" s="239">
        <f t="shared" si="7"/>
        <v>0</v>
      </c>
      <c r="K102" s="240"/>
      <c r="L102" s="33"/>
      <c r="M102" s="33"/>
      <c r="N102" s="33"/>
    </row>
    <row r="103" spans="1:14" ht="15.75" customHeight="1" x14ac:dyDescent="0.2">
      <c r="A103" s="235">
        <v>102</v>
      </c>
      <c r="B103" s="236">
        <f>VLOOKUP(A103,'2023'!$A$5:$N$314,9,0)</f>
        <v>0</v>
      </c>
      <c r="C103" s="236">
        <f>VLOOKUP(A103,'2023'!$A$5:$L$314,5,0)</f>
        <v>0</v>
      </c>
      <c r="D103" s="237">
        <f>VLOOKUP(A103,'2023'!$A$5:$L$314,12,0)</f>
        <v>0</v>
      </c>
      <c r="E103" s="235"/>
      <c r="F103" s="238"/>
      <c r="G103" s="238"/>
      <c r="H103" s="235">
        <f>VLOOKUP(A103,'2023'!$A$5:$M$314,13,0)</f>
        <v>0</v>
      </c>
      <c r="I103" s="446">
        <f t="shared" si="4"/>
        <v>0</v>
      </c>
      <c r="J103" s="239">
        <f t="shared" si="7"/>
        <v>0</v>
      </c>
      <c r="K103" s="240"/>
      <c r="L103" s="33"/>
      <c r="M103" s="33"/>
      <c r="N103" s="33"/>
    </row>
    <row r="104" spans="1:14" ht="15" customHeight="1" x14ac:dyDescent="0.2">
      <c r="A104" s="235">
        <v>103</v>
      </c>
      <c r="B104" s="236">
        <f>VLOOKUP(A104,'2023'!$A$5:$N$314,9,0)</f>
        <v>0</v>
      </c>
      <c r="C104" s="236">
        <f>VLOOKUP(A104,'2023'!$A$5:$L$314,5,0)</f>
        <v>0</v>
      </c>
      <c r="D104" s="237">
        <f>VLOOKUP(A104,'2023'!$A$5:$L$314,12,0)</f>
        <v>0</v>
      </c>
      <c r="E104" s="235"/>
      <c r="F104" s="238"/>
      <c r="G104" s="238"/>
      <c r="H104" s="235">
        <f>VLOOKUP(A104,'2023'!$A$5:$M$314,13,0)</f>
        <v>0</v>
      </c>
      <c r="I104" s="446">
        <f t="shared" si="4"/>
        <v>0</v>
      </c>
      <c r="J104" s="239">
        <f t="shared" si="7"/>
        <v>0</v>
      </c>
      <c r="K104" s="240"/>
      <c r="L104" s="33"/>
      <c r="M104" s="33"/>
      <c r="N104" s="33"/>
    </row>
    <row r="105" spans="1:14" ht="15.75" customHeight="1" x14ac:dyDescent="0.2">
      <c r="A105" s="235">
        <v>104</v>
      </c>
      <c r="B105" s="236">
        <f>VLOOKUP(A105,'2023'!$A$5:$N$314,9,0)</f>
        <v>0</v>
      </c>
      <c r="C105" s="236">
        <f>VLOOKUP(A105,'2023'!$A$5:$L$314,5,0)</f>
        <v>0</v>
      </c>
      <c r="D105" s="237">
        <f>VLOOKUP(A105,'2023'!$A$5:$L$314,12,0)</f>
        <v>0</v>
      </c>
      <c r="E105" s="235"/>
      <c r="F105" s="243"/>
      <c r="G105" s="243"/>
      <c r="H105" s="235">
        <f>VLOOKUP(A105,'2023'!$A$5:$M$314,13,0)</f>
        <v>0</v>
      </c>
      <c r="I105" s="446">
        <f t="shared" si="4"/>
        <v>0</v>
      </c>
      <c r="J105" s="239" t="e">
        <v>#N/A</v>
      </c>
      <c r="K105" s="240"/>
      <c r="L105" s="33"/>
      <c r="M105" s="33"/>
      <c r="N105" s="33"/>
    </row>
    <row r="106" spans="1:14" ht="15.75" customHeight="1" x14ac:dyDescent="0.2">
      <c r="A106" s="235">
        <v>105</v>
      </c>
      <c r="B106" s="236">
        <f>VLOOKUP(A106,'2023'!$A$5:$N$314,9,0)</f>
        <v>0</v>
      </c>
      <c r="C106" s="236">
        <f>VLOOKUP(A106,'2023'!$A$5:$L$314,5,0)</f>
        <v>0</v>
      </c>
      <c r="D106" s="237">
        <f>VLOOKUP(A106,'2023'!$A$5:$L$314,12,0)</f>
        <v>0</v>
      </c>
      <c r="E106" s="235"/>
      <c r="F106" s="243"/>
      <c r="G106" s="243"/>
      <c r="H106" s="235">
        <f>VLOOKUP(A106,'2023'!$A$5:$M$314,13,0)</f>
        <v>0</v>
      </c>
      <c r="I106" s="446">
        <f t="shared" si="4"/>
        <v>0</v>
      </c>
      <c r="J106" s="239" t="e">
        <v>#N/A</v>
      </c>
      <c r="K106" s="240"/>
      <c r="L106" s="33"/>
      <c r="M106" s="33"/>
      <c r="N106" s="33"/>
    </row>
    <row r="107" spans="1:14" ht="15.75" customHeight="1" x14ac:dyDescent="0.2">
      <c r="A107" s="235">
        <v>106</v>
      </c>
      <c r="B107" s="236">
        <f>VLOOKUP(A107,'2023'!$A$5:$N$314,9,0)</f>
        <v>0</v>
      </c>
      <c r="C107" s="236">
        <f>VLOOKUP(A107,'2023'!$A$5:$L$314,5,0)</f>
        <v>0</v>
      </c>
      <c r="D107" s="237">
        <f>VLOOKUP(A107,'2023'!$A$5:$L$314,12,0)</f>
        <v>0</v>
      </c>
      <c r="E107" s="235"/>
      <c r="F107" s="243"/>
      <c r="G107" s="243"/>
      <c r="H107" s="235">
        <f>VLOOKUP(A107,'2023'!$A$5:$M$314,13,0)</f>
        <v>0</v>
      </c>
      <c r="I107" s="446">
        <f t="shared" si="4"/>
        <v>0</v>
      </c>
      <c r="J107" s="239" t="e">
        <v>#N/A</v>
      </c>
      <c r="K107" s="240"/>
      <c r="L107" s="33"/>
      <c r="M107" s="33"/>
      <c r="N107" s="33"/>
    </row>
    <row r="108" spans="1:14" ht="15.75" customHeight="1" x14ac:dyDescent="0.2">
      <c r="A108" s="235">
        <v>107</v>
      </c>
      <c r="B108" s="236">
        <f>VLOOKUP(A108,'2023'!$A$5:$N$314,9,0)</f>
        <v>0</v>
      </c>
      <c r="C108" s="236">
        <f>VLOOKUP(A108,'2023'!$A$5:$L$314,5,0)</f>
        <v>0</v>
      </c>
      <c r="D108" s="237">
        <f>VLOOKUP(A108,'2023'!$A$5:$L$314,12,0)</f>
        <v>0</v>
      </c>
      <c r="E108" s="235"/>
      <c r="F108" s="243"/>
      <c r="G108" s="243"/>
      <c r="H108" s="235">
        <f>VLOOKUP(A108,'2023'!$A$5:$M$314,13,0)</f>
        <v>0</v>
      </c>
      <c r="I108" s="446">
        <f t="shared" si="4"/>
        <v>0</v>
      </c>
      <c r="J108" s="239" t="e">
        <v>#N/A</v>
      </c>
      <c r="K108" s="240"/>
      <c r="L108" s="33"/>
      <c r="M108" s="33"/>
      <c r="N108" s="33"/>
    </row>
    <row r="109" spans="1:14" ht="15.75" customHeight="1" x14ac:dyDescent="0.2">
      <c r="A109" s="235">
        <v>108</v>
      </c>
      <c r="B109" s="236">
        <f>VLOOKUP(A109,'2023'!$A$5:$N$314,9,0)</f>
        <v>0</v>
      </c>
      <c r="C109" s="236">
        <f>VLOOKUP(A109,'2023'!$A$5:$L$314,5,0)</f>
        <v>0</v>
      </c>
      <c r="D109" s="237">
        <f>VLOOKUP(A109,'2023'!$A$5:$L$314,12,0)</f>
        <v>0</v>
      </c>
      <c r="E109" s="235"/>
      <c r="F109" s="243"/>
      <c r="G109" s="243"/>
      <c r="H109" s="235">
        <f>VLOOKUP(A109,'2023'!$A$5:$M$314,13,0)</f>
        <v>0</v>
      </c>
      <c r="I109" s="446">
        <f t="shared" si="4"/>
        <v>0</v>
      </c>
      <c r="J109" s="239" t="e">
        <v>#N/A</v>
      </c>
      <c r="K109" s="240"/>
      <c r="L109" s="33"/>
      <c r="M109" s="33"/>
      <c r="N109" s="33"/>
    </row>
    <row r="110" spans="1:14" ht="15.75" customHeight="1" x14ac:dyDescent="0.2">
      <c r="A110" s="235">
        <v>109</v>
      </c>
      <c r="B110" s="236">
        <f>VLOOKUP(A110,'2023'!$A$5:$N$314,9,0)</f>
        <v>0</v>
      </c>
      <c r="C110" s="236">
        <f>VLOOKUP(A110,'2023'!$A$5:$L$314,5,0)</f>
        <v>0</v>
      </c>
      <c r="D110" s="237">
        <f>VLOOKUP(A110,'2023'!$A$5:$L$314,12,0)</f>
        <v>0</v>
      </c>
      <c r="E110" s="235"/>
      <c r="F110" s="243"/>
      <c r="G110" s="243"/>
      <c r="H110" s="235">
        <f>VLOOKUP(A110,'2023'!$A$5:$M$314,13,0)</f>
        <v>0</v>
      </c>
      <c r="I110" s="446">
        <f t="shared" ref="I110:I173" si="8">(D110*E110)/2</f>
        <v>0</v>
      </c>
      <c r="J110" s="239" t="e">
        <v>#N/A</v>
      </c>
      <c r="K110" s="240"/>
      <c r="L110" s="33"/>
      <c r="M110" s="33"/>
      <c r="N110" s="33"/>
    </row>
    <row r="111" spans="1:14" ht="15.75" customHeight="1" x14ac:dyDescent="0.2">
      <c r="A111" s="235">
        <v>110</v>
      </c>
      <c r="B111" s="236">
        <f>VLOOKUP(A111,'2023'!$A$5:$N$314,9,0)</f>
        <v>0</v>
      </c>
      <c r="C111" s="236">
        <f>VLOOKUP(A111,'2023'!$A$5:$L$314,5,0)</f>
        <v>0</v>
      </c>
      <c r="D111" s="237">
        <f>VLOOKUP(A111,'2023'!$A$5:$L$314,12,0)</f>
        <v>0</v>
      </c>
      <c r="E111" s="235"/>
      <c r="F111" s="243"/>
      <c r="G111" s="243"/>
      <c r="H111" s="235">
        <f>VLOOKUP(A111,'2023'!$A$5:$M$314,13,0)</f>
        <v>0</v>
      </c>
      <c r="I111" s="446">
        <f t="shared" si="8"/>
        <v>0</v>
      </c>
      <c r="J111" s="239" t="e">
        <v>#N/A</v>
      </c>
      <c r="K111" s="240"/>
      <c r="L111" s="33"/>
      <c r="M111" s="33"/>
      <c r="N111" s="33"/>
    </row>
    <row r="112" spans="1:14" ht="15.75" customHeight="1" x14ac:dyDescent="0.2">
      <c r="A112" s="235">
        <v>111</v>
      </c>
      <c r="B112" s="236">
        <f>VLOOKUP(A112,'2023'!$A$5:$N$314,9,0)</f>
        <v>0</v>
      </c>
      <c r="C112" s="236">
        <f>VLOOKUP(A112,'2023'!$A$5:$L$314,5,0)</f>
        <v>0</v>
      </c>
      <c r="D112" s="237">
        <f>VLOOKUP(A112,'2023'!$A$5:$L$314,12,0)</f>
        <v>0</v>
      </c>
      <c r="E112" s="235"/>
      <c r="F112" s="243"/>
      <c r="G112" s="243"/>
      <c r="H112" s="235">
        <f>VLOOKUP(A112,'2023'!$A$5:$M$314,13,0)</f>
        <v>0</v>
      </c>
      <c r="I112" s="446">
        <f t="shared" si="8"/>
        <v>0</v>
      </c>
      <c r="J112" s="239" t="e">
        <v>#N/A</v>
      </c>
      <c r="K112" s="240"/>
      <c r="L112" s="33"/>
      <c r="M112" s="33"/>
      <c r="N112" s="33"/>
    </row>
    <row r="113" spans="1:14" ht="15.75" customHeight="1" x14ac:dyDescent="0.2">
      <c r="A113" s="235">
        <v>112</v>
      </c>
      <c r="B113" s="236">
        <f>VLOOKUP(A113,'2023'!$A$5:$N$314,9,0)</f>
        <v>0</v>
      </c>
      <c r="C113" s="236">
        <f>VLOOKUP(A113,'2023'!$A$5:$L$314,5,0)</f>
        <v>0</v>
      </c>
      <c r="D113" s="237">
        <f>VLOOKUP(A113,'2023'!$A$5:$L$314,12,0)</f>
        <v>0</v>
      </c>
      <c r="E113" s="235"/>
      <c r="F113" s="243"/>
      <c r="G113" s="243"/>
      <c r="H113" s="235">
        <f>VLOOKUP(A113,'2023'!$A$5:$M$314,13,0)</f>
        <v>0</v>
      </c>
      <c r="I113" s="446">
        <f t="shared" si="8"/>
        <v>0</v>
      </c>
      <c r="J113" s="239" t="e">
        <v>#N/A</v>
      </c>
      <c r="K113" s="240"/>
      <c r="L113" s="33"/>
      <c r="M113" s="33"/>
      <c r="N113" s="33"/>
    </row>
    <row r="114" spans="1:14" ht="15.75" customHeight="1" x14ac:dyDescent="0.2">
      <c r="A114" s="235">
        <v>113</v>
      </c>
      <c r="B114" s="236" t="e">
        <f>VLOOKUP(A114,'2023'!$A$5:$N$314,9,0)</f>
        <v>#N/A</v>
      </c>
      <c r="C114" s="236" t="e">
        <f>VLOOKUP(A114,'2023'!$A$5:$L$314,5,0)</f>
        <v>#N/A</v>
      </c>
      <c r="D114" s="237" t="e">
        <f>VLOOKUP(A114,'2023'!$A$5:$L$314,12,0)</f>
        <v>#N/A</v>
      </c>
      <c r="E114" s="235"/>
      <c r="F114" s="243"/>
      <c r="G114" s="243"/>
      <c r="H114" s="235" t="e">
        <f>VLOOKUP(A114,'2023'!$A$5:$M$314,13,0)</f>
        <v>#N/A</v>
      </c>
      <c r="I114" s="446" t="e">
        <f t="shared" si="8"/>
        <v>#N/A</v>
      </c>
      <c r="J114" s="239" t="e">
        <v>#N/A</v>
      </c>
      <c r="K114" s="240"/>
      <c r="L114" s="33"/>
      <c r="M114" s="33"/>
      <c r="N114" s="33"/>
    </row>
    <row r="115" spans="1:14" ht="15.75" customHeight="1" x14ac:dyDescent="0.2">
      <c r="A115" s="235">
        <v>114</v>
      </c>
      <c r="B115" s="236" t="e">
        <f>VLOOKUP(A115,'2023'!$A$5:$N$314,9,0)</f>
        <v>#N/A</v>
      </c>
      <c r="C115" s="236" t="e">
        <f>VLOOKUP(A115,'2023'!$A$5:$L$314,5,0)</f>
        <v>#N/A</v>
      </c>
      <c r="D115" s="237" t="e">
        <f>VLOOKUP(A115,'2023'!$A$5:$L$314,12,0)</f>
        <v>#N/A</v>
      </c>
      <c r="E115" s="235"/>
      <c r="F115" s="243"/>
      <c r="G115" s="243"/>
      <c r="H115" s="235" t="e">
        <f>VLOOKUP(A115,'2023'!$A$5:$M$314,13,0)</f>
        <v>#N/A</v>
      </c>
      <c r="I115" s="446" t="e">
        <f t="shared" si="8"/>
        <v>#N/A</v>
      </c>
      <c r="J115" s="239" t="e">
        <v>#N/A</v>
      </c>
      <c r="K115" s="240"/>
      <c r="L115" s="33"/>
      <c r="M115" s="33"/>
      <c r="N115" s="33"/>
    </row>
    <row r="116" spans="1:14" ht="15.75" customHeight="1" x14ac:dyDescent="0.2">
      <c r="A116" s="235">
        <v>115</v>
      </c>
      <c r="B116" s="236" t="e">
        <f>VLOOKUP(A116,'2023'!$A$5:$N$314,9,0)</f>
        <v>#N/A</v>
      </c>
      <c r="C116" s="236" t="e">
        <f>VLOOKUP(A116,'2023'!$A$5:$L$314,5,0)</f>
        <v>#N/A</v>
      </c>
      <c r="D116" s="237" t="e">
        <f>VLOOKUP(A116,'2023'!$A$5:$L$314,12,0)</f>
        <v>#N/A</v>
      </c>
      <c r="E116" s="235"/>
      <c r="F116" s="243"/>
      <c r="G116" s="243"/>
      <c r="H116" s="235" t="e">
        <f>VLOOKUP(A116,'2023'!$A$5:$M$314,13,0)</f>
        <v>#N/A</v>
      </c>
      <c r="I116" s="446" t="e">
        <f t="shared" si="8"/>
        <v>#N/A</v>
      </c>
      <c r="J116" s="239" t="e">
        <v>#N/A</v>
      </c>
      <c r="K116" s="240"/>
      <c r="L116" s="33"/>
      <c r="M116" s="33"/>
      <c r="N116" s="33"/>
    </row>
    <row r="117" spans="1:14" ht="15.75" customHeight="1" x14ac:dyDescent="0.2">
      <c r="A117" s="235">
        <v>116</v>
      </c>
      <c r="B117" s="236" t="e">
        <f>VLOOKUP(A117,'2023'!$A$5:$N$314,9,0)</f>
        <v>#N/A</v>
      </c>
      <c r="C117" s="236" t="e">
        <f>VLOOKUP(A117,'2023'!$A$5:$L$314,5,0)</f>
        <v>#N/A</v>
      </c>
      <c r="D117" s="237" t="e">
        <f>VLOOKUP(A117,'2023'!$A$5:$L$314,12,0)</f>
        <v>#N/A</v>
      </c>
      <c r="E117" s="235"/>
      <c r="F117" s="243"/>
      <c r="G117" s="243"/>
      <c r="H117" s="235" t="e">
        <f>VLOOKUP(A117,'2023'!$A$5:$M$314,13,0)</f>
        <v>#N/A</v>
      </c>
      <c r="I117" s="446" t="e">
        <f t="shared" si="8"/>
        <v>#N/A</v>
      </c>
      <c r="J117" s="239" t="e">
        <v>#N/A</v>
      </c>
      <c r="K117" s="240"/>
      <c r="L117" s="33"/>
      <c r="M117" s="33"/>
      <c r="N117" s="33"/>
    </row>
    <row r="118" spans="1:14" ht="15.75" customHeight="1" x14ac:dyDescent="0.2">
      <c r="A118" s="235">
        <v>117</v>
      </c>
      <c r="B118" s="236" t="e">
        <f>VLOOKUP(A118,'2023'!$A$5:$N$314,9,0)</f>
        <v>#N/A</v>
      </c>
      <c r="C118" s="236" t="e">
        <f>VLOOKUP(A118,'2023'!$A$5:$L$314,5,0)</f>
        <v>#N/A</v>
      </c>
      <c r="D118" s="237" t="e">
        <f>VLOOKUP(A118,'2023'!$A$5:$L$314,12,0)</f>
        <v>#N/A</v>
      </c>
      <c r="E118" s="235"/>
      <c r="F118" s="243"/>
      <c r="G118" s="243"/>
      <c r="H118" s="235" t="e">
        <f>VLOOKUP(A118,'2023'!$A$5:$M$314,13,0)</f>
        <v>#N/A</v>
      </c>
      <c r="I118" s="446" t="e">
        <f t="shared" si="8"/>
        <v>#N/A</v>
      </c>
      <c r="J118" s="239" t="e">
        <v>#N/A</v>
      </c>
      <c r="K118" s="240"/>
      <c r="L118" s="33"/>
      <c r="M118" s="33"/>
      <c r="N118" s="33"/>
    </row>
    <row r="119" spans="1:14" ht="15.75" customHeight="1" x14ac:dyDescent="0.2">
      <c r="A119" s="235">
        <v>118</v>
      </c>
      <c r="B119" s="236" t="e">
        <f>VLOOKUP(A119,'2023'!$A$5:$N$314,9,0)</f>
        <v>#N/A</v>
      </c>
      <c r="C119" s="236" t="e">
        <f>VLOOKUP(A119,'2023'!$A$5:$L$314,5,0)</f>
        <v>#N/A</v>
      </c>
      <c r="D119" s="237" t="e">
        <f>VLOOKUP(A119,'2023'!$A$5:$L$314,12,0)</f>
        <v>#N/A</v>
      </c>
      <c r="E119" s="235"/>
      <c r="F119" s="243"/>
      <c r="G119" s="243"/>
      <c r="H119" s="235" t="e">
        <f>VLOOKUP(A119,'2023'!$A$5:$M$314,13,0)</f>
        <v>#N/A</v>
      </c>
      <c r="I119" s="446" t="e">
        <f t="shared" si="8"/>
        <v>#N/A</v>
      </c>
      <c r="J119" s="239" t="e">
        <v>#N/A</v>
      </c>
      <c r="K119" s="240"/>
      <c r="L119" s="33"/>
      <c r="M119" s="33"/>
      <c r="N119" s="33"/>
    </row>
    <row r="120" spans="1:14" ht="15.75" customHeight="1" x14ac:dyDescent="0.2">
      <c r="A120" s="240"/>
      <c r="B120" s="236" t="e">
        <f>VLOOKUP(A120,'2023'!$A$5:$N$314,9,0)</f>
        <v>#N/A</v>
      </c>
      <c r="C120" s="236" t="e">
        <f>VLOOKUP(A120,'2023'!$A$5:$L$314,5,0)</f>
        <v>#N/A</v>
      </c>
      <c r="D120" s="237" t="e">
        <f>VLOOKUP(A120,'2023'!$A$5:$L$314,12,0)</f>
        <v>#N/A</v>
      </c>
      <c r="E120" s="235"/>
      <c r="F120" s="235"/>
      <c r="G120" s="235"/>
      <c r="H120" s="235" t="e">
        <f>VLOOKUP(A120,'2023'!$A$5:$M$314,13,0)</f>
        <v>#N/A</v>
      </c>
      <c r="I120" s="446" t="e">
        <f t="shared" si="8"/>
        <v>#N/A</v>
      </c>
      <c r="J120" s="239" t="e">
        <v>#N/A</v>
      </c>
      <c r="K120" s="240"/>
      <c r="L120" s="33"/>
      <c r="M120" s="33"/>
      <c r="N120" s="33"/>
    </row>
    <row r="121" spans="1:14" ht="15.75" customHeight="1" x14ac:dyDescent="0.2">
      <c r="A121" s="240"/>
      <c r="B121" s="236" t="e">
        <f>VLOOKUP(A121,'2023'!$A$5:$N$314,9,0)</f>
        <v>#N/A</v>
      </c>
      <c r="C121" s="236" t="e">
        <f>VLOOKUP(A121,'2023'!$A$5:$L$314,5,0)</f>
        <v>#N/A</v>
      </c>
      <c r="D121" s="237" t="e">
        <f>VLOOKUP(A121,'2023'!$A$5:$L$314,12,0)</f>
        <v>#N/A</v>
      </c>
      <c r="E121" s="235"/>
      <c r="F121" s="235"/>
      <c r="G121" s="235"/>
      <c r="H121" s="235" t="e">
        <f>VLOOKUP(A121,'2023'!$A$5:$M$314,13,0)</f>
        <v>#N/A</v>
      </c>
      <c r="I121" s="446" t="e">
        <f t="shared" si="8"/>
        <v>#N/A</v>
      </c>
      <c r="J121" s="239" t="e">
        <v>#N/A</v>
      </c>
      <c r="K121" s="240"/>
      <c r="L121" s="33"/>
      <c r="M121" s="33"/>
      <c r="N121" s="33"/>
    </row>
    <row r="122" spans="1:14" ht="15.75" customHeight="1" x14ac:dyDescent="0.2">
      <c r="A122" s="240"/>
      <c r="B122" s="236" t="e">
        <f>VLOOKUP(A122,'2023'!$A$5:$N$314,9,0)</f>
        <v>#N/A</v>
      </c>
      <c r="C122" s="236" t="e">
        <f>VLOOKUP(A122,'2023'!$A$5:$L$314,5,0)</f>
        <v>#N/A</v>
      </c>
      <c r="D122" s="237" t="e">
        <f>VLOOKUP(A122,'2023'!$A$5:$L$314,12,0)</f>
        <v>#N/A</v>
      </c>
      <c r="E122" s="235"/>
      <c r="F122" s="235"/>
      <c r="G122" s="235"/>
      <c r="H122" s="235" t="e">
        <f>VLOOKUP(A122,'2023'!$A$5:$M$314,13,0)</f>
        <v>#N/A</v>
      </c>
      <c r="I122" s="446" t="e">
        <f t="shared" si="8"/>
        <v>#N/A</v>
      </c>
      <c r="J122" s="239" t="e">
        <v>#N/A</v>
      </c>
      <c r="K122" s="240"/>
      <c r="L122" s="33"/>
      <c r="M122" s="33"/>
      <c r="N122" s="33"/>
    </row>
    <row r="123" spans="1:14" ht="15.75" customHeight="1" x14ac:dyDescent="0.2">
      <c r="A123" s="240"/>
      <c r="B123" s="236" t="e">
        <f>VLOOKUP(A123,'2023'!$A$5:$N$314,9,0)</f>
        <v>#N/A</v>
      </c>
      <c r="C123" s="236" t="e">
        <f>VLOOKUP(A123,'2023'!$A$5:$L$314,5,0)</f>
        <v>#N/A</v>
      </c>
      <c r="D123" s="237" t="e">
        <f>VLOOKUP(A123,'2023'!$A$5:$L$314,12,0)</f>
        <v>#N/A</v>
      </c>
      <c r="E123" s="235"/>
      <c r="F123" s="235"/>
      <c r="G123" s="235"/>
      <c r="H123" s="235" t="e">
        <f>VLOOKUP(A123,'2023'!$A$5:$M$314,13,0)</f>
        <v>#N/A</v>
      </c>
      <c r="I123" s="446" t="e">
        <f t="shared" si="8"/>
        <v>#N/A</v>
      </c>
      <c r="J123" s="239" t="e">
        <v>#N/A</v>
      </c>
      <c r="K123" s="240"/>
      <c r="L123" s="33"/>
      <c r="M123" s="33"/>
      <c r="N123" s="33"/>
    </row>
    <row r="124" spans="1:14" ht="15.75" customHeight="1" x14ac:dyDescent="0.2">
      <c r="A124" s="240"/>
      <c r="B124" s="236" t="e">
        <f>VLOOKUP(A124,'2023'!$A$5:$N$314,9,0)</f>
        <v>#N/A</v>
      </c>
      <c r="C124" s="236" t="e">
        <f>VLOOKUP(A124,'2023'!$A$5:$L$314,5,0)</f>
        <v>#N/A</v>
      </c>
      <c r="D124" s="237" t="e">
        <f>VLOOKUP(A124,'2023'!$A$5:$L$314,12,0)</f>
        <v>#N/A</v>
      </c>
      <c r="E124" s="235"/>
      <c r="F124" s="235"/>
      <c r="G124" s="235"/>
      <c r="H124" s="235" t="e">
        <f>VLOOKUP(A124,'2023'!$A$5:$M$314,13,0)</f>
        <v>#N/A</v>
      </c>
      <c r="I124" s="446" t="e">
        <f t="shared" si="8"/>
        <v>#N/A</v>
      </c>
      <c r="J124" s="239" t="e">
        <v>#N/A</v>
      </c>
      <c r="K124" s="240"/>
      <c r="L124" s="33"/>
      <c r="M124" s="33"/>
      <c r="N124" s="33"/>
    </row>
    <row r="125" spans="1:14" ht="15.75" customHeight="1" x14ac:dyDescent="0.2">
      <c r="A125" s="240"/>
      <c r="B125" s="236" t="e">
        <f>VLOOKUP(A125,'2023'!$A$5:$N$314,9,0)</f>
        <v>#N/A</v>
      </c>
      <c r="C125" s="236" t="e">
        <f>VLOOKUP(A125,'2023'!$A$5:$L$314,5,0)</f>
        <v>#N/A</v>
      </c>
      <c r="D125" s="237" t="e">
        <f>VLOOKUP(A125,'2023'!$A$5:$L$314,12,0)</f>
        <v>#N/A</v>
      </c>
      <c r="E125" s="235"/>
      <c r="F125" s="235"/>
      <c r="G125" s="235"/>
      <c r="H125" s="235" t="e">
        <f>VLOOKUP(A125,'2023'!$A$5:$M$314,13,0)</f>
        <v>#N/A</v>
      </c>
      <c r="I125" s="446" t="e">
        <f t="shared" si="8"/>
        <v>#N/A</v>
      </c>
      <c r="J125" s="239" t="e">
        <v>#N/A</v>
      </c>
      <c r="K125" s="240"/>
      <c r="L125" s="33"/>
      <c r="M125" s="33"/>
      <c r="N125" s="33"/>
    </row>
    <row r="126" spans="1:14" ht="15.75" customHeight="1" x14ac:dyDescent="0.2">
      <c r="A126" s="240"/>
      <c r="B126" s="236" t="e">
        <f>VLOOKUP(A126,'2023'!$A$5:$N$314,9,0)</f>
        <v>#N/A</v>
      </c>
      <c r="C126" s="236" t="e">
        <f>VLOOKUP(A126,'2023'!$A$5:$L$314,5,0)</f>
        <v>#N/A</v>
      </c>
      <c r="D126" s="237" t="e">
        <f>VLOOKUP(A126,'2023'!$A$5:$L$314,12,0)</f>
        <v>#N/A</v>
      </c>
      <c r="E126" s="235"/>
      <c r="F126" s="235"/>
      <c r="G126" s="235"/>
      <c r="H126" s="235" t="e">
        <f>VLOOKUP(A126,'2023'!$A$5:$M$314,13,0)</f>
        <v>#N/A</v>
      </c>
      <c r="I126" s="446" t="e">
        <f t="shared" si="8"/>
        <v>#N/A</v>
      </c>
      <c r="J126" s="239" t="e">
        <v>#N/A</v>
      </c>
      <c r="K126" s="240"/>
      <c r="L126" s="33"/>
      <c r="M126" s="33"/>
      <c r="N126" s="33"/>
    </row>
    <row r="127" spans="1:14" ht="15.75" customHeight="1" x14ac:dyDescent="0.2">
      <c r="A127" s="240"/>
      <c r="B127" s="236" t="e">
        <f>VLOOKUP(A127,'2023'!$A$5:$N$314,9,0)</f>
        <v>#N/A</v>
      </c>
      <c r="C127" s="236" t="e">
        <f>VLOOKUP(A127,'2023'!$A$5:$L$314,5,0)</f>
        <v>#N/A</v>
      </c>
      <c r="D127" s="237" t="e">
        <f>VLOOKUP(A127,'2023'!$A$5:$L$314,12,0)</f>
        <v>#N/A</v>
      </c>
      <c r="E127" s="235"/>
      <c r="F127" s="235"/>
      <c r="G127" s="235"/>
      <c r="H127" s="235" t="e">
        <f>VLOOKUP(A127,'2023'!$A$5:$M$314,13,0)</f>
        <v>#N/A</v>
      </c>
      <c r="I127" s="446" t="e">
        <f t="shared" si="8"/>
        <v>#N/A</v>
      </c>
      <c r="J127" s="239" t="e">
        <v>#N/A</v>
      </c>
      <c r="K127" s="240"/>
      <c r="L127" s="33"/>
      <c r="M127" s="33"/>
      <c r="N127" s="33"/>
    </row>
    <row r="128" spans="1:14" ht="15.75" customHeight="1" x14ac:dyDescent="0.2">
      <c r="A128" s="240"/>
      <c r="B128" s="236" t="e">
        <f>VLOOKUP(A128,'2023'!$A$5:$N$314,9,0)</f>
        <v>#N/A</v>
      </c>
      <c r="C128" s="236" t="e">
        <f>VLOOKUP(A128,'2023'!$A$5:$L$314,5,0)</f>
        <v>#N/A</v>
      </c>
      <c r="D128" s="237" t="e">
        <f>VLOOKUP(A128,'2023'!$A$5:$L$314,12,0)</f>
        <v>#N/A</v>
      </c>
      <c r="E128" s="235"/>
      <c r="F128" s="235"/>
      <c r="G128" s="235"/>
      <c r="H128" s="235" t="e">
        <f>VLOOKUP(A128,'2023'!$A$5:$M$314,13,0)</f>
        <v>#N/A</v>
      </c>
      <c r="I128" s="446" t="e">
        <f t="shared" si="8"/>
        <v>#N/A</v>
      </c>
      <c r="J128" s="239" t="e">
        <v>#N/A</v>
      </c>
      <c r="K128" s="240"/>
      <c r="L128" s="33"/>
      <c r="M128" s="33"/>
      <c r="N128" s="33"/>
    </row>
    <row r="129" spans="1:14" ht="15.75" customHeight="1" x14ac:dyDescent="0.2">
      <c r="A129" s="240"/>
      <c r="B129" s="236" t="e">
        <f>VLOOKUP(A129,'2023'!$A$5:$N$314,9,0)</f>
        <v>#N/A</v>
      </c>
      <c r="C129" s="236" t="e">
        <f>VLOOKUP(A129,'2023'!$A$5:$L$314,5,0)</f>
        <v>#N/A</v>
      </c>
      <c r="D129" s="237" t="e">
        <f>VLOOKUP(A129,'2023'!$A$5:$L$314,12,0)</f>
        <v>#N/A</v>
      </c>
      <c r="E129" s="235"/>
      <c r="F129" s="235"/>
      <c r="G129" s="235"/>
      <c r="H129" s="235" t="e">
        <f>VLOOKUP(A129,'2023'!$A$5:$M$314,13,0)</f>
        <v>#N/A</v>
      </c>
      <c r="I129" s="446" t="e">
        <f t="shared" si="8"/>
        <v>#N/A</v>
      </c>
      <c r="J129" s="239" t="e">
        <v>#N/A</v>
      </c>
      <c r="K129" s="240"/>
      <c r="L129" s="33"/>
      <c r="M129" s="33"/>
      <c r="N129" s="33"/>
    </row>
    <row r="130" spans="1:14" ht="15.75" customHeight="1" x14ac:dyDescent="0.2">
      <c r="A130" s="240"/>
      <c r="B130" s="236" t="e">
        <f>VLOOKUP(A130,'2023'!$A$5:$N$314,9,0)</f>
        <v>#N/A</v>
      </c>
      <c r="C130" s="236" t="e">
        <f>VLOOKUP(A130,'2023'!$A$5:$L$314,5,0)</f>
        <v>#N/A</v>
      </c>
      <c r="D130" s="237" t="e">
        <f>VLOOKUP(A130,'2023'!$A$5:$L$314,12,0)</f>
        <v>#N/A</v>
      </c>
      <c r="E130" s="235"/>
      <c r="F130" s="235"/>
      <c r="G130" s="235"/>
      <c r="H130" s="235" t="e">
        <f>VLOOKUP(A130,'2023'!$A$5:$M$314,13,0)</f>
        <v>#N/A</v>
      </c>
      <c r="I130" s="446" t="e">
        <f t="shared" si="8"/>
        <v>#N/A</v>
      </c>
      <c r="J130" s="239" t="e">
        <v>#N/A</v>
      </c>
      <c r="K130" s="240"/>
      <c r="L130" s="33"/>
      <c r="M130" s="33"/>
      <c r="N130" s="33"/>
    </row>
    <row r="131" spans="1:14" ht="15.75" customHeight="1" x14ac:dyDescent="0.2">
      <c r="A131" s="240"/>
      <c r="B131" s="236" t="e">
        <f>VLOOKUP(A131,'2023'!$A$5:$N$314,9,0)</f>
        <v>#N/A</v>
      </c>
      <c r="C131" s="236" t="e">
        <f>VLOOKUP(A131,'2023'!$A$5:$L$314,5,0)</f>
        <v>#N/A</v>
      </c>
      <c r="D131" s="237" t="e">
        <f>VLOOKUP(A131,'2023'!$A$5:$L$314,12,0)</f>
        <v>#N/A</v>
      </c>
      <c r="E131" s="235"/>
      <c r="F131" s="235"/>
      <c r="G131" s="235"/>
      <c r="H131" s="235" t="e">
        <f>VLOOKUP(A131,'2023'!$A$5:$M$314,13,0)</f>
        <v>#N/A</v>
      </c>
      <c r="I131" s="446" t="e">
        <f t="shared" si="8"/>
        <v>#N/A</v>
      </c>
      <c r="J131" s="239" t="e">
        <v>#N/A</v>
      </c>
      <c r="K131" s="240"/>
      <c r="L131" s="33"/>
      <c r="M131" s="33"/>
      <c r="N131" s="33"/>
    </row>
    <row r="132" spans="1:14" ht="15.75" customHeight="1" x14ac:dyDescent="0.2">
      <c r="A132" s="240"/>
      <c r="B132" s="236" t="e">
        <f>VLOOKUP(A132,'2023'!$A$5:$N$314,9,0)</f>
        <v>#N/A</v>
      </c>
      <c r="C132" s="236" t="e">
        <f>VLOOKUP(A132,'2023'!$A$5:$L$314,5,0)</f>
        <v>#N/A</v>
      </c>
      <c r="D132" s="237" t="e">
        <f>VLOOKUP(A132,'2023'!$A$5:$L$314,12,0)</f>
        <v>#N/A</v>
      </c>
      <c r="E132" s="235"/>
      <c r="F132" s="235"/>
      <c r="G132" s="235"/>
      <c r="H132" s="235" t="e">
        <f>VLOOKUP(A132,'2023'!$A$5:$M$314,13,0)</f>
        <v>#N/A</v>
      </c>
      <c r="I132" s="446" t="e">
        <f t="shared" si="8"/>
        <v>#N/A</v>
      </c>
      <c r="J132" s="239" t="e">
        <v>#N/A</v>
      </c>
      <c r="K132" s="240"/>
      <c r="L132" s="33"/>
      <c r="M132" s="33"/>
      <c r="N132" s="33"/>
    </row>
    <row r="133" spans="1:14" ht="15.75" customHeight="1" x14ac:dyDescent="0.2">
      <c r="A133" s="240"/>
      <c r="B133" s="236" t="e">
        <f>VLOOKUP(A133,'2023'!$A$5:$N$314,9,0)</f>
        <v>#N/A</v>
      </c>
      <c r="C133" s="236" t="e">
        <f>VLOOKUP(A133,'2023'!$A$5:$L$314,5,0)</f>
        <v>#N/A</v>
      </c>
      <c r="D133" s="237" t="e">
        <f>VLOOKUP(A133,'2023'!$A$5:$L$314,12,0)</f>
        <v>#N/A</v>
      </c>
      <c r="E133" s="235"/>
      <c r="F133" s="235"/>
      <c r="G133" s="235"/>
      <c r="H133" s="235" t="e">
        <f>VLOOKUP(A133,'2023'!$A$5:$M$314,13,0)</f>
        <v>#N/A</v>
      </c>
      <c r="I133" s="446" t="e">
        <f t="shared" si="8"/>
        <v>#N/A</v>
      </c>
      <c r="J133" s="239" t="e">
        <v>#N/A</v>
      </c>
      <c r="K133" s="240"/>
      <c r="L133" s="33"/>
      <c r="M133" s="33"/>
      <c r="N133" s="33"/>
    </row>
    <row r="134" spans="1:14" ht="15.75" customHeight="1" x14ac:dyDescent="0.2">
      <c r="A134" s="240"/>
      <c r="B134" s="236" t="e">
        <f>VLOOKUP(A134,'2023'!$A$5:$N$314,9,0)</f>
        <v>#N/A</v>
      </c>
      <c r="C134" s="236" t="e">
        <f>VLOOKUP(A134,'2023'!$A$5:$L$314,5,0)</f>
        <v>#N/A</v>
      </c>
      <c r="D134" s="237" t="e">
        <f>VLOOKUP(A134,'2023'!$A$5:$L$314,12,0)</f>
        <v>#N/A</v>
      </c>
      <c r="E134" s="235"/>
      <c r="F134" s="235"/>
      <c r="G134" s="235"/>
      <c r="H134" s="235" t="e">
        <f>VLOOKUP(A134,'2023'!$A$5:$M$314,13,0)</f>
        <v>#N/A</v>
      </c>
      <c r="I134" s="446" t="e">
        <f t="shared" si="8"/>
        <v>#N/A</v>
      </c>
      <c r="J134" s="239" t="e">
        <v>#N/A</v>
      </c>
      <c r="K134" s="240"/>
      <c r="L134" s="33"/>
      <c r="M134" s="33"/>
      <c r="N134" s="33"/>
    </row>
    <row r="135" spans="1:14" ht="15.75" customHeight="1" x14ac:dyDescent="0.2">
      <c r="A135" s="240"/>
      <c r="B135" s="236" t="e">
        <f>VLOOKUP(A135,'2023'!$A$5:$N$314,9,0)</f>
        <v>#N/A</v>
      </c>
      <c r="C135" s="236" t="e">
        <f>VLOOKUP(A135,'2023'!$A$5:$L$314,5,0)</f>
        <v>#N/A</v>
      </c>
      <c r="D135" s="237" t="e">
        <f>VLOOKUP(A135,'2023'!$A$5:$L$314,12,0)</f>
        <v>#N/A</v>
      </c>
      <c r="E135" s="235"/>
      <c r="F135" s="235"/>
      <c r="G135" s="235"/>
      <c r="H135" s="235" t="e">
        <f>VLOOKUP(A135,'2023'!$A$5:$M$314,13,0)</f>
        <v>#N/A</v>
      </c>
      <c r="I135" s="446" t="e">
        <f t="shared" si="8"/>
        <v>#N/A</v>
      </c>
      <c r="J135" s="239" t="e">
        <v>#N/A</v>
      </c>
      <c r="K135" s="240"/>
      <c r="L135" s="33"/>
      <c r="M135" s="33"/>
      <c r="N135" s="33"/>
    </row>
    <row r="136" spans="1:14" ht="15.75" customHeight="1" x14ac:dyDescent="0.2">
      <c r="A136" s="240"/>
      <c r="B136" s="236" t="e">
        <f>VLOOKUP(A136,'2023'!$A$5:$N$314,9,0)</f>
        <v>#N/A</v>
      </c>
      <c r="C136" s="236" t="e">
        <f>VLOOKUP(A136,'2023'!$A$5:$L$314,5,0)</f>
        <v>#N/A</v>
      </c>
      <c r="D136" s="237" t="e">
        <f>VLOOKUP(A136,'2023'!$A$5:$L$314,12,0)</f>
        <v>#N/A</v>
      </c>
      <c r="E136" s="235"/>
      <c r="F136" s="235"/>
      <c r="G136" s="235"/>
      <c r="H136" s="235" t="e">
        <f>VLOOKUP(A136,'2023'!$A$5:$M$314,13,0)</f>
        <v>#N/A</v>
      </c>
      <c r="I136" s="446" t="e">
        <f t="shared" si="8"/>
        <v>#N/A</v>
      </c>
      <c r="J136" s="239" t="e">
        <v>#N/A</v>
      </c>
      <c r="K136" s="240"/>
      <c r="L136" s="33"/>
      <c r="M136" s="33"/>
      <c r="N136" s="33"/>
    </row>
    <row r="137" spans="1:14" ht="15.75" customHeight="1" x14ac:dyDescent="0.2">
      <c r="A137" s="240"/>
      <c r="B137" s="236" t="e">
        <f>VLOOKUP(A137,'2023'!$A$5:$N$314,9,0)</f>
        <v>#N/A</v>
      </c>
      <c r="C137" s="236" t="e">
        <f>VLOOKUP(A137,'2023'!$A$5:$L$314,5,0)</f>
        <v>#N/A</v>
      </c>
      <c r="D137" s="237" t="e">
        <f>VLOOKUP(A137,'2023'!$A$5:$L$314,12,0)</f>
        <v>#N/A</v>
      </c>
      <c r="E137" s="235"/>
      <c r="F137" s="235"/>
      <c r="G137" s="235"/>
      <c r="H137" s="235" t="e">
        <f>VLOOKUP(A137,'2023'!$A$5:$M$314,13,0)</f>
        <v>#N/A</v>
      </c>
      <c r="I137" s="446" t="e">
        <f t="shared" si="8"/>
        <v>#N/A</v>
      </c>
      <c r="J137" s="239" t="e">
        <v>#N/A</v>
      </c>
      <c r="K137" s="240"/>
      <c r="L137" s="33"/>
      <c r="M137" s="33"/>
      <c r="N137" s="33"/>
    </row>
    <row r="138" spans="1:14" ht="15.75" customHeight="1" x14ac:dyDescent="0.2">
      <c r="A138" s="240"/>
      <c r="B138" s="236" t="e">
        <f>VLOOKUP(A138,'2023'!$A$5:$N$314,9,0)</f>
        <v>#N/A</v>
      </c>
      <c r="C138" s="236" t="e">
        <f>VLOOKUP(A138,'2023'!$A$5:$L$314,5,0)</f>
        <v>#N/A</v>
      </c>
      <c r="D138" s="237" t="e">
        <f>VLOOKUP(A138,'2023'!$A$5:$L$314,12,0)</f>
        <v>#N/A</v>
      </c>
      <c r="E138" s="235"/>
      <c r="F138" s="235"/>
      <c r="G138" s="235"/>
      <c r="H138" s="235" t="e">
        <f>VLOOKUP(A138,'2023'!$A$5:$M$314,13,0)</f>
        <v>#N/A</v>
      </c>
      <c r="I138" s="446" t="e">
        <f t="shared" si="8"/>
        <v>#N/A</v>
      </c>
      <c r="J138" s="239" t="e">
        <v>#N/A</v>
      </c>
      <c r="K138" s="240"/>
      <c r="L138" s="33"/>
      <c r="M138" s="33"/>
      <c r="N138" s="33"/>
    </row>
    <row r="139" spans="1:14" ht="15.75" customHeight="1" x14ac:dyDescent="0.2">
      <c r="A139" s="240"/>
      <c r="B139" s="236" t="e">
        <f>VLOOKUP(A139,'2023'!$A$5:$N$314,9,0)</f>
        <v>#N/A</v>
      </c>
      <c r="C139" s="236" t="e">
        <f>VLOOKUP(A139,'2023'!$A$5:$L$314,5,0)</f>
        <v>#N/A</v>
      </c>
      <c r="D139" s="237" t="e">
        <f>VLOOKUP(A139,'2023'!$A$5:$L$314,12,0)</f>
        <v>#N/A</v>
      </c>
      <c r="E139" s="235"/>
      <c r="F139" s="235"/>
      <c r="G139" s="235"/>
      <c r="H139" s="235" t="e">
        <f>VLOOKUP(A139,'2023'!$A$5:$M$314,13,0)</f>
        <v>#N/A</v>
      </c>
      <c r="I139" s="446" t="e">
        <f t="shared" si="8"/>
        <v>#N/A</v>
      </c>
      <c r="J139" s="239" t="e">
        <v>#N/A</v>
      </c>
      <c r="K139" s="240"/>
      <c r="L139" s="33"/>
      <c r="M139" s="33"/>
      <c r="N139" s="33"/>
    </row>
    <row r="140" spans="1:14" ht="15.75" customHeight="1" x14ac:dyDescent="0.2">
      <c r="A140" s="240"/>
      <c r="B140" s="236" t="e">
        <f>VLOOKUP(A140,'2023'!$A$5:$N$314,9,0)</f>
        <v>#N/A</v>
      </c>
      <c r="C140" s="236" t="e">
        <f>VLOOKUP(A140,'2023'!$A$5:$L$314,5,0)</f>
        <v>#N/A</v>
      </c>
      <c r="D140" s="237" t="e">
        <f>VLOOKUP(A140,'2023'!$A$5:$L$314,12,0)</f>
        <v>#N/A</v>
      </c>
      <c r="E140" s="235"/>
      <c r="F140" s="235"/>
      <c r="G140" s="235"/>
      <c r="H140" s="235" t="e">
        <f>VLOOKUP(A140,'2023'!$A$5:$M$314,13,0)</f>
        <v>#N/A</v>
      </c>
      <c r="I140" s="446" t="e">
        <f t="shared" si="8"/>
        <v>#N/A</v>
      </c>
      <c r="J140" s="239" t="e">
        <v>#N/A</v>
      </c>
      <c r="K140" s="240"/>
      <c r="L140" s="33"/>
      <c r="M140" s="33"/>
      <c r="N140" s="33"/>
    </row>
    <row r="141" spans="1:14" ht="15.75" customHeight="1" x14ac:dyDescent="0.2">
      <c r="A141" s="240"/>
      <c r="B141" s="236" t="e">
        <f>VLOOKUP(A141,'2023'!$A$5:$N$314,9,0)</f>
        <v>#N/A</v>
      </c>
      <c r="C141" s="236" t="e">
        <f>VLOOKUP(A141,'2023'!$A$5:$L$314,5,0)</f>
        <v>#N/A</v>
      </c>
      <c r="D141" s="237" t="e">
        <f>VLOOKUP(A141,'2023'!$A$5:$L$314,12,0)</f>
        <v>#N/A</v>
      </c>
      <c r="E141" s="235"/>
      <c r="F141" s="235"/>
      <c r="G141" s="235"/>
      <c r="H141" s="235" t="e">
        <f>VLOOKUP(A141,'2023'!$A$5:$M$314,13,0)</f>
        <v>#N/A</v>
      </c>
      <c r="I141" s="446" t="e">
        <f t="shared" si="8"/>
        <v>#N/A</v>
      </c>
      <c r="J141" s="239" t="e">
        <v>#N/A</v>
      </c>
      <c r="K141" s="240"/>
      <c r="L141" s="33"/>
      <c r="M141" s="33"/>
      <c r="N141" s="33"/>
    </row>
    <row r="142" spans="1:14" ht="15.75" customHeight="1" x14ac:dyDescent="0.2">
      <c r="A142" s="240"/>
      <c r="B142" s="236" t="e">
        <f>VLOOKUP(A142,'2023'!$A$5:$N$314,9,0)</f>
        <v>#N/A</v>
      </c>
      <c r="C142" s="236" t="e">
        <f>VLOOKUP(A142,'2023'!$A$5:$L$314,5,0)</f>
        <v>#N/A</v>
      </c>
      <c r="D142" s="237" t="e">
        <f>VLOOKUP(A142,'2023'!$A$5:$L$314,12,0)</f>
        <v>#N/A</v>
      </c>
      <c r="E142" s="235"/>
      <c r="F142" s="235"/>
      <c r="G142" s="235"/>
      <c r="H142" s="235" t="e">
        <f>VLOOKUP(A142,'2023'!$A$5:$M$314,13,0)</f>
        <v>#N/A</v>
      </c>
      <c r="I142" s="446" t="e">
        <f t="shared" si="8"/>
        <v>#N/A</v>
      </c>
      <c r="J142" s="239" t="e">
        <v>#N/A</v>
      </c>
      <c r="K142" s="240"/>
      <c r="L142" s="33"/>
      <c r="M142" s="33"/>
      <c r="N142" s="33"/>
    </row>
    <row r="143" spans="1:14" ht="15.75" customHeight="1" x14ac:dyDescent="0.2">
      <c r="A143" s="188"/>
      <c r="B143" s="236" t="e">
        <f>VLOOKUP(A143,'2023'!$A$5:$N$314,9,0)</f>
        <v>#N/A</v>
      </c>
      <c r="C143" s="236" t="e">
        <f>VLOOKUP(A143,'2023'!$A$5:$L$314,5,0)</f>
        <v>#N/A</v>
      </c>
      <c r="D143" s="237" t="e">
        <f>VLOOKUP(A143,'2023'!$A$5:$L$314,12,0)</f>
        <v>#N/A</v>
      </c>
      <c r="E143" s="235"/>
      <c r="F143" s="235"/>
      <c r="G143" s="235"/>
      <c r="H143" s="235" t="e">
        <f>VLOOKUP(A143,'2023'!$A$5:$M$314,13,0)</f>
        <v>#N/A</v>
      </c>
      <c r="I143" s="446" t="e">
        <f t="shared" si="8"/>
        <v>#N/A</v>
      </c>
      <c r="J143" s="239" t="e">
        <v>#N/A</v>
      </c>
      <c r="K143" s="240"/>
      <c r="L143" s="33"/>
      <c r="M143" s="33"/>
      <c r="N143" s="33"/>
    </row>
    <row r="144" spans="1:14" ht="15.75" customHeight="1" x14ac:dyDescent="0.2">
      <c r="A144" s="188"/>
      <c r="B144" s="236" t="e">
        <f>VLOOKUP(A144,'2023'!$A$5:$N$314,9,0)</f>
        <v>#N/A</v>
      </c>
      <c r="C144" s="236" t="e">
        <f>VLOOKUP(A144,'2023'!$A$5:$L$314,5,0)</f>
        <v>#N/A</v>
      </c>
      <c r="D144" s="237" t="e">
        <f>VLOOKUP(A144,'2023'!$A$5:$L$314,12,0)</f>
        <v>#N/A</v>
      </c>
      <c r="E144" s="235"/>
      <c r="F144" s="235"/>
      <c r="G144" s="235"/>
      <c r="H144" s="235" t="e">
        <f>VLOOKUP(A144,'2023'!$A$5:$M$314,13,0)</f>
        <v>#N/A</v>
      </c>
      <c r="I144" s="446" t="e">
        <f t="shared" si="8"/>
        <v>#N/A</v>
      </c>
      <c r="J144" s="239" t="e">
        <v>#N/A</v>
      </c>
      <c r="K144" s="240"/>
      <c r="L144" s="33"/>
      <c r="M144" s="33"/>
      <c r="N144" s="33"/>
    </row>
    <row r="145" spans="1:14" ht="15.75" customHeight="1" x14ac:dyDescent="0.2">
      <c r="A145" s="188"/>
      <c r="B145" s="236" t="e">
        <f>VLOOKUP(A145,'2023'!$A$5:$N$314,9,0)</f>
        <v>#N/A</v>
      </c>
      <c r="C145" s="236" t="e">
        <f>VLOOKUP(A145,'2023'!$A$5:$L$314,5,0)</f>
        <v>#N/A</v>
      </c>
      <c r="D145" s="237" t="e">
        <f>VLOOKUP(A145,'2023'!$A$5:$L$314,12,0)</f>
        <v>#N/A</v>
      </c>
      <c r="E145" s="235"/>
      <c r="F145" s="235"/>
      <c r="G145" s="235"/>
      <c r="H145" s="235" t="e">
        <f>VLOOKUP(A145,'2023'!$A$5:$M$314,13,0)</f>
        <v>#N/A</v>
      </c>
      <c r="I145" s="446" t="e">
        <f t="shared" si="8"/>
        <v>#N/A</v>
      </c>
      <c r="J145" s="239" t="e">
        <v>#N/A</v>
      </c>
      <c r="K145" s="240"/>
      <c r="L145" s="33"/>
      <c r="M145" s="33"/>
      <c r="N145" s="33"/>
    </row>
    <row r="146" spans="1:14" ht="15.75" customHeight="1" x14ac:dyDescent="0.2">
      <c r="A146" s="188"/>
      <c r="B146" s="236" t="e">
        <f>VLOOKUP(A146,'2023'!$A$5:$N$314,9,0)</f>
        <v>#N/A</v>
      </c>
      <c r="C146" s="236" t="e">
        <f>VLOOKUP(A146,'2023'!$A$5:$L$314,5,0)</f>
        <v>#N/A</v>
      </c>
      <c r="D146" s="237" t="e">
        <f>VLOOKUP(A146,'2023'!$A$5:$L$314,12,0)</f>
        <v>#N/A</v>
      </c>
      <c r="E146" s="235"/>
      <c r="F146" s="235"/>
      <c r="G146" s="235"/>
      <c r="H146" s="235" t="e">
        <f>VLOOKUP(A146,'2023'!$A$5:$M$314,13,0)</f>
        <v>#N/A</v>
      </c>
      <c r="I146" s="446" t="e">
        <f t="shared" si="8"/>
        <v>#N/A</v>
      </c>
      <c r="J146" s="239" t="e">
        <v>#N/A</v>
      </c>
      <c r="K146" s="240"/>
      <c r="L146" s="33"/>
      <c r="M146" s="33"/>
      <c r="N146" s="33"/>
    </row>
    <row r="147" spans="1:14" ht="15.75" customHeight="1" x14ac:dyDescent="0.2">
      <c r="A147" s="188"/>
      <c r="B147" s="236" t="e">
        <f>VLOOKUP(A147,'2023'!$A$5:$N$314,9,0)</f>
        <v>#N/A</v>
      </c>
      <c r="C147" s="236" t="e">
        <f>VLOOKUP(A147,'2023'!$A$5:$L$314,5,0)</f>
        <v>#N/A</v>
      </c>
      <c r="D147" s="237" t="e">
        <f>VLOOKUP(A147,'2023'!$A$5:$L$314,12,0)</f>
        <v>#N/A</v>
      </c>
      <c r="E147" s="235"/>
      <c r="F147" s="235"/>
      <c r="G147" s="235"/>
      <c r="H147" s="235" t="e">
        <f>VLOOKUP(A147,'2023'!$A$5:$M$314,13,0)</f>
        <v>#N/A</v>
      </c>
      <c r="I147" s="446" t="e">
        <f t="shared" si="8"/>
        <v>#N/A</v>
      </c>
      <c r="J147" s="239" t="e">
        <v>#N/A</v>
      </c>
      <c r="K147" s="240"/>
      <c r="L147" s="33"/>
      <c r="M147" s="33"/>
      <c r="N147" s="33"/>
    </row>
    <row r="148" spans="1:14" ht="15.75" customHeight="1" x14ac:dyDescent="0.2">
      <c r="A148" s="188"/>
      <c r="B148" s="236" t="e">
        <f>VLOOKUP(A148,'2023'!$A$5:$N$314,9,0)</f>
        <v>#N/A</v>
      </c>
      <c r="C148" s="236" t="e">
        <f>VLOOKUP(A148,'2023'!$A$5:$L$314,5,0)</f>
        <v>#N/A</v>
      </c>
      <c r="D148" s="237" t="e">
        <f>VLOOKUP(A148,'2023'!$A$5:$L$314,12,0)</f>
        <v>#N/A</v>
      </c>
      <c r="E148" s="235"/>
      <c r="F148" s="235"/>
      <c r="G148" s="235"/>
      <c r="H148" s="235" t="e">
        <f>VLOOKUP(A148,'2023'!$A$5:$M$314,13,0)</f>
        <v>#N/A</v>
      </c>
      <c r="I148" s="446" t="e">
        <f t="shared" si="8"/>
        <v>#N/A</v>
      </c>
      <c r="J148" s="239" t="e">
        <v>#N/A</v>
      </c>
      <c r="K148" s="240"/>
      <c r="L148" s="33"/>
      <c r="M148" s="33"/>
      <c r="N148" s="33"/>
    </row>
    <row r="149" spans="1:14" ht="15.75" customHeight="1" x14ac:dyDescent="0.2">
      <c r="A149" s="188"/>
      <c r="B149" s="236" t="e">
        <f>VLOOKUP(A149,'2023'!$A$5:$N$314,9,0)</f>
        <v>#N/A</v>
      </c>
      <c r="C149" s="236" t="e">
        <f>VLOOKUP(A149,'2023'!$A$5:$L$314,5,0)</f>
        <v>#N/A</v>
      </c>
      <c r="D149" s="237" t="e">
        <f>VLOOKUP(A149,'2023'!$A$5:$L$314,12,0)</f>
        <v>#N/A</v>
      </c>
      <c r="E149" s="235"/>
      <c r="F149" s="235"/>
      <c r="G149" s="235"/>
      <c r="H149" s="235" t="e">
        <f>VLOOKUP(A149,'2023'!$A$5:$M$314,13,0)</f>
        <v>#N/A</v>
      </c>
      <c r="I149" s="446" t="e">
        <f t="shared" si="8"/>
        <v>#N/A</v>
      </c>
      <c r="J149" s="239" t="e">
        <v>#N/A</v>
      </c>
      <c r="K149" s="240"/>
      <c r="L149" s="33"/>
      <c r="M149" s="33"/>
      <c r="N149" s="33"/>
    </row>
    <row r="150" spans="1:14" ht="15.75" customHeight="1" x14ac:dyDescent="0.2">
      <c r="A150" s="188"/>
      <c r="B150" s="236" t="e">
        <f>VLOOKUP(A150,'2023'!$A$5:$N$314,9,0)</f>
        <v>#N/A</v>
      </c>
      <c r="C150" s="236" t="e">
        <f>VLOOKUP(A150,'2023'!$A$5:$L$314,5,0)</f>
        <v>#N/A</v>
      </c>
      <c r="D150" s="237" t="e">
        <f>VLOOKUP(A150,'2023'!$A$5:$L$314,12,0)</f>
        <v>#N/A</v>
      </c>
      <c r="E150" s="235"/>
      <c r="F150" s="235"/>
      <c r="G150" s="235"/>
      <c r="H150" s="235" t="e">
        <f>VLOOKUP(A150,'2023'!$A$5:$M$314,13,0)</f>
        <v>#N/A</v>
      </c>
      <c r="I150" s="446" t="e">
        <f t="shared" si="8"/>
        <v>#N/A</v>
      </c>
      <c r="J150" s="239" t="e">
        <v>#N/A</v>
      </c>
      <c r="K150" s="240"/>
      <c r="L150" s="33"/>
      <c r="M150" s="33"/>
      <c r="N150" s="33"/>
    </row>
    <row r="151" spans="1:14" ht="15.75" customHeight="1" x14ac:dyDescent="0.2">
      <c r="A151" s="188"/>
      <c r="B151" s="236" t="e">
        <f>VLOOKUP(A151,'2023'!$A$5:$N$314,9,0)</f>
        <v>#N/A</v>
      </c>
      <c r="C151" s="236" t="e">
        <f>VLOOKUP(A151,'2023'!$A$5:$L$314,5,0)</f>
        <v>#N/A</v>
      </c>
      <c r="D151" s="237" t="e">
        <f>VLOOKUP(A151,'2023'!$A$5:$L$314,12,0)</f>
        <v>#N/A</v>
      </c>
      <c r="E151" s="235"/>
      <c r="F151" s="235"/>
      <c r="G151" s="235"/>
      <c r="H151" s="235" t="e">
        <f>VLOOKUP(A151,'2023'!$A$5:$M$314,13,0)</f>
        <v>#N/A</v>
      </c>
      <c r="I151" s="446" t="e">
        <f t="shared" si="8"/>
        <v>#N/A</v>
      </c>
      <c r="J151" s="239" t="e">
        <v>#N/A</v>
      </c>
      <c r="K151" s="240"/>
      <c r="L151" s="33"/>
      <c r="M151" s="33"/>
      <c r="N151" s="33"/>
    </row>
    <row r="152" spans="1:14" ht="15.75" customHeight="1" x14ac:dyDescent="0.2">
      <c r="A152" s="188"/>
      <c r="B152" s="236" t="e">
        <f>VLOOKUP(A152,'2023'!$A$5:$N$314,9,0)</f>
        <v>#N/A</v>
      </c>
      <c r="C152" s="236" t="e">
        <f>VLOOKUP(A152,'2023'!$A$5:$L$314,5,0)</f>
        <v>#N/A</v>
      </c>
      <c r="D152" s="237" t="e">
        <f>VLOOKUP(A152,'2023'!$A$5:$L$314,12,0)</f>
        <v>#N/A</v>
      </c>
      <c r="E152" s="235"/>
      <c r="F152" s="235"/>
      <c r="G152" s="235"/>
      <c r="H152" s="235" t="e">
        <f>VLOOKUP(A152,'2023'!$A$5:$M$314,13,0)</f>
        <v>#N/A</v>
      </c>
      <c r="I152" s="446" t="e">
        <f t="shared" si="8"/>
        <v>#N/A</v>
      </c>
      <c r="J152" s="239" t="e">
        <v>#N/A</v>
      </c>
      <c r="K152" s="240"/>
      <c r="L152" s="33"/>
      <c r="M152" s="33"/>
      <c r="N152" s="33"/>
    </row>
    <row r="153" spans="1:14" ht="15.75" customHeight="1" x14ac:dyDescent="0.2">
      <c r="A153" s="188"/>
      <c r="B153" s="236" t="e">
        <f>VLOOKUP(A153,'2023'!$A$5:$N$314,9,0)</f>
        <v>#N/A</v>
      </c>
      <c r="C153" s="236" t="e">
        <f>VLOOKUP(A153,'2023'!$A$5:$L$314,5,0)</f>
        <v>#N/A</v>
      </c>
      <c r="D153" s="237" t="e">
        <f>VLOOKUP(A153,'2023'!$A$5:$L$314,12,0)</f>
        <v>#N/A</v>
      </c>
      <c r="E153" s="235"/>
      <c r="F153" s="235"/>
      <c r="G153" s="235"/>
      <c r="H153" s="235" t="e">
        <f>VLOOKUP(A153,'2023'!$A$5:$M$314,13,0)</f>
        <v>#N/A</v>
      </c>
      <c r="I153" s="446" t="e">
        <f t="shared" si="8"/>
        <v>#N/A</v>
      </c>
      <c r="J153" s="239" t="e">
        <v>#N/A</v>
      </c>
      <c r="K153" s="240"/>
      <c r="L153" s="33"/>
      <c r="M153" s="33"/>
      <c r="N153" s="33"/>
    </row>
    <row r="154" spans="1:14" ht="15.75" customHeight="1" x14ac:dyDescent="0.2">
      <c r="A154" s="188"/>
      <c r="B154" s="236" t="e">
        <f>VLOOKUP(A154,'2023'!$A$5:$N$314,9,0)</f>
        <v>#N/A</v>
      </c>
      <c r="C154" s="236" t="e">
        <f>VLOOKUP(A154,'2023'!$A$5:$L$314,5,0)</f>
        <v>#N/A</v>
      </c>
      <c r="D154" s="237" t="e">
        <f>VLOOKUP(A154,'2023'!$A$5:$L$314,12,0)</f>
        <v>#N/A</v>
      </c>
      <c r="E154" s="235"/>
      <c r="F154" s="235"/>
      <c r="G154" s="235"/>
      <c r="H154" s="235" t="e">
        <f>VLOOKUP(A154,'2023'!$A$5:$M$314,13,0)</f>
        <v>#N/A</v>
      </c>
      <c r="I154" s="446" t="e">
        <f t="shared" si="8"/>
        <v>#N/A</v>
      </c>
      <c r="J154" s="239" t="e">
        <v>#N/A</v>
      </c>
      <c r="K154" s="240"/>
      <c r="L154" s="33"/>
      <c r="M154" s="33"/>
      <c r="N154" s="33"/>
    </row>
    <row r="155" spans="1:14" ht="15.75" customHeight="1" x14ac:dyDescent="0.2">
      <c r="A155" s="188"/>
      <c r="B155" s="236" t="e">
        <f>VLOOKUP(A155,'2023'!$A$5:$N$314,9,0)</f>
        <v>#N/A</v>
      </c>
      <c r="C155" s="236" t="e">
        <f>VLOOKUP(A155,'2023'!$A$5:$L$314,5,0)</f>
        <v>#N/A</v>
      </c>
      <c r="D155" s="237" t="e">
        <f>VLOOKUP(A155,'2023'!$A$5:$L$314,12,0)</f>
        <v>#N/A</v>
      </c>
      <c r="E155" s="235"/>
      <c r="F155" s="235"/>
      <c r="G155" s="235"/>
      <c r="H155" s="235" t="e">
        <f>VLOOKUP(A155,'2023'!$A$5:$M$314,13,0)</f>
        <v>#N/A</v>
      </c>
      <c r="I155" s="446" t="e">
        <f t="shared" si="8"/>
        <v>#N/A</v>
      </c>
      <c r="J155" s="239" t="e">
        <v>#N/A</v>
      </c>
      <c r="K155" s="240"/>
      <c r="L155" s="33"/>
      <c r="M155" s="33"/>
      <c r="N155" s="33"/>
    </row>
    <row r="156" spans="1:14" ht="15.75" customHeight="1" x14ac:dyDescent="0.2">
      <c r="A156" s="188"/>
      <c r="B156" s="236" t="e">
        <f>VLOOKUP(A156,'2023'!$A$5:$N$314,9,0)</f>
        <v>#N/A</v>
      </c>
      <c r="C156" s="236" t="e">
        <f>VLOOKUP(A156,'2023'!$A$5:$L$314,5,0)</f>
        <v>#N/A</v>
      </c>
      <c r="D156" s="237" t="e">
        <f>VLOOKUP(A156,'2023'!$A$5:$L$314,12,0)</f>
        <v>#N/A</v>
      </c>
      <c r="E156" s="235"/>
      <c r="F156" s="235"/>
      <c r="G156" s="235"/>
      <c r="H156" s="235" t="e">
        <f>VLOOKUP(A156,'2023'!$A$5:$M$314,13,0)</f>
        <v>#N/A</v>
      </c>
      <c r="I156" s="446" t="e">
        <f t="shared" si="8"/>
        <v>#N/A</v>
      </c>
      <c r="J156" s="239" t="e">
        <v>#N/A</v>
      </c>
      <c r="K156" s="240"/>
      <c r="L156" s="33"/>
      <c r="M156" s="33"/>
      <c r="N156" s="33"/>
    </row>
    <row r="157" spans="1:14" ht="15.75" customHeight="1" x14ac:dyDescent="0.2">
      <c r="A157" s="188"/>
      <c r="B157" s="236" t="e">
        <f>VLOOKUP(A157,'2023'!$A$5:$N$314,9,0)</f>
        <v>#N/A</v>
      </c>
      <c r="C157" s="236" t="e">
        <f>VLOOKUP(A157,'2023'!$A$5:$L$314,5,0)</f>
        <v>#N/A</v>
      </c>
      <c r="D157" s="237" t="e">
        <f>VLOOKUP(A157,'2023'!$A$5:$L$314,12,0)</f>
        <v>#N/A</v>
      </c>
      <c r="E157" s="235"/>
      <c r="F157" s="235"/>
      <c r="G157" s="235"/>
      <c r="H157" s="235" t="e">
        <f>VLOOKUP(A157,'2023'!$A$5:$M$314,13,0)</f>
        <v>#N/A</v>
      </c>
      <c r="I157" s="446" t="e">
        <f t="shared" si="8"/>
        <v>#N/A</v>
      </c>
      <c r="J157" s="239" t="e">
        <v>#N/A</v>
      </c>
      <c r="K157" s="240"/>
      <c r="L157" s="33"/>
      <c r="M157" s="33"/>
      <c r="N157" s="33"/>
    </row>
    <row r="158" spans="1:14" ht="15.75" customHeight="1" x14ac:dyDescent="0.2">
      <c r="A158" s="188"/>
      <c r="B158" s="236" t="e">
        <f>VLOOKUP(A158,'2023'!$A$5:$N$314,9,0)</f>
        <v>#N/A</v>
      </c>
      <c r="C158" s="236" t="e">
        <f>VLOOKUP(A158,'2023'!$A$5:$L$314,5,0)</f>
        <v>#N/A</v>
      </c>
      <c r="D158" s="237" t="e">
        <f>VLOOKUP(A158,'2023'!$A$5:$L$314,12,0)</f>
        <v>#N/A</v>
      </c>
      <c r="E158" s="235"/>
      <c r="F158" s="235"/>
      <c r="G158" s="235"/>
      <c r="H158" s="235" t="e">
        <f>VLOOKUP(A158,'2023'!$A$5:$M$314,13,0)</f>
        <v>#N/A</v>
      </c>
      <c r="I158" s="446" t="e">
        <f t="shared" si="8"/>
        <v>#N/A</v>
      </c>
      <c r="J158" s="239" t="e">
        <v>#N/A</v>
      </c>
      <c r="K158" s="240"/>
      <c r="L158" s="33"/>
      <c r="M158" s="33"/>
      <c r="N158" s="33"/>
    </row>
    <row r="159" spans="1:14" ht="15.75" customHeight="1" x14ac:dyDescent="0.2">
      <c r="A159" s="188"/>
      <c r="B159" s="236" t="e">
        <f>VLOOKUP(A159,'2023'!$A$5:$N$314,9,0)</f>
        <v>#N/A</v>
      </c>
      <c r="C159" s="236" t="e">
        <f>VLOOKUP(A159,'2023'!$A$5:$L$314,5,0)</f>
        <v>#N/A</v>
      </c>
      <c r="D159" s="237" t="e">
        <f>VLOOKUP(A159,'2023'!$A$5:$L$314,12,0)</f>
        <v>#N/A</v>
      </c>
      <c r="E159" s="235"/>
      <c r="F159" s="235"/>
      <c r="G159" s="235"/>
      <c r="H159" s="235" t="e">
        <f>VLOOKUP(A159,'2023'!$A$5:$M$314,13,0)</f>
        <v>#N/A</v>
      </c>
      <c r="I159" s="446" t="e">
        <f t="shared" si="8"/>
        <v>#N/A</v>
      </c>
      <c r="J159" s="239" t="e">
        <v>#N/A</v>
      </c>
      <c r="K159" s="240"/>
      <c r="L159" s="33"/>
      <c r="M159" s="33"/>
      <c r="N159" s="33"/>
    </row>
    <row r="160" spans="1:14" ht="15.75" customHeight="1" x14ac:dyDescent="0.2">
      <c r="A160" s="188"/>
      <c r="B160" s="236" t="e">
        <f>VLOOKUP(A160,'2023'!$A$5:$N$314,9,0)</f>
        <v>#N/A</v>
      </c>
      <c r="C160" s="236" t="e">
        <f>VLOOKUP(A160,'2023'!$A$5:$L$314,5,0)</f>
        <v>#N/A</v>
      </c>
      <c r="D160" s="237" t="e">
        <f>VLOOKUP(A160,'2023'!$A$5:$L$314,12,0)</f>
        <v>#N/A</v>
      </c>
      <c r="E160" s="235"/>
      <c r="F160" s="235"/>
      <c r="G160" s="235"/>
      <c r="H160" s="235" t="e">
        <f>VLOOKUP(A160,'2023'!$A$5:$M$314,13,0)</f>
        <v>#N/A</v>
      </c>
      <c r="I160" s="446" t="e">
        <f t="shared" si="8"/>
        <v>#N/A</v>
      </c>
      <c r="J160" s="239" t="e">
        <v>#N/A</v>
      </c>
      <c r="K160" s="240"/>
      <c r="L160" s="33"/>
      <c r="M160" s="33"/>
      <c r="N160" s="33"/>
    </row>
    <row r="161" spans="1:14" ht="15.75" customHeight="1" x14ac:dyDescent="0.2">
      <c r="A161" s="188"/>
      <c r="B161" s="236" t="e">
        <f>VLOOKUP(A161,'2023'!$A$5:$N$314,9,0)</f>
        <v>#N/A</v>
      </c>
      <c r="C161" s="236" t="e">
        <f>VLOOKUP(A161,'2023'!$A$5:$L$314,5,0)</f>
        <v>#N/A</v>
      </c>
      <c r="D161" s="237" t="e">
        <f>VLOOKUP(A161,'2023'!$A$5:$L$314,12,0)</f>
        <v>#N/A</v>
      </c>
      <c r="E161" s="235"/>
      <c r="F161" s="235"/>
      <c r="G161" s="235"/>
      <c r="H161" s="235" t="e">
        <f>VLOOKUP(A161,'2023'!$A$5:$M$314,13,0)</f>
        <v>#N/A</v>
      </c>
      <c r="I161" s="446" t="e">
        <f t="shared" si="8"/>
        <v>#N/A</v>
      </c>
      <c r="J161" s="239" t="e">
        <v>#N/A</v>
      </c>
      <c r="K161" s="240"/>
      <c r="L161" s="33"/>
      <c r="M161" s="33"/>
      <c r="N161" s="33"/>
    </row>
    <row r="162" spans="1:14" ht="15.75" customHeight="1" x14ac:dyDescent="0.2">
      <c r="A162" s="188"/>
      <c r="B162" s="236" t="e">
        <f>VLOOKUP(A162,'2023'!$A$5:$N$314,9,0)</f>
        <v>#N/A</v>
      </c>
      <c r="C162" s="236" t="e">
        <f>VLOOKUP(A162,'2023'!$A$5:$L$314,5,0)</f>
        <v>#N/A</v>
      </c>
      <c r="D162" s="237" t="e">
        <f>VLOOKUP(A162,'2023'!$A$5:$L$314,12,0)</f>
        <v>#N/A</v>
      </c>
      <c r="E162" s="235"/>
      <c r="F162" s="235"/>
      <c r="G162" s="235"/>
      <c r="H162" s="235" t="e">
        <f>VLOOKUP(A162,'2023'!$A$5:$M$314,13,0)</f>
        <v>#N/A</v>
      </c>
      <c r="I162" s="446" t="e">
        <f t="shared" si="8"/>
        <v>#N/A</v>
      </c>
      <c r="J162" s="239" t="e">
        <v>#N/A</v>
      </c>
      <c r="K162" s="240"/>
      <c r="L162" s="33"/>
      <c r="M162" s="33"/>
      <c r="N162" s="33"/>
    </row>
    <row r="163" spans="1:14" ht="15.75" customHeight="1" x14ac:dyDescent="0.2">
      <c r="A163" s="188"/>
      <c r="B163" s="236" t="e">
        <f>VLOOKUP(A163,'2023'!$A$5:$N$314,9,0)</f>
        <v>#N/A</v>
      </c>
      <c r="C163" s="236" t="e">
        <f>VLOOKUP(A163,'2023'!$A$5:$L$314,5,0)</f>
        <v>#N/A</v>
      </c>
      <c r="D163" s="237" t="e">
        <f>VLOOKUP(A163,'2023'!$A$5:$L$314,12,0)</f>
        <v>#N/A</v>
      </c>
      <c r="E163" s="235"/>
      <c r="F163" s="235"/>
      <c r="G163" s="235"/>
      <c r="H163" s="235" t="e">
        <f>VLOOKUP(A163,'2023'!$A$5:$M$314,13,0)</f>
        <v>#N/A</v>
      </c>
      <c r="I163" s="446" t="e">
        <f t="shared" si="8"/>
        <v>#N/A</v>
      </c>
      <c r="J163" s="239" t="e">
        <v>#N/A</v>
      </c>
      <c r="K163" s="240"/>
      <c r="L163" s="33"/>
      <c r="M163" s="33"/>
      <c r="N163" s="33"/>
    </row>
    <row r="164" spans="1:14" ht="15.75" customHeight="1" x14ac:dyDescent="0.2">
      <c r="A164" s="188"/>
      <c r="B164" s="236" t="e">
        <f>VLOOKUP(A164,'2023'!$A$5:$N$314,9,0)</f>
        <v>#N/A</v>
      </c>
      <c r="C164" s="236" t="e">
        <f>VLOOKUP(A164,'2023'!$A$5:$L$314,5,0)</f>
        <v>#N/A</v>
      </c>
      <c r="D164" s="237" t="e">
        <f>VLOOKUP(A164,'2023'!$A$5:$L$314,12,0)</f>
        <v>#N/A</v>
      </c>
      <c r="E164" s="235"/>
      <c r="F164" s="235"/>
      <c r="G164" s="235"/>
      <c r="H164" s="235" t="e">
        <f>VLOOKUP(A164,'2023'!$A$5:$M$314,13,0)</f>
        <v>#N/A</v>
      </c>
      <c r="I164" s="446" t="e">
        <f t="shared" si="8"/>
        <v>#N/A</v>
      </c>
      <c r="J164" s="239" t="e">
        <v>#N/A</v>
      </c>
      <c r="K164" s="240"/>
      <c r="L164" s="33"/>
      <c r="M164" s="33"/>
      <c r="N164" s="33"/>
    </row>
    <row r="165" spans="1:14" ht="15.75" customHeight="1" x14ac:dyDescent="0.2">
      <c r="A165" s="188"/>
      <c r="B165" s="236" t="e">
        <f>VLOOKUP(A165,'2023'!$A$5:$N$314,9,0)</f>
        <v>#N/A</v>
      </c>
      <c r="C165" s="236" t="e">
        <f>VLOOKUP(A165,'2023'!$A$5:$L$314,5,0)</f>
        <v>#N/A</v>
      </c>
      <c r="D165" s="237" t="e">
        <f>VLOOKUP(A165,'2023'!$A$5:$L$314,12,0)</f>
        <v>#N/A</v>
      </c>
      <c r="E165" s="235"/>
      <c r="F165" s="235"/>
      <c r="G165" s="235"/>
      <c r="H165" s="235" t="e">
        <f>VLOOKUP(A165,'2023'!$A$5:$M$314,13,0)</f>
        <v>#N/A</v>
      </c>
      <c r="I165" s="446" t="e">
        <f t="shared" si="8"/>
        <v>#N/A</v>
      </c>
      <c r="J165" s="239" t="e">
        <v>#N/A</v>
      </c>
      <c r="K165" s="240"/>
      <c r="L165" s="33"/>
      <c r="M165" s="33"/>
      <c r="N165" s="33"/>
    </row>
    <row r="166" spans="1:14" ht="15.75" customHeight="1" x14ac:dyDescent="0.2">
      <c r="A166" s="188"/>
      <c r="B166" s="236" t="e">
        <f>VLOOKUP(A166,'2023'!$A$5:$N$314,9,0)</f>
        <v>#N/A</v>
      </c>
      <c r="C166" s="236" t="e">
        <f>VLOOKUP(A166,'2023'!$A$5:$L$314,5,0)</f>
        <v>#N/A</v>
      </c>
      <c r="D166" s="237" t="e">
        <f>VLOOKUP(A166,'2023'!$A$5:$L$314,12,0)</f>
        <v>#N/A</v>
      </c>
      <c r="E166" s="235"/>
      <c r="F166" s="235"/>
      <c r="G166" s="235"/>
      <c r="H166" s="235" t="e">
        <f>VLOOKUP(A166,'2023'!$A$5:$M$314,13,0)</f>
        <v>#N/A</v>
      </c>
      <c r="I166" s="446" t="e">
        <f t="shared" si="8"/>
        <v>#N/A</v>
      </c>
      <c r="J166" s="239" t="e">
        <v>#N/A</v>
      </c>
      <c r="K166" s="240"/>
      <c r="L166" s="33"/>
      <c r="M166" s="33"/>
      <c r="N166" s="33"/>
    </row>
    <row r="167" spans="1:14" ht="15.75" customHeight="1" x14ac:dyDescent="0.2">
      <c r="A167" s="188"/>
      <c r="B167" s="236" t="e">
        <f>VLOOKUP(A167,'2023'!$A$5:$N$314,9,0)</f>
        <v>#N/A</v>
      </c>
      <c r="C167" s="236" t="e">
        <f>VLOOKUP(A167,'2023'!$A$5:$L$314,5,0)</f>
        <v>#N/A</v>
      </c>
      <c r="D167" s="237" t="e">
        <f>VLOOKUP(A167,'2023'!$A$5:$L$314,12,0)</f>
        <v>#N/A</v>
      </c>
      <c r="E167" s="235"/>
      <c r="F167" s="235"/>
      <c r="G167" s="235"/>
      <c r="H167" s="235" t="e">
        <f>VLOOKUP(A167,'2023'!$A$5:$M$314,13,0)</f>
        <v>#N/A</v>
      </c>
      <c r="I167" s="446" t="e">
        <f t="shared" si="8"/>
        <v>#N/A</v>
      </c>
      <c r="J167" s="239" t="e">
        <v>#N/A</v>
      </c>
      <c r="K167" s="240"/>
      <c r="L167" s="33"/>
      <c r="M167" s="33"/>
      <c r="N167" s="33"/>
    </row>
    <row r="168" spans="1:14" ht="15.75" customHeight="1" x14ac:dyDescent="0.2">
      <c r="A168" s="188"/>
      <c r="B168" s="236" t="e">
        <f>VLOOKUP(A168,'2023'!$A$5:$N$314,9,0)</f>
        <v>#N/A</v>
      </c>
      <c r="C168" s="236" t="e">
        <f>VLOOKUP(A168,'2023'!$A$5:$L$314,5,0)</f>
        <v>#N/A</v>
      </c>
      <c r="D168" s="237" t="e">
        <f>VLOOKUP(A168,'2023'!$A$5:$L$314,12,0)</f>
        <v>#N/A</v>
      </c>
      <c r="E168" s="235"/>
      <c r="F168" s="235"/>
      <c r="G168" s="235"/>
      <c r="H168" s="235" t="e">
        <f>VLOOKUP(A168,'2023'!$A$5:$M$314,13,0)</f>
        <v>#N/A</v>
      </c>
      <c r="I168" s="446" t="e">
        <f t="shared" si="8"/>
        <v>#N/A</v>
      </c>
      <c r="J168" s="239" t="e">
        <v>#N/A</v>
      </c>
      <c r="K168" s="240"/>
      <c r="L168" s="33"/>
      <c r="M168" s="33"/>
      <c r="N168" s="33"/>
    </row>
    <row r="169" spans="1:14" ht="15.75" customHeight="1" x14ac:dyDescent="0.2">
      <c r="A169" s="188"/>
      <c r="B169" s="236" t="e">
        <f>VLOOKUP(A169,'2023'!$A$5:$N$314,9,0)</f>
        <v>#N/A</v>
      </c>
      <c r="C169" s="236" t="e">
        <f>VLOOKUP(A169,'2023'!$A$5:$L$314,5,0)</f>
        <v>#N/A</v>
      </c>
      <c r="D169" s="237" t="e">
        <f>VLOOKUP(A169,'2023'!$A$5:$L$314,12,0)</f>
        <v>#N/A</v>
      </c>
      <c r="E169" s="235"/>
      <c r="F169" s="235"/>
      <c r="G169" s="235"/>
      <c r="H169" s="235" t="e">
        <f>VLOOKUP(A169,'2023'!$A$5:$M$314,13,0)</f>
        <v>#N/A</v>
      </c>
      <c r="I169" s="446" t="e">
        <f t="shared" si="8"/>
        <v>#N/A</v>
      </c>
      <c r="J169" s="239" t="e">
        <v>#N/A</v>
      </c>
      <c r="K169" s="240"/>
      <c r="L169" s="33"/>
      <c r="M169" s="33"/>
      <c r="N169" s="33"/>
    </row>
    <row r="170" spans="1:14" ht="15.75" customHeight="1" x14ac:dyDescent="0.2">
      <c r="A170" s="188"/>
      <c r="B170" s="236" t="e">
        <f>VLOOKUP(A170,'2023'!$A$5:$N$314,9,0)</f>
        <v>#N/A</v>
      </c>
      <c r="C170" s="236" t="e">
        <f>VLOOKUP(A170,'2023'!$A$5:$L$314,5,0)</f>
        <v>#N/A</v>
      </c>
      <c r="D170" s="237" t="e">
        <f>VLOOKUP(A170,'2023'!$A$5:$L$314,12,0)</f>
        <v>#N/A</v>
      </c>
      <c r="E170" s="235"/>
      <c r="F170" s="235"/>
      <c r="G170" s="235"/>
      <c r="H170" s="235" t="e">
        <f>VLOOKUP(A170,'2023'!$A$5:$M$314,13,0)</f>
        <v>#N/A</v>
      </c>
      <c r="I170" s="446" t="e">
        <f t="shared" si="8"/>
        <v>#N/A</v>
      </c>
      <c r="J170" s="239" t="e">
        <v>#N/A</v>
      </c>
      <c r="K170" s="240"/>
      <c r="L170" s="33"/>
      <c r="M170" s="33"/>
      <c r="N170" s="33"/>
    </row>
    <row r="171" spans="1:14" ht="15.75" customHeight="1" x14ac:dyDescent="0.2">
      <c r="A171" s="188"/>
      <c r="B171" s="236" t="e">
        <f>VLOOKUP(A171,'2023'!$A$5:$N$314,9,0)</f>
        <v>#N/A</v>
      </c>
      <c r="C171" s="236" t="e">
        <f>VLOOKUP(A171,'2023'!$A$5:$L$314,5,0)</f>
        <v>#N/A</v>
      </c>
      <c r="D171" s="237" t="e">
        <f>VLOOKUP(A171,'2023'!$A$5:$L$314,12,0)</f>
        <v>#N/A</v>
      </c>
      <c r="E171" s="235"/>
      <c r="F171" s="235"/>
      <c r="G171" s="235"/>
      <c r="H171" s="235" t="e">
        <f>VLOOKUP(A171,'2023'!$A$5:$M$314,13,0)</f>
        <v>#N/A</v>
      </c>
      <c r="I171" s="446" t="e">
        <f t="shared" si="8"/>
        <v>#N/A</v>
      </c>
      <c r="J171" s="239" t="e">
        <v>#N/A</v>
      </c>
      <c r="K171" s="240"/>
      <c r="L171" s="33"/>
      <c r="M171" s="33"/>
      <c r="N171" s="33"/>
    </row>
    <row r="172" spans="1:14" ht="15.75" customHeight="1" x14ac:dyDescent="0.2">
      <c r="A172" s="188"/>
      <c r="B172" s="236" t="e">
        <f>VLOOKUP(A172,'2023'!$A$5:$N$314,9,0)</f>
        <v>#N/A</v>
      </c>
      <c r="C172" s="236" t="e">
        <f>VLOOKUP(A172,'2023'!$A$5:$L$314,5,0)</f>
        <v>#N/A</v>
      </c>
      <c r="D172" s="237" t="e">
        <f>VLOOKUP(A172,'2023'!$A$5:$L$314,12,0)</f>
        <v>#N/A</v>
      </c>
      <c r="E172" s="235"/>
      <c r="F172" s="235"/>
      <c r="G172" s="235"/>
      <c r="H172" s="235" t="e">
        <f>VLOOKUP(A172,'2023'!$A$5:$M$314,13,0)</f>
        <v>#N/A</v>
      </c>
      <c r="I172" s="446" t="e">
        <f t="shared" si="8"/>
        <v>#N/A</v>
      </c>
      <c r="J172" s="239" t="e">
        <v>#N/A</v>
      </c>
      <c r="K172" s="240"/>
      <c r="L172" s="33"/>
      <c r="M172" s="33"/>
      <c r="N172" s="33"/>
    </row>
    <row r="173" spans="1:14" ht="15.75" customHeight="1" x14ac:dyDescent="0.2">
      <c r="A173" s="188"/>
      <c r="B173" s="236" t="e">
        <f>VLOOKUP(A173,'2023'!$A$5:$N$314,9,0)</f>
        <v>#N/A</v>
      </c>
      <c r="C173" s="236" t="e">
        <f>VLOOKUP(A173,'2023'!$A$5:$L$314,5,0)</f>
        <v>#N/A</v>
      </c>
      <c r="D173" s="237" t="e">
        <f>VLOOKUP(A173,'2023'!$A$5:$L$314,12,0)</f>
        <v>#N/A</v>
      </c>
      <c r="E173" s="235"/>
      <c r="F173" s="235"/>
      <c r="G173" s="235"/>
      <c r="H173" s="235" t="e">
        <f>VLOOKUP(A173,'2023'!$A$5:$M$314,13,0)</f>
        <v>#N/A</v>
      </c>
      <c r="I173" s="446" t="e">
        <f t="shared" si="8"/>
        <v>#N/A</v>
      </c>
      <c r="J173" s="239" t="e">
        <v>#N/A</v>
      </c>
      <c r="K173" s="240"/>
      <c r="L173" s="33"/>
      <c r="M173" s="33"/>
      <c r="N173" s="33"/>
    </row>
    <row r="174" spans="1:14" ht="15.75" customHeight="1" x14ac:dyDescent="0.2">
      <c r="A174" s="188"/>
      <c r="B174" s="236" t="e">
        <f>VLOOKUP(A174,'2023'!$A$5:$N$314,9,0)</f>
        <v>#N/A</v>
      </c>
      <c r="C174" s="236" t="e">
        <f>VLOOKUP(A174,'2023'!$A$5:$L$314,5,0)</f>
        <v>#N/A</v>
      </c>
      <c r="D174" s="237" t="e">
        <f>VLOOKUP(A174,'2023'!$A$5:$L$314,12,0)</f>
        <v>#N/A</v>
      </c>
      <c r="E174" s="235"/>
      <c r="F174" s="235"/>
      <c r="G174" s="235"/>
      <c r="H174" s="235" t="e">
        <f>VLOOKUP(A174,'2023'!$A$5:$M$314,13,0)</f>
        <v>#N/A</v>
      </c>
      <c r="I174" s="446" t="e">
        <f t="shared" ref="I174:I201" si="9">(D174*E174)/2</f>
        <v>#N/A</v>
      </c>
      <c r="J174" s="239" t="e">
        <v>#N/A</v>
      </c>
      <c r="K174" s="240"/>
      <c r="L174" s="33"/>
      <c r="M174" s="33"/>
      <c r="N174" s="33"/>
    </row>
    <row r="175" spans="1:14" ht="15.75" customHeight="1" x14ac:dyDescent="0.2">
      <c r="A175" s="188"/>
      <c r="B175" s="236" t="e">
        <f>VLOOKUP(A175,'2023'!$A$5:$N$314,9,0)</f>
        <v>#N/A</v>
      </c>
      <c r="C175" s="236" t="e">
        <f>VLOOKUP(A175,'2023'!$A$5:$L$314,5,0)</f>
        <v>#N/A</v>
      </c>
      <c r="D175" s="237" t="e">
        <f>VLOOKUP(A175,'2023'!$A$5:$L$314,12,0)</f>
        <v>#N/A</v>
      </c>
      <c r="E175" s="235"/>
      <c r="F175" s="235"/>
      <c r="G175" s="235"/>
      <c r="H175" s="235" t="e">
        <f>VLOOKUP(A175,'2023'!$A$5:$M$314,13,0)</f>
        <v>#N/A</v>
      </c>
      <c r="I175" s="446" t="e">
        <f t="shared" si="9"/>
        <v>#N/A</v>
      </c>
      <c r="J175" s="239" t="e">
        <v>#N/A</v>
      </c>
      <c r="K175" s="240"/>
      <c r="L175" s="33"/>
      <c r="M175" s="33"/>
      <c r="N175" s="33"/>
    </row>
    <row r="176" spans="1:14" ht="15.75" customHeight="1" x14ac:dyDescent="0.2">
      <c r="A176" s="188"/>
      <c r="B176" s="236" t="e">
        <f>VLOOKUP(A176,'2023'!$A$5:$N$314,9,0)</f>
        <v>#N/A</v>
      </c>
      <c r="C176" s="236" t="e">
        <f>VLOOKUP(A176,'2023'!$A$5:$L$314,5,0)</f>
        <v>#N/A</v>
      </c>
      <c r="D176" s="237" t="e">
        <f>VLOOKUP(A176,'2023'!$A$5:$L$314,12,0)</f>
        <v>#N/A</v>
      </c>
      <c r="E176" s="235"/>
      <c r="F176" s="235"/>
      <c r="G176" s="235"/>
      <c r="H176" s="235" t="e">
        <f>VLOOKUP(A176,'2023'!$A$5:$M$314,13,0)</f>
        <v>#N/A</v>
      </c>
      <c r="I176" s="446" t="e">
        <f t="shared" si="9"/>
        <v>#N/A</v>
      </c>
      <c r="J176" s="239" t="e">
        <v>#N/A</v>
      </c>
      <c r="K176" s="240"/>
      <c r="L176" s="33"/>
      <c r="M176" s="33"/>
      <c r="N176" s="33"/>
    </row>
    <row r="177" spans="1:14" ht="15.75" customHeight="1" x14ac:dyDescent="0.2">
      <c r="A177" s="188"/>
      <c r="B177" s="236" t="e">
        <f>VLOOKUP(A177,'2023'!$A$5:$N$314,9,0)</f>
        <v>#N/A</v>
      </c>
      <c r="C177" s="236" t="e">
        <f>VLOOKUP(A177,'2023'!$A$5:$L$314,5,0)</f>
        <v>#N/A</v>
      </c>
      <c r="D177" s="237" t="e">
        <f>VLOOKUP(A177,'2023'!$A$5:$L$314,12,0)</f>
        <v>#N/A</v>
      </c>
      <c r="E177" s="235"/>
      <c r="F177" s="235"/>
      <c r="G177" s="235"/>
      <c r="H177" s="235" t="e">
        <f>VLOOKUP(A177,'2023'!$A$5:$M$314,13,0)</f>
        <v>#N/A</v>
      </c>
      <c r="I177" s="446" t="e">
        <f t="shared" si="9"/>
        <v>#N/A</v>
      </c>
      <c r="J177" s="239" t="e">
        <v>#N/A</v>
      </c>
      <c r="K177" s="240"/>
      <c r="L177" s="33"/>
      <c r="M177" s="33"/>
      <c r="N177" s="33"/>
    </row>
    <row r="178" spans="1:14" ht="15.75" customHeight="1" x14ac:dyDescent="0.2">
      <c r="A178" s="188"/>
      <c r="B178" s="236" t="e">
        <f>VLOOKUP(A178,'2023'!$A$5:$N$314,9,0)</f>
        <v>#N/A</v>
      </c>
      <c r="C178" s="236" t="e">
        <f>VLOOKUP(A178,'2023'!$A$5:$L$314,5,0)</f>
        <v>#N/A</v>
      </c>
      <c r="D178" s="237" t="e">
        <f>VLOOKUP(A178,'2023'!$A$5:$L$314,12,0)</f>
        <v>#N/A</v>
      </c>
      <c r="E178" s="235"/>
      <c r="F178" s="235"/>
      <c r="G178" s="235"/>
      <c r="H178" s="235" t="e">
        <f>VLOOKUP(A178,'2023'!$A$5:$M$314,13,0)</f>
        <v>#N/A</v>
      </c>
      <c r="I178" s="446" t="e">
        <f t="shared" si="9"/>
        <v>#N/A</v>
      </c>
      <c r="J178" s="239" t="e">
        <v>#N/A</v>
      </c>
      <c r="K178" s="240"/>
      <c r="L178" s="33"/>
      <c r="M178" s="33"/>
      <c r="N178" s="33"/>
    </row>
    <row r="179" spans="1:14" ht="15.75" customHeight="1" x14ac:dyDescent="0.2">
      <c r="A179" s="188"/>
      <c r="B179" s="236" t="e">
        <f>VLOOKUP(A179,'2023'!$A$5:$N$314,9,0)</f>
        <v>#N/A</v>
      </c>
      <c r="C179" s="236" t="e">
        <f>VLOOKUP(A179,'2023'!$A$5:$L$314,5,0)</f>
        <v>#N/A</v>
      </c>
      <c r="D179" s="237" t="e">
        <f>VLOOKUP(A179,'2023'!$A$5:$L$314,12,0)</f>
        <v>#N/A</v>
      </c>
      <c r="E179" s="235"/>
      <c r="F179" s="235"/>
      <c r="G179" s="235"/>
      <c r="H179" s="235" t="e">
        <f>VLOOKUP(A179,'2023'!$A$5:$M$314,13,0)</f>
        <v>#N/A</v>
      </c>
      <c r="I179" s="446" t="e">
        <f t="shared" si="9"/>
        <v>#N/A</v>
      </c>
      <c r="J179" s="239" t="e">
        <v>#N/A</v>
      </c>
      <c r="K179" s="240"/>
      <c r="L179" s="33"/>
      <c r="M179" s="33"/>
      <c r="N179" s="33"/>
    </row>
    <row r="180" spans="1:14" ht="15.75" customHeight="1" x14ac:dyDescent="0.2">
      <c r="A180" s="188"/>
      <c r="B180" s="236" t="e">
        <f>VLOOKUP(A180,'2023'!$A$5:$N$314,9,0)</f>
        <v>#N/A</v>
      </c>
      <c r="C180" s="236" t="e">
        <f>VLOOKUP(A180,'2023'!$A$5:$L$314,5,0)</f>
        <v>#N/A</v>
      </c>
      <c r="D180" s="237" t="e">
        <f>VLOOKUP(A180,'2023'!$A$5:$L$314,12,0)</f>
        <v>#N/A</v>
      </c>
      <c r="E180" s="235"/>
      <c r="F180" s="235"/>
      <c r="G180" s="235"/>
      <c r="H180" s="235" t="e">
        <f>VLOOKUP(A180,'2023'!$A$5:$M$314,13,0)</f>
        <v>#N/A</v>
      </c>
      <c r="I180" s="446" t="e">
        <f t="shared" si="9"/>
        <v>#N/A</v>
      </c>
      <c r="J180" s="239" t="e">
        <v>#N/A</v>
      </c>
      <c r="K180" s="240"/>
      <c r="L180" s="33"/>
      <c r="M180" s="33"/>
      <c r="N180" s="33"/>
    </row>
    <row r="181" spans="1:14" ht="15.75" customHeight="1" x14ac:dyDescent="0.2">
      <c r="A181" s="188"/>
      <c r="B181" s="236" t="e">
        <f>VLOOKUP(A181,'2023'!$A$5:$N$314,9,0)</f>
        <v>#N/A</v>
      </c>
      <c r="C181" s="236" t="e">
        <f>VLOOKUP(A181,'2023'!$A$5:$L$314,5,0)</f>
        <v>#N/A</v>
      </c>
      <c r="D181" s="237" t="e">
        <f>VLOOKUP(A181,'2023'!$A$5:$L$314,12,0)</f>
        <v>#N/A</v>
      </c>
      <c r="E181" s="235"/>
      <c r="F181" s="235"/>
      <c r="G181" s="235"/>
      <c r="H181" s="235" t="e">
        <f>VLOOKUP(A181,'2023'!$A$5:$M$314,13,0)</f>
        <v>#N/A</v>
      </c>
      <c r="I181" s="446" t="e">
        <f t="shared" si="9"/>
        <v>#N/A</v>
      </c>
      <c r="J181" s="239" t="e">
        <v>#N/A</v>
      </c>
      <c r="K181" s="240"/>
      <c r="L181" s="33"/>
      <c r="M181" s="33"/>
      <c r="N181" s="33"/>
    </row>
    <row r="182" spans="1:14" ht="15.75" customHeight="1" x14ac:dyDescent="0.2">
      <c r="A182" s="188"/>
      <c r="B182" s="236" t="e">
        <f>VLOOKUP(A182,'2023'!$A$5:$N$314,9,0)</f>
        <v>#N/A</v>
      </c>
      <c r="C182" s="236" t="e">
        <f>VLOOKUP(A182,'2023'!$A$5:$L$314,5,0)</f>
        <v>#N/A</v>
      </c>
      <c r="D182" s="237" t="e">
        <f>VLOOKUP(A182,'2023'!$A$5:$L$314,12,0)</f>
        <v>#N/A</v>
      </c>
      <c r="E182" s="235"/>
      <c r="F182" s="235"/>
      <c r="G182" s="235"/>
      <c r="H182" s="235" t="e">
        <f>VLOOKUP(A182,'2023'!$A$5:$M$314,13,0)</f>
        <v>#N/A</v>
      </c>
      <c r="I182" s="446" t="e">
        <f t="shared" si="9"/>
        <v>#N/A</v>
      </c>
      <c r="J182" s="239" t="e">
        <v>#N/A</v>
      </c>
      <c r="K182" s="240"/>
      <c r="L182" s="33"/>
      <c r="M182" s="33"/>
      <c r="N182" s="33"/>
    </row>
    <row r="183" spans="1:14" ht="15.75" customHeight="1" x14ac:dyDescent="0.2">
      <c r="A183" s="188"/>
      <c r="B183" s="236" t="e">
        <f>VLOOKUP(A183,'2023'!$A$5:$N$314,9,0)</f>
        <v>#N/A</v>
      </c>
      <c r="C183" s="236" t="e">
        <f>VLOOKUP(A183,'2023'!$A$5:$L$314,5,0)</f>
        <v>#N/A</v>
      </c>
      <c r="D183" s="237" t="e">
        <f>VLOOKUP(A183,'2023'!$A$5:$L$314,12,0)</f>
        <v>#N/A</v>
      </c>
      <c r="E183" s="235"/>
      <c r="F183" s="235"/>
      <c r="G183" s="235"/>
      <c r="H183" s="235" t="e">
        <f>VLOOKUP(A183,'2023'!$A$5:$M$314,13,0)</f>
        <v>#N/A</v>
      </c>
      <c r="I183" s="446" t="e">
        <f t="shared" si="9"/>
        <v>#N/A</v>
      </c>
      <c r="J183" s="239" t="e">
        <v>#N/A</v>
      </c>
      <c r="K183" s="240"/>
      <c r="L183" s="33"/>
      <c r="M183" s="33"/>
      <c r="N183" s="33"/>
    </row>
    <row r="184" spans="1:14" ht="15.75" customHeight="1" x14ac:dyDescent="0.2">
      <c r="A184" s="188"/>
      <c r="B184" s="236" t="e">
        <f>VLOOKUP(A184,'2023'!$A$5:$N$314,9,0)</f>
        <v>#N/A</v>
      </c>
      <c r="C184" s="236" t="e">
        <f>VLOOKUP(A184,'2023'!$A$5:$L$314,5,0)</f>
        <v>#N/A</v>
      </c>
      <c r="D184" s="237" t="e">
        <f>VLOOKUP(A184,'2023'!$A$5:$L$314,12,0)</f>
        <v>#N/A</v>
      </c>
      <c r="E184" s="235"/>
      <c r="F184" s="235"/>
      <c r="G184" s="235"/>
      <c r="H184" s="235" t="e">
        <f>VLOOKUP(A184,'2023'!$A$5:$M$314,13,0)</f>
        <v>#N/A</v>
      </c>
      <c r="I184" s="446" t="e">
        <f t="shared" si="9"/>
        <v>#N/A</v>
      </c>
      <c r="J184" s="239" t="e">
        <v>#N/A</v>
      </c>
      <c r="K184" s="240"/>
      <c r="L184" s="33"/>
      <c r="M184" s="33"/>
      <c r="N184" s="33"/>
    </row>
    <row r="185" spans="1:14" ht="15.75" customHeight="1" x14ac:dyDescent="0.2">
      <c r="A185" s="188"/>
      <c r="B185" s="236" t="e">
        <f>VLOOKUP(A185,'2023'!$A$5:$N$314,9,0)</f>
        <v>#N/A</v>
      </c>
      <c r="C185" s="236" t="e">
        <f>VLOOKUP(A185,'2023'!$A$5:$L$314,5,0)</f>
        <v>#N/A</v>
      </c>
      <c r="D185" s="237" t="e">
        <f>VLOOKUP(A185,'2023'!$A$5:$L$314,12,0)</f>
        <v>#N/A</v>
      </c>
      <c r="E185" s="235"/>
      <c r="F185" s="235"/>
      <c r="G185" s="235"/>
      <c r="H185" s="235" t="e">
        <f>VLOOKUP(A185,'2023'!$A$5:$M$314,13,0)</f>
        <v>#N/A</v>
      </c>
      <c r="I185" s="446" t="e">
        <f t="shared" si="9"/>
        <v>#N/A</v>
      </c>
      <c r="J185" s="239" t="e">
        <v>#N/A</v>
      </c>
      <c r="K185" s="240"/>
      <c r="L185" s="33"/>
      <c r="M185" s="33"/>
      <c r="N185" s="33"/>
    </row>
    <row r="186" spans="1:14" ht="15.75" customHeight="1" x14ac:dyDescent="0.2">
      <c r="A186" s="188"/>
      <c r="B186" s="236" t="e">
        <f>VLOOKUP(A186,'2023'!$A$5:$N$314,9,0)</f>
        <v>#N/A</v>
      </c>
      <c r="C186" s="236" t="e">
        <f>VLOOKUP(A186,'2023'!$A$5:$L$314,5,0)</f>
        <v>#N/A</v>
      </c>
      <c r="D186" s="237" t="e">
        <f>VLOOKUP(A186,'2023'!$A$5:$L$314,12,0)</f>
        <v>#N/A</v>
      </c>
      <c r="E186" s="235"/>
      <c r="F186" s="235"/>
      <c r="G186" s="235"/>
      <c r="H186" s="235" t="e">
        <f>VLOOKUP(A186,'2023'!$A$5:$M$314,13,0)</f>
        <v>#N/A</v>
      </c>
      <c r="I186" s="446" t="e">
        <f t="shared" si="9"/>
        <v>#N/A</v>
      </c>
      <c r="J186" s="239" t="e">
        <v>#N/A</v>
      </c>
      <c r="K186" s="240"/>
      <c r="L186" s="33"/>
      <c r="M186" s="33"/>
      <c r="N186" s="33"/>
    </row>
    <row r="187" spans="1:14" ht="15.75" customHeight="1" x14ac:dyDescent="0.2">
      <c r="A187" s="188"/>
      <c r="B187" s="236" t="e">
        <f>VLOOKUP(A187,'2023'!$A$5:$N$314,9,0)</f>
        <v>#N/A</v>
      </c>
      <c r="C187" s="236" t="e">
        <f>VLOOKUP(A187,'2023'!$A$5:$L$314,5,0)</f>
        <v>#N/A</v>
      </c>
      <c r="D187" s="237" t="e">
        <f>VLOOKUP(A187,'2023'!$A$5:$L$314,12,0)</f>
        <v>#N/A</v>
      </c>
      <c r="E187" s="235"/>
      <c r="F187" s="235"/>
      <c r="G187" s="235"/>
      <c r="H187" s="235" t="e">
        <f>VLOOKUP(A187,'2023'!$A$5:$M$314,13,0)</f>
        <v>#N/A</v>
      </c>
      <c r="I187" s="446" t="e">
        <f t="shared" si="9"/>
        <v>#N/A</v>
      </c>
      <c r="J187" s="239" t="e">
        <v>#N/A</v>
      </c>
      <c r="K187" s="240"/>
      <c r="L187" s="33"/>
      <c r="M187" s="33"/>
      <c r="N187" s="33"/>
    </row>
    <row r="188" spans="1:14" ht="15.75" customHeight="1" x14ac:dyDescent="0.2">
      <c r="A188" s="188"/>
      <c r="B188" s="236" t="e">
        <f>VLOOKUP(A188,'2023'!$A$5:$N$314,9,0)</f>
        <v>#N/A</v>
      </c>
      <c r="C188" s="236" t="e">
        <f>VLOOKUP(A188,'2023'!$A$5:$L$314,5,0)</f>
        <v>#N/A</v>
      </c>
      <c r="D188" s="237" t="e">
        <f>VLOOKUP(A188,'2023'!$A$5:$L$314,12,0)</f>
        <v>#N/A</v>
      </c>
      <c r="E188" s="235"/>
      <c r="F188" s="235"/>
      <c r="G188" s="235"/>
      <c r="H188" s="235" t="e">
        <f>VLOOKUP(A188,'2023'!$A$5:$M$314,13,0)</f>
        <v>#N/A</v>
      </c>
      <c r="I188" s="446" t="e">
        <f t="shared" si="9"/>
        <v>#N/A</v>
      </c>
      <c r="J188" s="239" t="e">
        <v>#N/A</v>
      </c>
      <c r="K188" s="240"/>
      <c r="L188" s="33"/>
      <c r="M188" s="33"/>
      <c r="N188" s="33"/>
    </row>
    <row r="189" spans="1:14" ht="15.75" customHeight="1" x14ac:dyDescent="0.2">
      <c r="A189" s="188"/>
      <c r="B189" s="236" t="e">
        <f>VLOOKUP(A189,'2023'!$A$5:$N$314,9,0)</f>
        <v>#N/A</v>
      </c>
      <c r="C189" s="236" t="e">
        <f>VLOOKUP(A189,'2023'!$A$5:$L$314,5,0)</f>
        <v>#N/A</v>
      </c>
      <c r="D189" s="237" t="e">
        <f>VLOOKUP(A189,'2023'!$A$5:$L$314,12,0)</f>
        <v>#N/A</v>
      </c>
      <c r="E189" s="235"/>
      <c r="F189" s="235"/>
      <c r="G189" s="235"/>
      <c r="H189" s="235" t="e">
        <f>VLOOKUP(A189,'2023'!$A$5:$M$314,13,0)</f>
        <v>#N/A</v>
      </c>
      <c r="I189" s="446" t="e">
        <f t="shared" si="9"/>
        <v>#N/A</v>
      </c>
      <c r="J189" s="239" t="e">
        <v>#N/A</v>
      </c>
      <c r="K189" s="240"/>
      <c r="L189" s="33"/>
      <c r="M189" s="33"/>
      <c r="N189" s="33"/>
    </row>
    <row r="190" spans="1:14" ht="15.75" customHeight="1" x14ac:dyDescent="0.2">
      <c r="A190" s="188"/>
      <c r="B190" s="236" t="e">
        <f>VLOOKUP(A190,'2023'!$A$5:$N$314,9,0)</f>
        <v>#N/A</v>
      </c>
      <c r="C190" s="236" t="e">
        <f>VLOOKUP(A190,'2023'!$A$5:$L$314,5,0)</f>
        <v>#N/A</v>
      </c>
      <c r="D190" s="237" t="e">
        <f>VLOOKUP(A190,'2023'!$A$5:$L$314,12,0)</f>
        <v>#N/A</v>
      </c>
      <c r="E190" s="235"/>
      <c r="F190" s="235"/>
      <c r="G190" s="235"/>
      <c r="H190" s="235" t="e">
        <f>VLOOKUP(A190,'2023'!$A$5:$M$314,13,0)</f>
        <v>#N/A</v>
      </c>
      <c r="I190" s="446" t="e">
        <f t="shared" si="9"/>
        <v>#N/A</v>
      </c>
      <c r="J190" s="239" t="e">
        <v>#N/A</v>
      </c>
      <c r="K190" s="240"/>
      <c r="L190" s="33"/>
      <c r="M190" s="33"/>
      <c r="N190" s="33"/>
    </row>
    <row r="191" spans="1:14" ht="15.75" customHeight="1" x14ac:dyDescent="0.2">
      <c r="A191" s="188"/>
      <c r="B191" s="236" t="e">
        <f>VLOOKUP(A191,'2023'!$A$5:$N$314,9,0)</f>
        <v>#N/A</v>
      </c>
      <c r="C191" s="236" t="e">
        <f>VLOOKUP(A191,'2023'!$A$5:$L$314,5,0)</f>
        <v>#N/A</v>
      </c>
      <c r="D191" s="237" t="e">
        <f>VLOOKUP(A191,'2023'!$A$5:$L$314,12,0)</f>
        <v>#N/A</v>
      </c>
      <c r="E191" s="235"/>
      <c r="F191" s="235"/>
      <c r="G191" s="235"/>
      <c r="H191" s="235" t="e">
        <f>VLOOKUP(A191,'2023'!$A$5:$M$314,13,0)</f>
        <v>#N/A</v>
      </c>
      <c r="I191" s="446" t="e">
        <f t="shared" si="9"/>
        <v>#N/A</v>
      </c>
      <c r="J191" s="239" t="e">
        <v>#N/A</v>
      </c>
      <c r="K191" s="240"/>
      <c r="L191" s="33"/>
      <c r="M191" s="33"/>
      <c r="N191" s="33"/>
    </row>
    <row r="192" spans="1:14" ht="15.75" customHeight="1" x14ac:dyDescent="0.2">
      <c r="A192" s="240"/>
      <c r="B192" s="236" t="e">
        <f>VLOOKUP(A192,'2023'!$A$5:$N$314,9,0)</f>
        <v>#N/A</v>
      </c>
      <c r="C192" s="236" t="e">
        <f>VLOOKUP(A192,'2023'!$A$5:$L$314,5,0)</f>
        <v>#N/A</v>
      </c>
      <c r="D192" s="237" t="e">
        <f>VLOOKUP(A192,'2023'!$A$5:$L$314,12,0)</f>
        <v>#N/A</v>
      </c>
      <c r="E192" s="235"/>
      <c r="F192" s="235"/>
      <c r="G192" s="235"/>
      <c r="H192" s="235" t="e">
        <f>VLOOKUP(A192,'2023'!$A$5:$M$314,13,0)</f>
        <v>#N/A</v>
      </c>
      <c r="I192" s="446" t="e">
        <f t="shared" si="9"/>
        <v>#N/A</v>
      </c>
      <c r="J192" s="239" t="e">
        <v>#N/A</v>
      </c>
      <c r="K192" s="240"/>
      <c r="L192" s="33"/>
      <c r="M192" s="33"/>
      <c r="N192" s="33"/>
    </row>
    <row r="193" spans="1:14" ht="15.75" customHeight="1" x14ac:dyDescent="0.2">
      <c r="A193" s="240"/>
      <c r="B193" s="236" t="e">
        <f>VLOOKUP(A193,'2023'!$A$5:$N$314,9,0)</f>
        <v>#N/A</v>
      </c>
      <c r="C193" s="236" t="e">
        <f>VLOOKUP(A193,'2023'!$A$5:$L$314,5,0)</f>
        <v>#N/A</v>
      </c>
      <c r="D193" s="237" t="e">
        <f>VLOOKUP(A193,'2023'!$A$5:$L$314,12,0)</f>
        <v>#N/A</v>
      </c>
      <c r="E193" s="235"/>
      <c r="F193" s="235"/>
      <c r="G193" s="235"/>
      <c r="H193" s="235" t="e">
        <f>VLOOKUP(A193,'2023'!$A$5:$M$314,13,0)</f>
        <v>#N/A</v>
      </c>
      <c r="I193" s="446" t="e">
        <f t="shared" si="9"/>
        <v>#N/A</v>
      </c>
      <c r="J193" s="239" t="e">
        <v>#N/A</v>
      </c>
      <c r="K193" s="240"/>
      <c r="L193" s="33"/>
      <c r="M193" s="33"/>
      <c r="N193" s="33"/>
    </row>
    <row r="194" spans="1:14" ht="15.75" customHeight="1" x14ac:dyDescent="0.2">
      <c r="A194" s="240"/>
      <c r="B194" s="236" t="e">
        <f>VLOOKUP(A194,'2023'!$A$5:$N$314,9,0)</f>
        <v>#N/A</v>
      </c>
      <c r="C194" s="236" t="e">
        <f>VLOOKUP(A194,'2023'!$A$5:$L$314,5,0)</f>
        <v>#N/A</v>
      </c>
      <c r="D194" s="237" t="e">
        <f>VLOOKUP(A194,'2023'!$A$5:$L$314,12,0)</f>
        <v>#N/A</v>
      </c>
      <c r="E194" s="235"/>
      <c r="F194" s="235"/>
      <c r="G194" s="235"/>
      <c r="H194" s="235" t="e">
        <f>VLOOKUP(A194,'2023'!$A$5:$M$314,13,0)</f>
        <v>#N/A</v>
      </c>
      <c r="I194" s="446" t="e">
        <f t="shared" si="9"/>
        <v>#N/A</v>
      </c>
      <c r="J194" s="239" t="e">
        <v>#N/A</v>
      </c>
      <c r="K194" s="240"/>
      <c r="L194" s="33"/>
      <c r="M194" s="33"/>
      <c r="N194" s="33"/>
    </row>
    <row r="195" spans="1:14" ht="15.75" customHeight="1" x14ac:dyDescent="0.2">
      <c r="A195" s="240"/>
      <c r="B195" s="236" t="e">
        <f>VLOOKUP(A195,'2023'!$A$5:$N$314,9,0)</f>
        <v>#N/A</v>
      </c>
      <c r="C195" s="236" t="e">
        <f>VLOOKUP(A195,'2023'!$A$5:$L$314,5,0)</f>
        <v>#N/A</v>
      </c>
      <c r="D195" s="237" t="e">
        <f>VLOOKUP(A195,'2023'!$A$5:$L$314,12,0)</f>
        <v>#N/A</v>
      </c>
      <c r="E195" s="235"/>
      <c r="F195" s="235"/>
      <c r="G195" s="235"/>
      <c r="H195" s="235" t="e">
        <f>VLOOKUP(A195,'2023'!$A$5:$M$314,13,0)</f>
        <v>#N/A</v>
      </c>
      <c r="I195" s="446" t="e">
        <f t="shared" si="9"/>
        <v>#N/A</v>
      </c>
      <c r="J195" s="239" t="e">
        <v>#N/A</v>
      </c>
      <c r="K195" s="240"/>
      <c r="L195" s="33"/>
      <c r="M195" s="33"/>
      <c r="N195" s="33"/>
    </row>
    <row r="196" spans="1:14" ht="15.75" customHeight="1" x14ac:dyDescent="0.2">
      <c r="A196" s="240"/>
      <c r="B196" s="236" t="e">
        <f>VLOOKUP(A196,'2023'!$A$5:$N$314,9,0)</f>
        <v>#N/A</v>
      </c>
      <c r="C196" s="236" t="e">
        <f>VLOOKUP(A196,'2023'!$A$5:$L$314,5,0)</f>
        <v>#N/A</v>
      </c>
      <c r="D196" s="237" t="e">
        <f>VLOOKUP(A196,'2023'!$A$5:$L$314,12,0)</f>
        <v>#N/A</v>
      </c>
      <c r="E196" s="235"/>
      <c r="F196" s="235"/>
      <c r="G196" s="235"/>
      <c r="H196" s="235" t="e">
        <f>VLOOKUP(A196,'2023'!$A$5:$M$314,13,0)</f>
        <v>#N/A</v>
      </c>
      <c r="I196" s="446" t="e">
        <f t="shared" si="9"/>
        <v>#N/A</v>
      </c>
      <c r="J196" s="239" t="e">
        <v>#N/A</v>
      </c>
      <c r="K196" s="240"/>
      <c r="L196" s="33"/>
      <c r="M196" s="33"/>
      <c r="N196" s="33"/>
    </row>
    <row r="197" spans="1:14" ht="15.75" customHeight="1" x14ac:dyDescent="0.2">
      <c r="A197" s="240"/>
      <c r="B197" s="236" t="e">
        <f>VLOOKUP(A197,'2023'!$A$5:$N$314,9,0)</f>
        <v>#N/A</v>
      </c>
      <c r="C197" s="236" t="e">
        <f>VLOOKUP(A197,'2023'!$A$5:$L$314,5,0)</f>
        <v>#N/A</v>
      </c>
      <c r="D197" s="237" t="e">
        <f>VLOOKUP(A197,'2023'!$A$5:$L$314,12,0)</f>
        <v>#N/A</v>
      </c>
      <c r="E197" s="235"/>
      <c r="F197" s="235"/>
      <c r="G197" s="235"/>
      <c r="H197" s="235" t="e">
        <f>VLOOKUP(A197,'2023'!$A$5:$M$314,13,0)</f>
        <v>#N/A</v>
      </c>
      <c r="I197" s="446" t="e">
        <f t="shared" si="9"/>
        <v>#N/A</v>
      </c>
      <c r="J197" s="239" t="e">
        <v>#N/A</v>
      </c>
      <c r="K197" s="240"/>
      <c r="L197" s="33"/>
      <c r="M197" s="33"/>
      <c r="N197" s="33"/>
    </row>
    <row r="198" spans="1:14" ht="15.75" customHeight="1" x14ac:dyDescent="0.2">
      <c r="A198" s="240"/>
      <c r="B198" s="236" t="e">
        <f>VLOOKUP(A198,'2023'!$A$5:$N$314,9,0)</f>
        <v>#N/A</v>
      </c>
      <c r="C198" s="236" t="e">
        <f>VLOOKUP(A198,'2023'!$A$5:$L$314,5,0)</f>
        <v>#N/A</v>
      </c>
      <c r="D198" s="237" t="e">
        <f>VLOOKUP(A198,'2023'!$A$5:$L$314,12,0)</f>
        <v>#N/A</v>
      </c>
      <c r="E198" s="235"/>
      <c r="F198" s="235"/>
      <c r="G198" s="235"/>
      <c r="H198" s="235" t="e">
        <f>VLOOKUP(A198,'2023'!$A$5:$M$314,13,0)</f>
        <v>#N/A</v>
      </c>
      <c r="I198" s="446" t="e">
        <f t="shared" si="9"/>
        <v>#N/A</v>
      </c>
      <c r="J198" s="239" t="e">
        <v>#N/A</v>
      </c>
      <c r="K198" s="240"/>
      <c r="L198" s="33"/>
      <c r="M198" s="33"/>
      <c r="N198" s="33"/>
    </row>
    <row r="199" spans="1:14" ht="15.75" customHeight="1" x14ac:dyDescent="0.2">
      <c r="A199" s="240"/>
      <c r="B199" s="236" t="e">
        <f>VLOOKUP(A199,'2023'!$A$5:$N$314,9,0)</f>
        <v>#N/A</v>
      </c>
      <c r="C199" s="236" t="e">
        <f>VLOOKUP(A199,'2023'!$A$5:$L$314,5,0)</f>
        <v>#N/A</v>
      </c>
      <c r="D199" s="237" t="e">
        <f>VLOOKUP(A199,'2023'!$A$5:$L$314,12,0)</f>
        <v>#N/A</v>
      </c>
      <c r="E199" s="235"/>
      <c r="F199" s="235"/>
      <c r="G199" s="235"/>
      <c r="H199" s="235" t="e">
        <f>VLOOKUP(A199,'2023'!$A$5:$M$314,13,0)</f>
        <v>#N/A</v>
      </c>
      <c r="I199" s="446" t="e">
        <f t="shared" si="9"/>
        <v>#N/A</v>
      </c>
      <c r="J199" s="239" t="e">
        <v>#N/A</v>
      </c>
      <c r="K199" s="240"/>
      <c r="L199" s="33"/>
      <c r="M199" s="33"/>
      <c r="N199" s="33"/>
    </row>
    <row r="200" spans="1:14" ht="15.75" customHeight="1" x14ac:dyDescent="0.2">
      <c r="A200" s="240"/>
      <c r="B200" s="236" t="e">
        <f>VLOOKUP(A200,'2023'!$A$5:$N$314,9,0)</f>
        <v>#N/A</v>
      </c>
      <c r="C200" s="236" t="e">
        <f>VLOOKUP(A200,'2023'!$A$5:$L$314,5,0)</f>
        <v>#N/A</v>
      </c>
      <c r="D200" s="237" t="e">
        <f>VLOOKUP(A200,'2023'!$A$5:$L$314,12,0)</f>
        <v>#N/A</v>
      </c>
      <c r="E200" s="235"/>
      <c r="F200" s="235"/>
      <c r="G200" s="235"/>
      <c r="H200" s="235" t="e">
        <f>VLOOKUP(A200,'2023'!$A$5:$M$314,13,0)</f>
        <v>#N/A</v>
      </c>
      <c r="I200" s="446" t="e">
        <f t="shared" si="9"/>
        <v>#N/A</v>
      </c>
      <c r="J200" s="239" t="e">
        <v>#N/A</v>
      </c>
      <c r="K200" s="240"/>
      <c r="L200" s="33"/>
      <c r="M200" s="33"/>
      <c r="N200" s="33"/>
    </row>
    <row r="201" spans="1:14" ht="15.75" customHeight="1" x14ac:dyDescent="0.2">
      <c r="A201" s="240"/>
      <c r="B201" s="236" t="e">
        <f>VLOOKUP(A201,'2023'!$A$5:$N$314,9,0)</f>
        <v>#N/A</v>
      </c>
      <c r="C201" s="236" t="e">
        <f>VLOOKUP(A201,'2023'!$A$5:$L$314,5,0)</f>
        <v>#N/A</v>
      </c>
      <c r="D201" s="237" t="e">
        <f>VLOOKUP(A201,'2023'!$A$5:$L$314,12,0)</f>
        <v>#N/A</v>
      </c>
      <c r="E201" s="235"/>
      <c r="F201" s="235"/>
      <c r="G201" s="235"/>
      <c r="H201" s="235" t="e">
        <f>VLOOKUP(A201,'2023'!$A$5:$M$314,13,0)</f>
        <v>#N/A</v>
      </c>
      <c r="I201" s="446" t="e">
        <f t="shared" si="9"/>
        <v>#N/A</v>
      </c>
      <c r="J201" s="239" t="e">
        <v>#N/A</v>
      </c>
      <c r="K201" s="240"/>
      <c r="L201" s="33"/>
      <c r="M201" s="33"/>
      <c r="N201" s="33"/>
    </row>
    <row r="202" spans="1:14" ht="15.75" customHeight="1" x14ac:dyDescent="0.2">
      <c r="A202" s="240"/>
      <c r="B202" s="236" t="e">
        <f>VLOOKUP(A202,'2023'!$A$5:$N$314,9,0)</f>
        <v>#N/A</v>
      </c>
      <c r="C202" s="236" t="e">
        <f>VLOOKUP(A202,'2023'!$A$5:$L$314,5,0)</f>
        <v>#N/A</v>
      </c>
      <c r="D202" s="237" t="e">
        <f>VLOOKUP(A202,'2023'!$A$5:$L$314,12,0)</f>
        <v>#N/A</v>
      </c>
      <c r="E202" s="235"/>
      <c r="F202" s="235"/>
      <c r="G202" s="235"/>
      <c r="H202" s="235" t="e">
        <f>VLOOKUP(A202,'2023'!$A$5:$M$314,13,0)</f>
        <v>#N/A</v>
      </c>
      <c r="I202" s="239" t="e">
        <v>#N/A</v>
      </c>
      <c r="J202" s="239" t="e">
        <v>#N/A</v>
      </c>
      <c r="K202" s="240"/>
      <c r="L202" s="33"/>
      <c r="M202" s="33"/>
      <c r="N202" s="33"/>
    </row>
    <row r="203" spans="1:14" ht="15.75" customHeight="1" x14ac:dyDescent="0.2">
      <c r="A203" s="240"/>
      <c r="B203" s="236" t="e">
        <f>VLOOKUP(A203,'2023'!$A$5:$N$314,9,0)</f>
        <v>#N/A</v>
      </c>
      <c r="C203" s="236" t="e">
        <f>VLOOKUP(A203,'2023'!$A$5:$L$314,5,0)</f>
        <v>#N/A</v>
      </c>
      <c r="D203" s="237" t="e">
        <f>VLOOKUP(A203,'2023'!$A$5:$L$314,12,0)</f>
        <v>#N/A</v>
      </c>
      <c r="E203" s="235"/>
      <c r="F203" s="235"/>
      <c r="G203" s="235"/>
      <c r="H203" s="235" t="e">
        <f>VLOOKUP(A203,'2023'!$A$5:$M$314,13,0)</f>
        <v>#N/A</v>
      </c>
      <c r="I203" s="239" t="e">
        <v>#N/A</v>
      </c>
      <c r="J203" s="239" t="e">
        <v>#N/A</v>
      </c>
      <c r="K203" s="240"/>
      <c r="L203" s="33"/>
      <c r="M203" s="33"/>
      <c r="N203" s="33"/>
    </row>
    <row r="204" spans="1:14" ht="15.75" customHeight="1" x14ac:dyDescent="0.2">
      <c r="A204" s="240"/>
      <c r="B204" s="236" t="e">
        <f>VLOOKUP(A204,'2023'!$A$5:$N$314,9,0)</f>
        <v>#N/A</v>
      </c>
      <c r="C204" s="236" t="e">
        <f>VLOOKUP(A204,'2023'!$A$5:$L$314,5,0)</f>
        <v>#N/A</v>
      </c>
      <c r="D204" s="237" t="e">
        <f>VLOOKUP(A204,'2023'!$A$5:$L$314,12,0)</f>
        <v>#N/A</v>
      </c>
      <c r="E204" s="235"/>
      <c r="F204" s="235"/>
      <c r="G204" s="235"/>
      <c r="H204" s="235" t="e">
        <f>VLOOKUP(A204,'2023'!$A$5:$M$314,13,0)</f>
        <v>#N/A</v>
      </c>
      <c r="I204" s="239" t="e">
        <v>#N/A</v>
      </c>
      <c r="J204" s="239" t="e">
        <v>#N/A</v>
      </c>
      <c r="K204" s="240"/>
      <c r="L204" s="33"/>
      <c r="M204" s="33"/>
      <c r="N204" s="33"/>
    </row>
    <row r="205" spans="1:14" ht="15.75" customHeight="1" x14ac:dyDescent="0.2">
      <c r="A205" s="240"/>
      <c r="B205" s="236" t="e">
        <f>VLOOKUP(A205,'2023'!$A$5:$N$314,9,0)</f>
        <v>#N/A</v>
      </c>
      <c r="C205" s="236" t="e">
        <f>VLOOKUP(A205,'2023'!$A$5:$L$314,5,0)</f>
        <v>#N/A</v>
      </c>
      <c r="D205" s="237" t="e">
        <f>VLOOKUP(A205,'2023'!$A$5:$L$314,12,0)</f>
        <v>#N/A</v>
      </c>
      <c r="E205" s="235"/>
      <c r="F205" s="235"/>
      <c r="G205" s="235"/>
      <c r="H205" s="235" t="e">
        <f>VLOOKUP(A205,'2023'!$A$5:$M$314,13,0)</f>
        <v>#N/A</v>
      </c>
      <c r="I205" s="239" t="e">
        <v>#N/A</v>
      </c>
      <c r="J205" s="239" t="e">
        <v>#N/A</v>
      </c>
      <c r="K205" s="240"/>
      <c r="L205" s="33"/>
      <c r="M205" s="33"/>
      <c r="N205" s="33"/>
    </row>
    <row r="206" spans="1:14" ht="15.75" customHeight="1" x14ac:dyDescent="0.2">
      <c r="A206" s="240"/>
      <c r="B206" s="236" t="e">
        <f>VLOOKUP(A206,'2023'!$A$5:$N$314,9,0)</f>
        <v>#N/A</v>
      </c>
      <c r="C206" s="236" t="e">
        <f>VLOOKUP(A206,'2023'!$A$5:$L$314,5,0)</f>
        <v>#N/A</v>
      </c>
      <c r="D206" s="237" t="e">
        <f>VLOOKUP(A206,'2023'!$A$5:$L$314,12,0)</f>
        <v>#N/A</v>
      </c>
      <c r="E206" s="235"/>
      <c r="F206" s="235"/>
      <c r="G206" s="235"/>
      <c r="H206" s="235" t="e">
        <f>VLOOKUP(A206,'2023'!$A$5:$M$314,13,0)</f>
        <v>#N/A</v>
      </c>
      <c r="I206" s="239" t="e">
        <v>#N/A</v>
      </c>
      <c r="J206" s="239" t="e">
        <v>#N/A</v>
      </c>
      <c r="K206" s="240"/>
      <c r="L206" s="33"/>
      <c r="M206" s="33"/>
      <c r="N206" s="33"/>
    </row>
    <row r="207" spans="1:14" ht="15.75" customHeight="1" x14ac:dyDescent="0.2">
      <c r="A207" s="240"/>
      <c r="B207" s="236" t="e">
        <f>VLOOKUP(A207,'2023'!$A$5:$N$314,9,0)</f>
        <v>#N/A</v>
      </c>
      <c r="C207" s="236" t="e">
        <f>VLOOKUP(A207,'2023'!$A$5:$L$314,5,0)</f>
        <v>#N/A</v>
      </c>
      <c r="D207" s="237" t="e">
        <f>VLOOKUP(A207,'2023'!$A$5:$L$314,12,0)</f>
        <v>#N/A</v>
      </c>
      <c r="E207" s="235"/>
      <c r="F207" s="235"/>
      <c r="G207" s="235"/>
      <c r="H207" s="235" t="e">
        <f>VLOOKUP(A207,'2023'!$A$5:$M$314,13,0)</f>
        <v>#N/A</v>
      </c>
      <c r="I207" s="239" t="e">
        <v>#N/A</v>
      </c>
      <c r="J207" s="239" t="e">
        <v>#N/A</v>
      </c>
      <c r="K207" s="240"/>
      <c r="L207" s="33"/>
      <c r="M207" s="33"/>
      <c r="N207" s="33"/>
    </row>
    <row r="208" spans="1:14" ht="15.75" customHeight="1" x14ac:dyDescent="0.2">
      <c r="A208" s="240"/>
      <c r="B208" s="236" t="e">
        <f>VLOOKUP(A208,'2023'!$A$5:$N$314,9,0)</f>
        <v>#N/A</v>
      </c>
      <c r="C208" s="236" t="e">
        <f>VLOOKUP(A208,'2023'!$A$5:$L$314,5,0)</f>
        <v>#N/A</v>
      </c>
      <c r="D208" s="237" t="e">
        <f>VLOOKUP(A208,'2023'!$A$5:$L$314,12,0)</f>
        <v>#N/A</v>
      </c>
      <c r="E208" s="235"/>
      <c r="F208" s="235"/>
      <c r="G208" s="235"/>
      <c r="H208" s="235" t="e">
        <f>VLOOKUP(A208,'2023'!$A$5:$M$314,13,0)</f>
        <v>#N/A</v>
      </c>
      <c r="I208" s="239" t="e">
        <v>#N/A</v>
      </c>
      <c r="J208" s="239" t="e">
        <v>#N/A</v>
      </c>
      <c r="K208" s="240"/>
      <c r="L208" s="33"/>
      <c r="M208" s="33"/>
      <c r="N208" s="33"/>
    </row>
    <row r="209" spans="1:14" ht="15.75" customHeight="1" x14ac:dyDescent="0.2">
      <c r="A209" s="240"/>
      <c r="B209" s="236" t="e">
        <f>VLOOKUP(A209,'2023'!$A$5:$N$314,9,0)</f>
        <v>#N/A</v>
      </c>
      <c r="C209" s="236" t="e">
        <f>VLOOKUP(A209,'2023'!$A$5:$L$314,5,0)</f>
        <v>#N/A</v>
      </c>
      <c r="D209" s="237" t="e">
        <f>VLOOKUP(A209,'2023'!$A$5:$L$314,12,0)</f>
        <v>#N/A</v>
      </c>
      <c r="E209" s="235"/>
      <c r="F209" s="235"/>
      <c r="G209" s="235"/>
      <c r="H209" s="235" t="e">
        <f>VLOOKUP(A209,'2023'!$A$5:$M$314,13,0)</f>
        <v>#N/A</v>
      </c>
      <c r="I209" s="239" t="e">
        <v>#N/A</v>
      </c>
      <c r="J209" s="239" t="e">
        <v>#N/A</v>
      </c>
      <c r="K209" s="240"/>
      <c r="L209" s="33"/>
      <c r="M209" s="33"/>
      <c r="N209" s="33"/>
    </row>
    <row r="210" spans="1:14" ht="15.75" customHeight="1" x14ac:dyDescent="0.2">
      <c r="A210" s="240"/>
      <c r="B210" s="236" t="e">
        <f>VLOOKUP(A210,'2023'!$A$5:$N$314,9,0)</f>
        <v>#N/A</v>
      </c>
      <c r="C210" s="236" t="e">
        <f>VLOOKUP(A210,'2023'!$A$5:$L$314,5,0)</f>
        <v>#N/A</v>
      </c>
      <c r="D210" s="237" t="e">
        <f>VLOOKUP(A210,'2023'!$A$5:$L$314,12,0)</f>
        <v>#N/A</v>
      </c>
      <c r="E210" s="235"/>
      <c r="F210" s="235"/>
      <c r="G210" s="235"/>
      <c r="H210" s="235" t="e">
        <f>VLOOKUP(A210,'2023'!$A$5:$M$314,13,0)</f>
        <v>#N/A</v>
      </c>
      <c r="I210" s="239" t="e">
        <v>#N/A</v>
      </c>
      <c r="J210" s="239" t="e">
        <v>#N/A</v>
      </c>
      <c r="K210" s="240"/>
      <c r="L210" s="33"/>
      <c r="M210" s="33"/>
      <c r="N210" s="33"/>
    </row>
    <row r="211" spans="1:14" ht="15.75" customHeight="1" x14ac:dyDescent="0.2">
      <c r="A211" s="240"/>
      <c r="B211" s="236" t="e">
        <f>VLOOKUP(A211,'2023'!$A$5:$N$314,9,0)</f>
        <v>#N/A</v>
      </c>
      <c r="C211" s="236" t="e">
        <f>VLOOKUP(A211,'2023'!$A$5:$L$314,5,0)</f>
        <v>#N/A</v>
      </c>
      <c r="D211" s="237" t="e">
        <f>VLOOKUP(A211,'2023'!$A$5:$L$314,12,0)</f>
        <v>#N/A</v>
      </c>
      <c r="E211" s="235"/>
      <c r="F211" s="235"/>
      <c r="G211" s="235"/>
      <c r="H211" s="235" t="e">
        <f>VLOOKUP(A211,'2023'!$A$5:$M$314,13,0)</f>
        <v>#N/A</v>
      </c>
      <c r="I211" s="239" t="e">
        <v>#N/A</v>
      </c>
      <c r="J211" s="239" t="e">
        <v>#N/A</v>
      </c>
      <c r="K211" s="240"/>
      <c r="L211" s="33"/>
      <c r="M211" s="33"/>
      <c r="N211" s="33"/>
    </row>
    <row r="212" spans="1:14" ht="15.75" customHeight="1" x14ac:dyDescent="0.2">
      <c r="A212" s="240"/>
      <c r="B212" s="236" t="e">
        <f>VLOOKUP(A212,'2023'!$A$5:$N$314,9,0)</f>
        <v>#N/A</v>
      </c>
      <c r="C212" s="236" t="e">
        <f>VLOOKUP(A212,'2023'!$A$5:$L$314,5,0)</f>
        <v>#N/A</v>
      </c>
      <c r="D212" s="237" t="e">
        <f>VLOOKUP(A212,'2023'!$A$5:$L$314,12,0)</f>
        <v>#N/A</v>
      </c>
      <c r="E212" s="235"/>
      <c r="F212" s="235"/>
      <c r="G212" s="235"/>
      <c r="H212" s="235" t="e">
        <f>VLOOKUP(A212,'2023'!$A$5:$M$314,13,0)</f>
        <v>#N/A</v>
      </c>
      <c r="I212" s="239" t="e">
        <v>#N/A</v>
      </c>
      <c r="J212" s="239" t="e">
        <v>#N/A</v>
      </c>
      <c r="K212" s="240"/>
      <c r="L212" s="33"/>
      <c r="M212" s="33"/>
      <c r="N212" s="33"/>
    </row>
    <row r="213" spans="1:14" ht="15.75" customHeight="1" x14ac:dyDescent="0.2">
      <c r="A213" s="240"/>
      <c r="B213" s="236" t="e">
        <f>VLOOKUP(A213,'2023'!$A$5:$N$314,9,0)</f>
        <v>#N/A</v>
      </c>
      <c r="C213" s="236" t="e">
        <f>VLOOKUP(A213,'2023'!$A$5:$L$314,5,0)</f>
        <v>#N/A</v>
      </c>
      <c r="D213" s="237" t="e">
        <f>VLOOKUP(A213,'2023'!$A$5:$L$314,12,0)</f>
        <v>#N/A</v>
      </c>
      <c r="E213" s="235"/>
      <c r="F213" s="235"/>
      <c r="G213" s="235"/>
      <c r="H213" s="235" t="e">
        <f>VLOOKUP(A213,'2023'!$A$5:$M$314,13,0)</f>
        <v>#N/A</v>
      </c>
      <c r="I213" s="239" t="e">
        <v>#N/A</v>
      </c>
      <c r="J213" s="239" t="e">
        <v>#N/A</v>
      </c>
      <c r="K213" s="240"/>
      <c r="L213" s="33"/>
      <c r="M213" s="33"/>
      <c r="N213" s="33"/>
    </row>
    <row r="214" spans="1:14" ht="15.75" customHeight="1" x14ac:dyDescent="0.2">
      <c r="A214" s="240"/>
      <c r="B214" s="236" t="e">
        <f>VLOOKUP(A214,'2023'!$A$5:$N$314,9,0)</f>
        <v>#N/A</v>
      </c>
      <c r="C214" s="236" t="e">
        <f>VLOOKUP(A214,'2023'!$A$5:$L$314,5,0)</f>
        <v>#N/A</v>
      </c>
      <c r="D214" s="237" t="e">
        <f>VLOOKUP(A214,'2023'!$A$5:$L$314,12,0)</f>
        <v>#N/A</v>
      </c>
      <c r="E214" s="235"/>
      <c r="F214" s="235"/>
      <c r="G214" s="235"/>
      <c r="H214" s="235" t="e">
        <f>VLOOKUP(A214,'2023'!$A$5:$M$314,13,0)</f>
        <v>#N/A</v>
      </c>
      <c r="I214" s="239" t="e">
        <v>#N/A</v>
      </c>
      <c r="J214" s="239" t="e">
        <v>#N/A</v>
      </c>
      <c r="K214" s="240"/>
      <c r="L214" s="33"/>
      <c r="M214" s="33"/>
      <c r="N214" s="33"/>
    </row>
    <row r="215" spans="1:14" ht="15.75" customHeight="1" x14ac:dyDescent="0.2">
      <c r="A215" s="240"/>
      <c r="B215" s="236" t="e">
        <f>VLOOKUP(A215,'2023'!$A$5:$N$314,9,0)</f>
        <v>#N/A</v>
      </c>
      <c r="C215" s="236" t="e">
        <f>VLOOKUP(A215,'2023'!$A$5:$L$314,5,0)</f>
        <v>#N/A</v>
      </c>
      <c r="D215" s="237" t="e">
        <f>VLOOKUP(A215,'2023'!$A$5:$L$314,12,0)</f>
        <v>#N/A</v>
      </c>
      <c r="E215" s="235"/>
      <c r="F215" s="235"/>
      <c r="G215" s="235"/>
      <c r="H215" s="235" t="e">
        <f>VLOOKUP(A215,'2023'!$A$5:$M$314,13,0)</f>
        <v>#N/A</v>
      </c>
      <c r="I215" s="239" t="e">
        <v>#N/A</v>
      </c>
      <c r="J215" s="239" t="e">
        <v>#N/A</v>
      </c>
      <c r="K215" s="240"/>
      <c r="L215" s="33"/>
      <c r="M215" s="33"/>
      <c r="N215" s="33"/>
    </row>
    <row r="216" spans="1:14" ht="15.75" customHeight="1" x14ac:dyDescent="0.2">
      <c r="A216" s="240"/>
      <c r="B216" s="236" t="e">
        <f>VLOOKUP(A216,'2023'!$A$5:$N$314,9,0)</f>
        <v>#N/A</v>
      </c>
      <c r="C216" s="236" t="e">
        <f>VLOOKUP(A216,'2023'!$A$5:$L$314,5,0)</f>
        <v>#N/A</v>
      </c>
      <c r="D216" s="237" t="e">
        <f>VLOOKUP(A216,'2023'!$A$5:$L$314,12,0)</f>
        <v>#N/A</v>
      </c>
      <c r="E216" s="235"/>
      <c r="F216" s="235"/>
      <c r="G216" s="235"/>
      <c r="H216" s="235" t="e">
        <f>VLOOKUP(A216,'2023'!$A$5:$M$314,13,0)</f>
        <v>#N/A</v>
      </c>
      <c r="I216" s="239" t="e">
        <v>#N/A</v>
      </c>
      <c r="J216" s="239" t="e">
        <v>#N/A</v>
      </c>
      <c r="K216" s="240"/>
      <c r="L216" s="33"/>
      <c r="M216" s="33"/>
      <c r="N216" s="33"/>
    </row>
    <row r="217" spans="1:14" ht="15.75" customHeight="1" x14ac:dyDescent="0.2">
      <c r="A217" s="240"/>
      <c r="B217" s="236" t="e">
        <f>VLOOKUP(A217,'2023'!$A$5:$N$314,9,0)</f>
        <v>#N/A</v>
      </c>
      <c r="C217" s="236" t="e">
        <f>VLOOKUP(A217,'2023'!$A$5:$L$314,5,0)</f>
        <v>#N/A</v>
      </c>
      <c r="D217" s="237" t="e">
        <f>VLOOKUP(A217,'2023'!$A$5:$L$314,12,0)</f>
        <v>#N/A</v>
      </c>
      <c r="E217" s="235"/>
      <c r="F217" s="235"/>
      <c r="G217" s="235"/>
      <c r="H217" s="235" t="e">
        <f>VLOOKUP(A217,'2023'!$A$5:$M$314,13,0)</f>
        <v>#N/A</v>
      </c>
      <c r="I217" s="239" t="e">
        <v>#N/A</v>
      </c>
      <c r="J217" s="239" t="e">
        <v>#N/A</v>
      </c>
      <c r="K217" s="240"/>
      <c r="L217" s="33"/>
      <c r="M217" s="33"/>
      <c r="N217" s="33"/>
    </row>
    <row r="218" spans="1:14" ht="15.75" customHeight="1" x14ac:dyDescent="0.2">
      <c r="A218" s="240"/>
      <c r="B218" s="236" t="e">
        <f>VLOOKUP(A218,'2023'!$A$5:$N$314,9,0)</f>
        <v>#N/A</v>
      </c>
      <c r="C218" s="236" t="e">
        <f>VLOOKUP(A218,'2023'!$A$5:$L$314,5,0)</f>
        <v>#N/A</v>
      </c>
      <c r="D218" s="237" t="e">
        <f>VLOOKUP(A218,'2023'!$A$5:$L$314,12,0)</f>
        <v>#N/A</v>
      </c>
      <c r="E218" s="235"/>
      <c r="F218" s="235"/>
      <c r="G218" s="235"/>
      <c r="H218" s="235" t="e">
        <f>VLOOKUP(A218,'2023'!$A$5:$M$314,13,0)</f>
        <v>#N/A</v>
      </c>
      <c r="I218" s="239" t="e">
        <v>#N/A</v>
      </c>
      <c r="J218" s="239" t="e">
        <v>#N/A</v>
      </c>
      <c r="K218" s="240"/>
      <c r="L218" s="33"/>
      <c r="M218" s="33"/>
      <c r="N218" s="33"/>
    </row>
    <row r="219" spans="1:14" ht="15.75" customHeight="1" x14ac:dyDescent="0.2">
      <c r="A219" s="240"/>
      <c r="B219" s="236" t="e">
        <f>VLOOKUP(A219,'2023'!$A$5:$N$314,9,0)</f>
        <v>#N/A</v>
      </c>
      <c r="C219" s="236" t="e">
        <f>VLOOKUP(A219,'2023'!$A$5:$L$314,5,0)</f>
        <v>#N/A</v>
      </c>
      <c r="D219" s="237" t="e">
        <f>VLOOKUP(A219,'2023'!$A$5:$L$314,12,0)</f>
        <v>#N/A</v>
      </c>
      <c r="E219" s="235"/>
      <c r="F219" s="235"/>
      <c r="G219" s="235"/>
      <c r="H219" s="235" t="e">
        <f>VLOOKUP(A219,'2023'!$A$5:$M$314,13,0)</f>
        <v>#N/A</v>
      </c>
      <c r="I219" s="239" t="e">
        <v>#N/A</v>
      </c>
      <c r="J219" s="239" t="e">
        <v>#N/A</v>
      </c>
      <c r="K219" s="240"/>
      <c r="L219" s="33"/>
      <c r="M219" s="33"/>
      <c r="N219" s="33"/>
    </row>
    <row r="220" spans="1:14" ht="15.75" customHeight="1" x14ac:dyDescent="0.2">
      <c r="A220" s="240"/>
      <c r="B220" s="236" t="e">
        <f>VLOOKUP(A220,'2023'!$A$5:$N$314,9,0)</f>
        <v>#N/A</v>
      </c>
      <c r="C220" s="236" t="e">
        <f>VLOOKUP(A220,'2023'!$A$5:$L$314,5,0)</f>
        <v>#N/A</v>
      </c>
      <c r="D220" s="237" t="e">
        <f>VLOOKUP(A220,'2023'!$A$5:$L$314,12,0)</f>
        <v>#N/A</v>
      </c>
      <c r="E220" s="235"/>
      <c r="F220" s="235"/>
      <c r="G220" s="235"/>
      <c r="H220" s="235" t="e">
        <f>VLOOKUP(A220,'2023'!$A$5:$M$314,13,0)</f>
        <v>#N/A</v>
      </c>
      <c r="I220" s="239" t="e">
        <v>#N/A</v>
      </c>
      <c r="J220" s="239" t="e">
        <v>#N/A</v>
      </c>
      <c r="K220" s="240"/>
      <c r="L220" s="33"/>
      <c r="M220" s="33"/>
      <c r="N220" s="33"/>
    </row>
    <row r="221" spans="1:14" ht="15.75" customHeight="1" x14ac:dyDescent="0.2">
      <c r="A221" s="240"/>
      <c r="B221" s="236" t="e">
        <f>VLOOKUP(A221,'2023'!$A$5:$N$314,9,0)</f>
        <v>#N/A</v>
      </c>
      <c r="C221" s="236" t="e">
        <f>VLOOKUP(A221,'2023'!$A$5:$L$314,5,0)</f>
        <v>#N/A</v>
      </c>
      <c r="D221" s="237" t="e">
        <f>VLOOKUP(A221,'2023'!$A$5:$L$314,12,0)</f>
        <v>#N/A</v>
      </c>
      <c r="E221" s="235"/>
      <c r="F221" s="235"/>
      <c r="G221" s="235"/>
      <c r="H221" s="235" t="e">
        <f>VLOOKUP(A221,'2023'!$A$5:$M$314,13,0)</f>
        <v>#N/A</v>
      </c>
      <c r="I221" s="239" t="e">
        <v>#N/A</v>
      </c>
      <c r="J221" s="239" t="e">
        <v>#N/A</v>
      </c>
      <c r="K221" s="240"/>
      <c r="L221" s="33"/>
      <c r="M221" s="33"/>
      <c r="N221" s="33"/>
    </row>
    <row r="222" spans="1:14" ht="15.75" customHeight="1" x14ac:dyDescent="0.2">
      <c r="A222" s="240"/>
      <c r="B222" s="236" t="e">
        <f>VLOOKUP(A222,'2023'!$A$5:$N$314,9,0)</f>
        <v>#N/A</v>
      </c>
      <c r="C222" s="236" t="e">
        <f>VLOOKUP(A222,'2023'!$A$5:$L$314,5,0)</f>
        <v>#N/A</v>
      </c>
      <c r="D222" s="237" t="e">
        <f>VLOOKUP(A222,'2023'!$A$5:$L$314,12,0)</f>
        <v>#N/A</v>
      </c>
      <c r="E222" s="235"/>
      <c r="F222" s="235"/>
      <c r="G222" s="235"/>
      <c r="H222" s="235" t="e">
        <f>VLOOKUP(A222,'2023'!$A$5:$M$314,13,0)</f>
        <v>#N/A</v>
      </c>
      <c r="I222" s="239" t="e">
        <v>#N/A</v>
      </c>
      <c r="J222" s="239" t="e">
        <v>#N/A</v>
      </c>
      <c r="K222" s="240"/>
      <c r="L222" s="33"/>
      <c r="M222" s="33"/>
      <c r="N222" s="33"/>
    </row>
    <row r="223" spans="1:14" ht="15.75" customHeight="1" x14ac:dyDescent="0.2">
      <c r="A223" s="240"/>
      <c r="B223" s="236" t="e">
        <f>VLOOKUP(A223,'2023'!$A$5:$N$314,9,0)</f>
        <v>#N/A</v>
      </c>
      <c r="C223" s="236" t="e">
        <f>VLOOKUP(A223,'2023'!$A$5:$L$314,5,0)</f>
        <v>#N/A</v>
      </c>
      <c r="D223" s="237" t="e">
        <f>VLOOKUP(A223,'2023'!$A$5:$L$314,12,0)</f>
        <v>#N/A</v>
      </c>
      <c r="E223" s="235"/>
      <c r="F223" s="235"/>
      <c r="G223" s="235"/>
      <c r="H223" s="235" t="e">
        <f>VLOOKUP(A223,'2023'!$A$5:$M$314,13,0)</f>
        <v>#N/A</v>
      </c>
      <c r="I223" s="239" t="e">
        <v>#N/A</v>
      </c>
      <c r="J223" s="239" t="e">
        <v>#N/A</v>
      </c>
      <c r="K223" s="240"/>
      <c r="L223" s="33"/>
      <c r="M223" s="33"/>
      <c r="N223" s="33"/>
    </row>
    <row r="224" spans="1:14" ht="15.75" customHeight="1" x14ac:dyDescent="0.2">
      <c r="A224" s="240"/>
      <c r="B224" s="236" t="e">
        <f>VLOOKUP(A224,'2023'!$A$5:$N$314,9,0)</f>
        <v>#N/A</v>
      </c>
      <c r="C224" s="236" t="e">
        <f>VLOOKUP(A224,'2023'!$A$5:$L$314,5,0)</f>
        <v>#N/A</v>
      </c>
      <c r="D224" s="237" t="e">
        <f>VLOOKUP(A224,'2023'!$A$5:$L$314,12,0)</f>
        <v>#N/A</v>
      </c>
      <c r="E224" s="235"/>
      <c r="F224" s="235"/>
      <c r="G224" s="235"/>
      <c r="H224" s="235" t="e">
        <f>VLOOKUP(A224,'2023'!$A$5:$M$314,13,0)</f>
        <v>#N/A</v>
      </c>
      <c r="I224" s="239" t="e">
        <v>#N/A</v>
      </c>
      <c r="J224" s="239" t="e">
        <v>#N/A</v>
      </c>
      <c r="K224" s="240"/>
      <c r="L224" s="33"/>
      <c r="M224" s="33"/>
      <c r="N224" s="33"/>
    </row>
    <row r="225" spans="1:14" ht="15.75" customHeight="1" x14ac:dyDescent="0.2">
      <c r="A225" s="240"/>
      <c r="B225" s="236" t="e">
        <f>VLOOKUP(A225,'2023'!$A$5:$N$314,9,0)</f>
        <v>#N/A</v>
      </c>
      <c r="C225" s="236" t="e">
        <f>VLOOKUP(A225,'2023'!$A$5:$L$314,5,0)</f>
        <v>#N/A</v>
      </c>
      <c r="D225" s="237" t="e">
        <f>VLOOKUP(A225,'2023'!$A$5:$L$314,12,0)</f>
        <v>#N/A</v>
      </c>
      <c r="E225" s="235"/>
      <c r="F225" s="235"/>
      <c r="G225" s="235"/>
      <c r="H225" s="235" t="e">
        <f>VLOOKUP(A225,'2023'!$A$5:$M$314,13,0)</f>
        <v>#N/A</v>
      </c>
      <c r="I225" s="239" t="e">
        <v>#N/A</v>
      </c>
      <c r="J225" s="239" t="e">
        <v>#N/A</v>
      </c>
      <c r="K225" s="240"/>
      <c r="L225" s="33"/>
      <c r="M225" s="33"/>
      <c r="N225" s="33"/>
    </row>
    <row r="226" spans="1:14" ht="15.75" customHeight="1" x14ac:dyDescent="0.2">
      <c r="A226" s="240"/>
      <c r="B226" s="236" t="e">
        <f>VLOOKUP(A226,'2023'!$A$5:$N$314,9,0)</f>
        <v>#N/A</v>
      </c>
      <c r="C226" s="236" t="e">
        <f>VLOOKUP(A226,'2023'!$A$5:$L$314,5,0)</f>
        <v>#N/A</v>
      </c>
      <c r="D226" s="237" t="e">
        <f>VLOOKUP(A226,'2023'!$A$5:$L$314,12,0)</f>
        <v>#N/A</v>
      </c>
      <c r="E226" s="235"/>
      <c r="F226" s="235"/>
      <c r="G226" s="235"/>
      <c r="H226" s="235" t="e">
        <f>VLOOKUP(A226,'2023'!$A$5:$M$314,13,0)</f>
        <v>#N/A</v>
      </c>
      <c r="I226" s="239" t="e">
        <v>#N/A</v>
      </c>
      <c r="J226" s="239" t="e">
        <v>#N/A</v>
      </c>
      <c r="K226" s="240"/>
      <c r="L226" s="33"/>
      <c r="M226" s="33"/>
      <c r="N226" s="33"/>
    </row>
    <row r="227" spans="1:14" ht="15.75" customHeight="1" x14ac:dyDescent="0.2">
      <c r="A227" s="240"/>
      <c r="B227" s="236" t="e">
        <f>VLOOKUP(A227,'2023'!$A$5:$N$314,9,0)</f>
        <v>#N/A</v>
      </c>
      <c r="C227" s="236" t="e">
        <f>VLOOKUP(A227,'2023'!$A$5:$L$314,5,0)</f>
        <v>#N/A</v>
      </c>
      <c r="D227" s="237" t="e">
        <f>VLOOKUP(A227,'2023'!$A$5:$L$314,12,0)</f>
        <v>#N/A</v>
      </c>
      <c r="E227" s="235"/>
      <c r="F227" s="235"/>
      <c r="G227" s="235"/>
      <c r="H227" s="235" t="e">
        <f>VLOOKUP(A227,'2023'!$A$5:$M$314,13,0)</f>
        <v>#N/A</v>
      </c>
      <c r="I227" s="239" t="e">
        <v>#N/A</v>
      </c>
      <c r="J227" s="239" t="e">
        <v>#N/A</v>
      </c>
      <c r="K227" s="240"/>
      <c r="L227" s="33"/>
      <c r="M227" s="33"/>
      <c r="N227" s="33"/>
    </row>
    <row r="228" spans="1:14" ht="15.75" customHeight="1" x14ac:dyDescent="0.2">
      <c r="A228" s="240"/>
      <c r="B228" s="236" t="e">
        <f>VLOOKUP(A228,'2023'!$A$5:$N$314,9,0)</f>
        <v>#N/A</v>
      </c>
      <c r="C228" s="236" t="e">
        <f>VLOOKUP(A228,'2023'!$A$5:$L$314,5,0)</f>
        <v>#N/A</v>
      </c>
      <c r="D228" s="237" t="e">
        <f>VLOOKUP(A228,'2023'!$A$5:$L$314,12,0)</f>
        <v>#N/A</v>
      </c>
      <c r="E228" s="235"/>
      <c r="F228" s="235"/>
      <c r="G228" s="235"/>
      <c r="H228" s="235" t="e">
        <f>VLOOKUP(A228,'2023'!$A$5:$M$314,13,0)</f>
        <v>#N/A</v>
      </c>
      <c r="I228" s="239" t="e">
        <v>#N/A</v>
      </c>
      <c r="J228" s="239" t="e">
        <v>#N/A</v>
      </c>
      <c r="K228" s="240"/>
      <c r="L228" s="33"/>
      <c r="M228" s="33"/>
      <c r="N228" s="33"/>
    </row>
    <row r="229" spans="1:14" ht="15.75" customHeight="1" x14ac:dyDescent="0.2">
      <c r="A229" s="240"/>
      <c r="B229" s="236" t="e">
        <f>VLOOKUP(A229,'2023'!$A$5:$N$314,9,0)</f>
        <v>#N/A</v>
      </c>
      <c r="C229" s="236" t="e">
        <f>VLOOKUP(A229,'2023'!$A$5:$L$314,5,0)</f>
        <v>#N/A</v>
      </c>
      <c r="D229" s="237" t="e">
        <f>VLOOKUP(A229,'2023'!$A$5:$L$314,12,0)</f>
        <v>#N/A</v>
      </c>
      <c r="E229" s="235"/>
      <c r="F229" s="235"/>
      <c r="G229" s="235"/>
      <c r="H229" s="235" t="e">
        <f>VLOOKUP(A229,'2023'!$A$5:$M$314,13,0)</f>
        <v>#N/A</v>
      </c>
      <c r="I229" s="239" t="e">
        <v>#N/A</v>
      </c>
      <c r="J229" s="239" t="e">
        <v>#N/A</v>
      </c>
      <c r="K229" s="240"/>
      <c r="L229" s="33"/>
      <c r="M229" s="33"/>
      <c r="N229" s="33"/>
    </row>
    <row r="230" spans="1:14" ht="15.75" customHeight="1" x14ac:dyDescent="0.2">
      <c r="A230" s="240"/>
      <c r="B230" s="236" t="e">
        <f>VLOOKUP(A230,'2023'!$A$5:$N$314,9,0)</f>
        <v>#N/A</v>
      </c>
      <c r="C230" s="236" t="e">
        <f>VLOOKUP(A230,'2023'!$A$5:$L$314,5,0)</f>
        <v>#N/A</v>
      </c>
      <c r="D230" s="237" t="e">
        <f>VLOOKUP(A230,'2023'!$A$5:$L$314,12,0)</f>
        <v>#N/A</v>
      </c>
      <c r="E230" s="235"/>
      <c r="F230" s="235"/>
      <c r="G230" s="235"/>
      <c r="H230" s="235" t="e">
        <f>VLOOKUP(A230,'2023'!$A$5:$M$314,13,0)</f>
        <v>#N/A</v>
      </c>
      <c r="I230" s="239" t="e">
        <v>#N/A</v>
      </c>
      <c r="J230" s="239" t="e">
        <v>#N/A</v>
      </c>
      <c r="K230" s="240"/>
      <c r="L230" s="33"/>
      <c r="M230" s="33"/>
      <c r="N230" s="33"/>
    </row>
    <row r="231" spans="1:14" ht="15.75" customHeight="1" x14ac:dyDescent="0.2">
      <c r="A231" s="240"/>
      <c r="B231" s="236" t="e">
        <f>VLOOKUP(A231,'2023'!$A$5:$N$314,9,0)</f>
        <v>#N/A</v>
      </c>
      <c r="C231" s="236" t="e">
        <f>VLOOKUP(A231,'2023'!$A$5:$L$314,5,0)</f>
        <v>#N/A</v>
      </c>
      <c r="D231" s="237" t="e">
        <f>VLOOKUP(A231,'2023'!$A$5:$L$314,12,0)</f>
        <v>#N/A</v>
      </c>
      <c r="E231" s="235"/>
      <c r="F231" s="235"/>
      <c r="G231" s="235"/>
      <c r="H231" s="235" t="e">
        <f>VLOOKUP(A231,'2023'!$A$5:$M$314,13,0)</f>
        <v>#N/A</v>
      </c>
      <c r="I231" s="239" t="e">
        <v>#N/A</v>
      </c>
      <c r="J231" s="239" t="e">
        <v>#N/A</v>
      </c>
      <c r="K231" s="240"/>
      <c r="L231" s="33"/>
      <c r="M231" s="33"/>
      <c r="N231" s="33"/>
    </row>
    <row r="232" spans="1:14" ht="15.75" customHeight="1" x14ac:dyDescent="0.2">
      <c r="A232" s="240"/>
      <c r="B232" s="236" t="e">
        <f>VLOOKUP(A232,'2023'!$A$5:$N$314,9,0)</f>
        <v>#N/A</v>
      </c>
      <c r="C232" s="236" t="e">
        <f>VLOOKUP(A232,'2023'!$A$5:$L$314,5,0)</f>
        <v>#N/A</v>
      </c>
      <c r="D232" s="237" t="e">
        <f>VLOOKUP(A232,'2023'!$A$5:$L$314,12,0)</f>
        <v>#N/A</v>
      </c>
      <c r="E232" s="235"/>
      <c r="F232" s="235"/>
      <c r="G232" s="235"/>
      <c r="H232" s="235" t="e">
        <f>VLOOKUP(A232,'2023'!$A$5:$M$314,13,0)</f>
        <v>#N/A</v>
      </c>
      <c r="I232" s="239" t="e">
        <v>#N/A</v>
      </c>
      <c r="J232" s="239" t="e">
        <v>#N/A</v>
      </c>
      <c r="K232" s="240"/>
      <c r="L232" s="33"/>
      <c r="M232" s="33"/>
      <c r="N232" s="33"/>
    </row>
    <row r="233" spans="1:14" ht="15.75" customHeight="1" x14ac:dyDescent="0.2">
      <c r="A233" s="240"/>
      <c r="B233" s="236" t="e">
        <f>VLOOKUP(A233,'2023'!$A$5:$N$314,9,0)</f>
        <v>#N/A</v>
      </c>
      <c r="C233" s="236" t="e">
        <f>VLOOKUP(A233,'2023'!$A$5:$L$314,5,0)</f>
        <v>#N/A</v>
      </c>
      <c r="D233" s="237" t="e">
        <f>VLOOKUP(A233,'2023'!$A$5:$L$314,12,0)</f>
        <v>#N/A</v>
      </c>
      <c r="E233" s="235"/>
      <c r="F233" s="235"/>
      <c r="G233" s="235"/>
      <c r="H233" s="235" t="e">
        <f>VLOOKUP(A233,'2023'!$A$5:$M$314,13,0)</f>
        <v>#N/A</v>
      </c>
      <c r="I233" s="239" t="e">
        <v>#N/A</v>
      </c>
      <c r="J233" s="239" t="e">
        <v>#N/A</v>
      </c>
      <c r="K233" s="240"/>
      <c r="L233" s="33"/>
      <c r="M233" s="33"/>
      <c r="N233" s="33"/>
    </row>
    <row r="234" spans="1:14" ht="15.75" customHeight="1" x14ac:dyDescent="0.2">
      <c r="A234" s="240"/>
      <c r="B234" s="236" t="e">
        <f>VLOOKUP(A234,'2023'!$A$5:$N$314,9,0)</f>
        <v>#N/A</v>
      </c>
      <c r="C234" s="236" t="e">
        <f>VLOOKUP(A234,'2023'!$A$5:$L$314,5,0)</f>
        <v>#N/A</v>
      </c>
      <c r="D234" s="237" t="e">
        <f>VLOOKUP(A234,'2023'!$A$5:$L$314,12,0)</f>
        <v>#N/A</v>
      </c>
      <c r="E234" s="235"/>
      <c r="F234" s="235"/>
      <c r="G234" s="235"/>
      <c r="H234" s="235" t="e">
        <f>VLOOKUP(A234,'2023'!$A$5:$M$314,13,0)</f>
        <v>#N/A</v>
      </c>
      <c r="I234" s="239" t="e">
        <v>#N/A</v>
      </c>
      <c r="J234" s="239" t="e">
        <v>#N/A</v>
      </c>
      <c r="K234" s="240"/>
      <c r="L234" s="33"/>
      <c r="M234" s="33"/>
      <c r="N234" s="33"/>
    </row>
    <row r="235" spans="1:14" ht="15.75" customHeight="1" x14ac:dyDescent="0.2">
      <c r="A235" s="240"/>
      <c r="B235" s="236" t="e">
        <f>VLOOKUP(A235,'2023'!$A$5:$N$314,9,0)</f>
        <v>#N/A</v>
      </c>
      <c r="C235" s="236" t="e">
        <f>VLOOKUP(A235,'2023'!$A$5:$L$314,5,0)</f>
        <v>#N/A</v>
      </c>
      <c r="D235" s="237" t="e">
        <f>VLOOKUP(A235,'2023'!$A$5:$L$314,12,0)</f>
        <v>#N/A</v>
      </c>
      <c r="E235" s="235"/>
      <c r="F235" s="235"/>
      <c r="G235" s="235"/>
      <c r="H235" s="235" t="e">
        <f>VLOOKUP(A235,'2023'!$A$5:$M$314,13,0)</f>
        <v>#N/A</v>
      </c>
      <c r="I235" s="239" t="e">
        <v>#N/A</v>
      </c>
      <c r="J235" s="239" t="e">
        <v>#N/A</v>
      </c>
      <c r="K235" s="240"/>
      <c r="L235" s="33"/>
      <c r="M235" s="33"/>
      <c r="N235" s="33"/>
    </row>
    <row r="236" spans="1:14" ht="15.75" customHeight="1" x14ac:dyDescent="0.2">
      <c r="A236" s="240"/>
      <c r="B236" s="236" t="e">
        <f>VLOOKUP(A236,'2023'!$A$5:$N$314,9,0)</f>
        <v>#N/A</v>
      </c>
      <c r="C236" s="236" t="e">
        <f>VLOOKUP(A236,'2023'!$A$5:$L$314,5,0)</f>
        <v>#N/A</v>
      </c>
      <c r="D236" s="237" t="e">
        <f>VLOOKUP(A236,'2023'!$A$5:$L$314,12,0)</f>
        <v>#N/A</v>
      </c>
      <c r="E236" s="235"/>
      <c r="F236" s="235"/>
      <c r="G236" s="235"/>
      <c r="H236" s="235" t="e">
        <f>VLOOKUP(A236,'2023'!$A$5:$M$314,13,0)</f>
        <v>#N/A</v>
      </c>
      <c r="I236" s="239" t="e">
        <v>#N/A</v>
      </c>
      <c r="J236" s="239" t="e">
        <v>#N/A</v>
      </c>
      <c r="K236" s="240"/>
      <c r="L236" s="33"/>
      <c r="M236" s="33"/>
      <c r="N236" s="33"/>
    </row>
    <row r="237" spans="1:14" ht="15.75" customHeight="1" x14ac:dyDescent="0.2">
      <c r="A237" s="240"/>
      <c r="B237" s="236" t="e">
        <f>VLOOKUP(A237,'2023'!$A$5:$N$314,9,0)</f>
        <v>#N/A</v>
      </c>
      <c r="C237" s="236" t="e">
        <f>VLOOKUP(A237,'2023'!$A$5:$L$314,5,0)</f>
        <v>#N/A</v>
      </c>
      <c r="D237" s="237" t="e">
        <f>VLOOKUP(A237,'2023'!$A$5:$L$314,12,0)</f>
        <v>#N/A</v>
      </c>
      <c r="E237" s="235"/>
      <c r="F237" s="235"/>
      <c r="G237" s="235"/>
      <c r="H237" s="235" t="e">
        <f>VLOOKUP(A237,'2023'!$A$5:$M$314,13,0)</f>
        <v>#N/A</v>
      </c>
      <c r="I237" s="239" t="e">
        <v>#N/A</v>
      </c>
      <c r="J237" s="239" t="e">
        <v>#N/A</v>
      </c>
      <c r="K237" s="240"/>
      <c r="L237" s="33"/>
      <c r="M237" s="33"/>
      <c r="N237" s="33"/>
    </row>
    <row r="238" spans="1:14" ht="15.75" customHeight="1" x14ac:dyDescent="0.2">
      <c r="A238" s="240"/>
      <c r="B238" s="236" t="e">
        <f>VLOOKUP(A238,'2023'!$A$5:$N$314,9,0)</f>
        <v>#N/A</v>
      </c>
      <c r="C238" s="236" t="e">
        <f>VLOOKUP(A238,'2023'!$A$5:$L$314,5,0)</f>
        <v>#N/A</v>
      </c>
      <c r="D238" s="237" t="e">
        <f>VLOOKUP(A238,'2023'!$A$5:$L$314,12,0)</f>
        <v>#N/A</v>
      </c>
      <c r="E238" s="235"/>
      <c r="F238" s="235"/>
      <c r="G238" s="235"/>
      <c r="H238" s="235" t="e">
        <f>VLOOKUP(A238,'2023'!$A$5:$M$314,13,0)</f>
        <v>#N/A</v>
      </c>
      <c r="I238" s="239" t="e">
        <v>#N/A</v>
      </c>
      <c r="J238" s="239" t="e">
        <v>#N/A</v>
      </c>
      <c r="K238" s="240"/>
      <c r="L238" s="33"/>
      <c r="M238" s="33"/>
      <c r="N238" s="33"/>
    </row>
    <row r="239" spans="1:14" ht="15.75" customHeight="1" x14ac:dyDescent="0.2">
      <c r="A239" s="240"/>
      <c r="B239" s="236" t="e">
        <f>VLOOKUP(A239,'2023'!$A$5:$N$314,9,0)</f>
        <v>#N/A</v>
      </c>
      <c r="C239" s="236" t="e">
        <f>VLOOKUP(A239,'2023'!$A$5:$L$314,5,0)</f>
        <v>#N/A</v>
      </c>
      <c r="D239" s="237" t="e">
        <f>VLOOKUP(A239,'2023'!$A$5:$L$314,12,0)</f>
        <v>#N/A</v>
      </c>
      <c r="E239" s="235"/>
      <c r="F239" s="235"/>
      <c r="G239" s="235"/>
      <c r="H239" s="235" t="e">
        <f>VLOOKUP(A239,'2023'!$A$5:$M$314,13,0)</f>
        <v>#N/A</v>
      </c>
      <c r="I239" s="239" t="e">
        <v>#N/A</v>
      </c>
      <c r="J239" s="239" t="e">
        <v>#N/A</v>
      </c>
      <c r="K239" s="240"/>
      <c r="L239" s="33"/>
      <c r="M239" s="33"/>
      <c r="N239" s="33"/>
    </row>
    <row r="240" spans="1:14" ht="15.75" customHeight="1" x14ac:dyDescent="0.2">
      <c r="A240" s="240"/>
      <c r="B240" s="236" t="e">
        <f>VLOOKUP(A240,'2023'!$A$5:$N$314,9,0)</f>
        <v>#N/A</v>
      </c>
      <c r="C240" s="236" t="e">
        <f>VLOOKUP(A240,'2023'!$A$5:$L$314,5,0)</f>
        <v>#N/A</v>
      </c>
      <c r="D240" s="237" t="e">
        <f>VLOOKUP(A240,'2023'!$A$5:$L$314,12,0)</f>
        <v>#N/A</v>
      </c>
      <c r="E240" s="235"/>
      <c r="F240" s="235"/>
      <c r="G240" s="235"/>
      <c r="H240" s="235" t="e">
        <f>VLOOKUP(A240,'2023'!$A$5:$M$314,13,0)</f>
        <v>#N/A</v>
      </c>
      <c r="I240" s="239" t="e">
        <v>#N/A</v>
      </c>
      <c r="J240" s="239" t="e">
        <v>#N/A</v>
      </c>
      <c r="K240" s="240"/>
      <c r="L240" s="33"/>
      <c r="M240" s="33"/>
      <c r="N240" s="33"/>
    </row>
    <row r="241" spans="1:14" ht="15.75" customHeight="1" x14ac:dyDescent="0.2">
      <c r="A241" s="240"/>
      <c r="B241" s="236" t="e">
        <f>VLOOKUP(A241,'2023'!$A$5:$N$314,9,0)</f>
        <v>#N/A</v>
      </c>
      <c r="C241" s="236" t="e">
        <f>VLOOKUP(A241,'2023'!$A$5:$L$314,5,0)</f>
        <v>#N/A</v>
      </c>
      <c r="D241" s="237" t="e">
        <f>VLOOKUP(A241,'2023'!$A$5:$L$314,12,0)</f>
        <v>#N/A</v>
      </c>
      <c r="E241" s="235"/>
      <c r="F241" s="235"/>
      <c r="G241" s="235"/>
      <c r="H241" s="235" t="e">
        <f>VLOOKUP(A241,'2023'!$A$5:$M$314,13,0)</f>
        <v>#N/A</v>
      </c>
      <c r="I241" s="239" t="e">
        <v>#N/A</v>
      </c>
      <c r="J241" s="239" t="e">
        <v>#N/A</v>
      </c>
      <c r="K241" s="240"/>
      <c r="L241" s="33"/>
      <c r="M241" s="33"/>
      <c r="N241" s="33"/>
    </row>
    <row r="242" spans="1:14" ht="15.75" customHeight="1" x14ac:dyDescent="0.2">
      <c r="A242" s="240"/>
      <c r="B242" s="236" t="e">
        <f>VLOOKUP(A242,'2023'!$A$5:$N$314,9,0)</f>
        <v>#N/A</v>
      </c>
      <c r="C242" s="236" t="e">
        <f>VLOOKUP(A242,'2023'!$A$5:$L$314,5,0)</f>
        <v>#N/A</v>
      </c>
      <c r="D242" s="237" t="e">
        <f>VLOOKUP(A242,'2023'!$A$5:$L$314,12,0)</f>
        <v>#N/A</v>
      </c>
      <c r="E242" s="235"/>
      <c r="F242" s="235"/>
      <c r="G242" s="235"/>
      <c r="H242" s="235" t="e">
        <f>VLOOKUP(A242,'2023'!$A$5:$M$314,13,0)</f>
        <v>#N/A</v>
      </c>
      <c r="I242" s="239" t="e">
        <v>#N/A</v>
      </c>
      <c r="J242" s="239" t="e">
        <v>#N/A</v>
      </c>
      <c r="K242" s="240"/>
      <c r="L242" s="33"/>
      <c r="M242" s="33"/>
      <c r="N242" s="33"/>
    </row>
    <row r="243" spans="1:14" ht="15.75" customHeight="1" x14ac:dyDescent="0.2">
      <c r="A243" s="240"/>
      <c r="B243" s="236" t="e">
        <f>VLOOKUP(A243,'2023'!$A$5:$N$314,9,0)</f>
        <v>#N/A</v>
      </c>
      <c r="C243" s="236" t="e">
        <f>VLOOKUP(A243,'2023'!$A$5:$L$314,5,0)</f>
        <v>#N/A</v>
      </c>
      <c r="D243" s="237" t="e">
        <f>VLOOKUP(A243,'2023'!$A$5:$L$314,12,0)</f>
        <v>#N/A</v>
      </c>
      <c r="E243" s="235"/>
      <c r="F243" s="235"/>
      <c r="G243" s="235"/>
      <c r="H243" s="235" t="e">
        <f>VLOOKUP(A243,'2023'!$A$5:$M$314,13,0)</f>
        <v>#N/A</v>
      </c>
      <c r="I243" s="239" t="e">
        <v>#N/A</v>
      </c>
      <c r="J243" s="239" t="e">
        <v>#N/A</v>
      </c>
      <c r="K243" s="240"/>
      <c r="L243" s="33"/>
      <c r="M243" s="33"/>
      <c r="N243" s="33"/>
    </row>
    <row r="244" spans="1:14" ht="15.75" customHeight="1" x14ac:dyDescent="0.2">
      <c r="A244" s="240"/>
      <c r="B244" s="236" t="e">
        <f>VLOOKUP(A244,'2023'!$A$5:$N$314,9,0)</f>
        <v>#N/A</v>
      </c>
      <c r="C244" s="236" t="e">
        <f>VLOOKUP(A244,'2023'!$A$5:$L$314,5,0)</f>
        <v>#N/A</v>
      </c>
      <c r="D244" s="237" t="e">
        <f>VLOOKUP(A244,'2023'!$A$5:$L$314,12,0)</f>
        <v>#N/A</v>
      </c>
      <c r="E244" s="235"/>
      <c r="F244" s="235"/>
      <c r="G244" s="235"/>
      <c r="H244" s="235" t="e">
        <f>VLOOKUP(A244,'2023'!$A$5:$M$314,13,0)</f>
        <v>#N/A</v>
      </c>
      <c r="I244" s="239" t="e">
        <v>#N/A</v>
      </c>
      <c r="J244" s="239" t="e">
        <v>#N/A</v>
      </c>
      <c r="K244" s="240"/>
      <c r="L244" s="33"/>
      <c r="M244" s="33"/>
      <c r="N244" s="33"/>
    </row>
    <row r="245" spans="1:14" ht="15.75" customHeight="1" x14ac:dyDescent="0.2">
      <c r="A245" s="240"/>
      <c r="B245" s="236" t="e">
        <f>VLOOKUP(A245,'2023'!$A$5:$N$314,9,0)</f>
        <v>#N/A</v>
      </c>
      <c r="C245" s="236" t="e">
        <f>VLOOKUP(A245,'2023'!$A$5:$L$314,5,0)</f>
        <v>#N/A</v>
      </c>
      <c r="D245" s="237" t="e">
        <f>VLOOKUP(A245,'2023'!$A$5:$L$314,12,0)</f>
        <v>#N/A</v>
      </c>
      <c r="E245" s="235"/>
      <c r="F245" s="235"/>
      <c r="G245" s="235"/>
      <c r="H245" s="235" t="e">
        <f>VLOOKUP(A245,'2023'!$A$5:$M$314,13,0)</f>
        <v>#N/A</v>
      </c>
      <c r="I245" s="239" t="e">
        <v>#N/A</v>
      </c>
      <c r="J245" s="239" t="e">
        <v>#N/A</v>
      </c>
      <c r="K245" s="240"/>
      <c r="L245" s="33"/>
      <c r="M245" s="33"/>
      <c r="N245" s="33"/>
    </row>
    <row r="246" spans="1:14" ht="15.75" customHeight="1" x14ac:dyDescent="0.2">
      <c r="A246" s="240"/>
      <c r="B246" s="236" t="e">
        <f>VLOOKUP(A246,'2023'!$A$5:$N$314,9,0)</f>
        <v>#N/A</v>
      </c>
      <c r="C246" s="236" t="e">
        <f>VLOOKUP(A246,'2023'!$A$5:$L$314,5,0)</f>
        <v>#N/A</v>
      </c>
      <c r="D246" s="237" t="e">
        <f>VLOOKUP(A246,'2023'!$A$5:$L$314,12,0)</f>
        <v>#N/A</v>
      </c>
      <c r="E246" s="235"/>
      <c r="F246" s="235"/>
      <c r="G246" s="235"/>
      <c r="H246" s="235" t="e">
        <f>VLOOKUP(A246,'2023'!$A$5:$M$314,13,0)</f>
        <v>#N/A</v>
      </c>
      <c r="I246" s="239" t="e">
        <v>#N/A</v>
      </c>
      <c r="J246" s="239" t="e">
        <v>#N/A</v>
      </c>
      <c r="K246" s="240"/>
      <c r="L246" s="33"/>
      <c r="M246" s="33"/>
      <c r="N246" s="33"/>
    </row>
    <row r="247" spans="1:14" ht="15.75" customHeight="1" x14ac:dyDescent="0.2">
      <c r="A247" s="240"/>
      <c r="B247" s="236" t="e">
        <f>VLOOKUP(A247,'2023'!$A$5:$N$314,9,0)</f>
        <v>#N/A</v>
      </c>
      <c r="C247" s="236" t="e">
        <f>VLOOKUP(A247,'2023'!$A$5:$L$314,5,0)</f>
        <v>#N/A</v>
      </c>
      <c r="D247" s="237" t="e">
        <f>VLOOKUP(A247,'2023'!$A$5:$L$314,12,0)</f>
        <v>#N/A</v>
      </c>
      <c r="E247" s="235"/>
      <c r="F247" s="235"/>
      <c r="G247" s="235"/>
      <c r="H247" s="235" t="e">
        <f>VLOOKUP(A247,'2023'!$A$5:$M$314,13,0)</f>
        <v>#N/A</v>
      </c>
      <c r="I247" s="239" t="e">
        <v>#N/A</v>
      </c>
      <c r="J247" s="239" t="e">
        <v>#N/A</v>
      </c>
      <c r="K247" s="240"/>
      <c r="L247" s="33"/>
      <c r="M247" s="33"/>
      <c r="N247" s="33"/>
    </row>
    <row r="248" spans="1:14" ht="15.75" customHeight="1" x14ac:dyDescent="0.2">
      <c r="A248" s="240"/>
      <c r="B248" s="236" t="e">
        <f>VLOOKUP(A248,'2023'!$A$5:$N$314,9,0)</f>
        <v>#N/A</v>
      </c>
      <c r="C248" s="236" t="e">
        <f>VLOOKUP(A248,'2023'!$A$5:$L$314,5,0)</f>
        <v>#N/A</v>
      </c>
      <c r="D248" s="237" t="e">
        <f>VLOOKUP(A248,'2023'!$A$5:$L$314,12,0)</f>
        <v>#N/A</v>
      </c>
      <c r="E248" s="235"/>
      <c r="F248" s="235"/>
      <c r="G248" s="235"/>
      <c r="H248" s="235" t="e">
        <f>VLOOKUP(A248,'2023'!$A$5:$M$314,13,0)</f>
        <v>#N/A</v>
      </c>
      <c r="I248" s="239" t="e">
        <v>#N/A</v>
      </c>
      <c r="J248" s="239" t="e">
        <v>#N/A</v>
      </c>
      <c r="K248" s="240"/>
      <c r="L248" s="33"/>
      <c r="M248" s="33"/>
      <c r="N248" s="33"/>
    </row>
    <row r="249" spans="1:14" ht="15.75" customHeight="1" x14ac:dyDescent="0.2">
      <c r="A249" s="240"/>
      <c r="B249" s="236" t="e">
        <f>VLOOKUP(A249,'2023'!$A$5:$N$314,9,0)</f>
        <v>#N/A</v>
      </c>
      <c r="C249" s="236" t="e">
        <f>VLOOKUP(A249,'2023'!$A$5:$L$314,5,0)</f>
        <v>#N/A</v>
      </c>
      <c r="D249" s="237" t="e">
        <f>VLOOKUP(A249,'2023'!$A$5:$L$314,12,0)</f>
        <v>#N/A</v>
      </c>
      <c r="E249" s="235"/>
      <c r="F249" s="235"/>
      <c r="G249" s="235"/>
      <c r="H249" s="235" t="e">
        <f>VLOOKUP(A249,'2023'!$A$5:$M$314,13,0)</f>
        <v>#N/A</v>
      </c>
      <c r="I249" s="239" t="e">
        <v>#N/A</v>
      </c>
      <c r="J249" s="239" t="e">
        <v>#N/A</v>
      </c>
      <c r="K249" s="240"/>
      <c r="L249" s="33"/>
      <c r="M249" s="33"/>
      <c r="N249" s="33"/>
    </row>
    <row r="250" spans="1:14" ht="15.75" customHeight="1" x14ac:dyDescent="0.2">
      <c r="A250" s="240"/>
      <c r="B250" s="236" t="e">
        <f>VLOOKUP(A250,'2023'!$A$5:$N$314,9,0)</f>
        <v>#N/A</v>
      </c>
      <c r="C250" s="236" t="e">
        <f>VLOOKUP(A250,'2023'!$A$5:$L$314,5,0)</f>
        <v>#N/A</v>
      </c>
      <c r="D250" s="237" t="e">
        <f>VLOOKUP(A250,'2023'!$A$5:$L$314,12,0)</f>
        <v>#N/A</v>
      </c>
      <c r="E250" s="235"/>
      <c r="F250" s="235"/>
      <c r="G250" s="235"/>
      <c r="H250" s="235" t="e">
        <f>VLOOKUP(A250,'2023'!$A$5:$M$314,13,0)</f>
        <v>#N/A</v>
      </c>
      <c r="I250" s="239" t="e">
        <v>#N/A</v>
      </c>
      <c r="J250" s="239" t="e">
        <v>#N/A</v>
      </c>
      <c r="K250" s="240"/>
      <c r="L250" s="33"/>
      <c r="M250" s="33"/>
      <c r="N250" s="33"/>
    </row>
    <row r="251" spans="1:14" ht="15.75" customHeight="1" x14ac:dyDescent="0.2">
      <c r="A251" s="240"/>
      <c r="B251" s="236" t="e">
        <f>VLOOKUP(A251,'2023'!$A$5:$N$314,9,0)</f>
        <v>#N/A</v>
      </c>
      <c r="C251" s="236" t="e">
        <f>VLOOKUP(A251,'2023'!$A$5:$L$314,5,0)</f>
        <v>#N/A</v>
      </c>
      <c r="D251" s="237" t="e">
        <f>VLOOKUP(A251,'2023'!$A$5:$L$314,12,0)</f>
        <v>#N/A</v>
      </c>
      <c r="E251" s="235"/>
      <c r="F251" s="235"/>
      <c r="G251" s="235"/>
      <c r="H251" s="235" t="e">
        <f>VLOOKUP(A251,'2023'!$A$5:$M$314,13,0)</f>
        <v>#N/A</v>
      </c>
      <c r="I251" s="239" t="e">
        <v>#N/A</v>
      </c>
      <c r="J251" s="239" t="e">
        <v>#N/A</v>
      </c>
      <c r="K251" s="240"/>
      <c r="L251" s="33"/>
      <c r="M251" s="33"/>
      <c r="N251" s="33"/>
    </row>
    <row r="252" spans="1:14" ht="15.75" customHeight="1" x14ac:dyDescent="0.2">
      <c r="A252" s="240"/>
      <c r="B252" s="236" t="e">
        <f>VLOOKUP(A252,'2023'!$A$5:$N$314,9,0)</f>
        <v>#N/A</v>
      </c>
      <c r="C252" s="236" t="e">
        <f>VLOOKUP(A252,'2023'!$A$5:$L$314,5,0)</f>
        <v>#N/A</v>
      </c>
      <c r="D252" s="237" t="e">
        <f>VLOOKUP(A252,'2023'!$A$5:$L$314,12,0)</f>
        <v>#N/A</v>
      </c>
      <c r="E252" s="235"/>
      <c r="F252" s="235"/>
      <c r="G252" s="235"/>
      <c r="H252" s="235" t="e">
        <f>VLOOKUP(A252,'2023'!$A$5:$M$314,13,0)</f>
        <v>#N/A</v>
      </c>
      <c r="I252" s="239" t="e">
        <v>#N/A</v>
      </c>
      <c r="J252" s="239" t="e">
        <v>#N/A</v>
      </c>
      <c r="K252" s="240"/>
      <c r="L252" s="33"/>
      <c r="M252" s="33"/>
      <c r="N252" s="33"/>
    </row>
    <row r="253" spans="1:14" ht="15.75" customHeight="1" x14ac:dyDescent="0.2">
      <c r="A253" s="240"/>
      <c r="B253" s="236" t="e">
        <f>VLOOKUP(A253,'2023'!$A$5:$N$314,9,0)</f>
        <v>#N/A</v>
      </c>
      <c r="C253" s="236" t="e">
        <f>VLOOKUP(A253,'2023'!$A$5:$L$314,5,0)</f>
        <v>#N/A</v>
      </c>
      <c r="D253" s="237" t="e">
        <f>VLOOKUP(A253,'2023'!$A$5:$L$314,12,0)</f>
        <v>#N/A</v>
      </c>
      <c r="E253" s="235"/>
      <c r="F253" s="235"/>
      <c r="G253" s="235"/>
      <c r="H253" s="235" t="e">
        <f>VLOOKUP(A253,'2023'!$A$5:$M$314,13,0)</f>
        <v>#N/A</v>
      </c>
      <c r="I253" s="239" t="e">
        <v>#N/A</v>
      </c>
      <c r="J253" s="239" t="e">
        <v>#N/A</v>
      </c>
      <c r="K253" s="240"/>
      <c r="L253" s="33"/>
      <c r="M253" s="33"/>
      <c r="N253" s="33"/>
    </row>
    <row r="254" spans="1:14" ht="15.75" customHeight="1" x14ac:dyDescent="0.2">
      <c r="A254" s="240"/>
      <c r="B254" s="236" t="e">
        <f>VLOOKUP(A254,'2023'!$A$5:$N$314,9,0)</f>
        <v>#N/A</v>
      </c>
      <c r="C254" s="236" t="e">
        <f>VLOOKUP(A254,'2023'!$A$5:$L$314,5,0)</f>
        <v>#N/A</v>
      </c>
      <c r="D254" s="237" t="e">
        <f>VLOOKUP(A254,'2023'!$A$5:$L$314,12,0)</f>
        <v>#N/A</v>
      </c>
      <c r="E254" s="235"/>
      <c r="F254" s="235"/>
      <c r="G254" s="235"/>
      <c r="H254" s="235" t="e">
        <f>VLOOKUP(A254,'2023'!$A$5:$M$314,13,0)</f>
        <v>#N/A</v>
      </c>
      <c r="I254" s="239" t="e">
        <v>#N/A</v>
      </c>
      <c r="J254" s="239" t="e">
        <v>#N/A</v>
      </c>
      <c r="K254" s="240"/>
      <c r="L254" s="33"/>
      <c r="M254" s="33"/>
      <c r="N254" s="33"/>
    </row>
    <row r="255" spans="1:14" ht="15.75" customHeight="1" x14ac:dyDescent="0.2">
      <c r="A255" s="240"/>
      <c r="B255" s="236" t="e">
        <f>VLOOKUP(A255,'2023'!$A$5:$N$314,9,0)</f>
        <v>#N/A</v>
      </c>
      <c r="C255" s="236" t="e">
        <f>VLOOKUP(A255,'2023'!$A$5:$L$314,5,0)</f>
        <v>#N/A</v>
      </c>
      <c r="D255" s="237" t="e">
        <f>VLOOKUP(A255,'2023'!$A$5:$L$314,12,0)</f>
        <v>#N/A</v>
      </c>
      <c r="E255" s="235"/>
      <c r="F255" s="235"/>
      <c r="G255" s="235"/>
      <c r="H255" s="235" t="e">
        <f>VLOOKUP(A255,'2023'!$A$5:$M$314,13,0)</f>
        <v>#N/A</v>
      </c>
      <c r="I255" s="239" t="e">
        <v>#N/A</v>
      </c>
      <c r="J255" s="239" t="e">
        <v>#N/A</v>
      </c>
      <c r="K255" s="240"/>
      <c r="L255" s="33"/>
      <c r="M255" s="33"/>
      <c r="N255" s="33"/>
    </row>
    <row r="256" spans="1:14" ht="15.75" customHeight="1" x14ac:dyDescent="0.2">
      <c r="A256" s="240"/>
      <c r="B256" s="236" t="e">
        <f>VLOOKUP(A256,'2023'!$A$5:$N$314,9,0)</f>
        <v>#N/A</v>
      </c>
      <c r="C256" s="236" t="e">
        <f>VLOOKUP(A256,'2023'!$A$5:$L$314,5,0)</f>
        <v>#N/A</v>
      </c>
      <c r="D256" s="237" t="e">
        <f>VLOOKUP(A256,'2023'!$A$5:$L$314,12,0)</f>
        <v>#N/A</v>
      </c>
      <c r="E256" s="235"/>
      <c r="F256" s="235"/>
      <c r="G256" s="235"/>
      <c r="H256" s="235" t="e">
        <f>VLOOKUP(A256,'2023'!$A$5:$M$314,13,0)</f>
        <v>#N/A</v>
      </c>
      <c r="I256" s="239" t="e">
        <v>#N/A</v>
      </c>
      <c r="J256" s="239" t="e">
        <v>#N/A</v>
      </c>
      <c r="K256" s="240"/>
      <c r="L256" s="33"/>
      <c r="M256" s="33"/>
      <c r="N256" s="33"/>
    </row>
    <row r="257" spans="1:14" ht="15.75" customHeight="1" x14ac:dyDescent="0.2">
      <c r="A257" s="240"/>
      <c r="B257" s="236" t="e">
        <f>VLOOKUP(A257,'2023'!$A$5:$N$314,9,0)</f>
        <v>#N/A</v>
      </c>
      <c r="C257" s="236" t="e">
        <f>VLOOKUP(A257,'2023'!$A$5:$L$314,5,0)</f>
        <v>#N/A</v>
      </c>
      <c r="D257" s="237" t="e">
        <f>VLOOKUP(A257,'2023'!$A$5:$L$314,12,0)</f>
        <v>#N/A</v>
      </c>
      <c r="E257" s="235"/>
      <c r="F257" s="235"/>
      <c r="G257" s="235"/>
      <c r="H257" s="235" t="e">
        <f>VLOOKUP(A257,'2023'!$A$5:$M$314,13,0)</f>
        <v>#N/A</v>
      </c>
      <c r="I257" s="239" t="e">
        <v>#N/A</v>
      </c>
      <c r="J257" s="239" t="e">
        <v>#N/A</v>
      </c>
      <c r="K257" s="240"/>
      <c r="L257" s="33"/>
      <c r="M257" s="33"/>
      <c r="N257" s="33"/>
    </row>
    <row r="258" spans="1:14" ht="15.75" customHeight="1" x14ac:dyDescent="0.2">
      <c r="A258" s="240"/>
      <c r="B258" s="236" t="e">
        <f>VLOOKUP(A258,'2023'!$A$5:$N$314,9,0)</f>
        <v>#N/A</v>
      </c>
      <c r="C258" s="236" t="e">
        <f>VLOOKUP(A258,'2023'!$A$5:$L$314,5,0)</f>
        <v>#N/A</v>
      </c>
      <c r="D258" s="237" t="e">
        <f>VLOOKUP(A258,'2023'!$A$5:$L$314,12,0)</f>
        <v>#N/A</v>
      </c>
      <c r="E258" s="235"/>
      <c r="F258" s="235"/>
      <c r="G258" s="235"/>
      <c r="H258" s="235" t="e">
        <f>VLOOKUP(A258,'2023'!$A$5:$M$314,13,0)</f>
        <v>#N/A</v>
      </c>
      <c r="I258" s="239" t="e">
        <v>#N/A</v>
      </c>
      <c r="J258" s="239" t="e">
        <v>#N/A</v>
      </c>
      <c r="K258" s="240"/>
      <c r="L258" s="33"/>
      <c r="M258" s="33"/>
      <c r="N258" s="33"/>
    </row>
    <row r="259" spans="1:14" ht="15.75" customHeight="1" x14ac:dyDescent="0.2">
      <c r="A259" s="240"/>
      <c r="B259" s="236" t="e">
        <f>VLOOKUP(A259,'2023'!$A$5:$N$314,9,0)</f>
        <v>#N/A</v>
      </c>
      <c r="C259" s="236" t="e">
        <f>VLOOKUP(A259,'2023'!$A$5:$L$314,5,0)</f>
        <v>#N/A</v>
      </c>
      <c r="D259" s="237" t="e">
        <f>VLOOKUP(A259,'2023'!$A$5:$L$314,12,0)</f>
        <v>#N/A</v>
      </c>
      <c r="E259" s="235"/>
      <c r="F259" s="235"/>
      <c r="G259" s="235"/>
      <c r="H259" s="235" t="e">
        <f>VLOOKUP(A259,'2023'!$A$5:$M$314,13,0)</f>
        <v>#N/A</v>
      </c>
      <c r="I259" s="239" t="e">
        <v>#N/A</v>
      </c>
      <c r="J259" s="239" t="e">
        <v>#N/A</v>
      </c>
      <c r="K259" s="240"/>
      <c r="L259" s="33"/>
      <c r="M259" s="33"/>
      <c r="N259" s="33"/>
    </row>
    <row r="260" spans="1:14" ht="15.75" customHeight="1" x14ac:dyDescent="0.2">
      <c r="A260" s="240"/>
      <c r="B260" s="236" t="e">
        <f>VLOOKUP(A260,'2023'!$A$5:$N$314,9,0)</f>
        <v>#N/A</v>
      </c>
      <c r="C260" s="236" t="e">
        <f>VLOOKUP(A260,'2023'!$A$5:$L$314,5,0)</f>
        <v>#N/A</v>
      </c>
      <c r="D260" s="237" t="e">
        <f>VLOOKUP(A260,'2023'!$A$5:$L$314,12,0)</f>
        <v>#N/A</v>
      </c>
      <c r="E260" s="235"/>
      <c r="F260" s="235"/>
      <c r="G260" s="235"/>
      <c r="H260" s="235" t="e">
        <f>VLOOKUP(A260,'2023'!$A$5:$M$314,13,0)</f>
        <v>#N/A</v>
      </c>
      <c r="I260" s="239" t="e">
        <v>#N/A</v>
      </c>
      <c r="J260" s="239" t="e">
        <v>#N/A</v>
      </c>
      <c r="K260" s="240"/>
      <c r="L260" s="33"/>
      <c r="M260" s="33"/>
      <c r="N260" s="33"/>
    </row>
    <row r="261" spans="1:14" ht="15.75" customHeight="1" x14ac:dyDescent="0.2">
      <c r="A261" s="240"/>
      <c r="B261" s="236" t="e">
        <f>VLOOKUP(A261,'2023'!$A$5:$N$314,9,0)</f>
        <v>#N/A</v>
      </c>
      <c r="C261" s="236" t="e">
        <f>VLOOKUP(A261,'2023'!$A$5:$L$314,5,0)</f>
        <v>#N/A</v>
      </c>
      <c r="D261" s="237" t="e">
        <f>VLOOKUP(A261,'2023'!$A$5:$L$314,12,0)</f>
        <v>#N/A</v>
      </c>
      <c r="E261" s="235"/>
      <c r="F261" s="235"/>
      <c r="G261" s="235"/>
      <c r="H261" s="235" t="e">
        <f>VLOOKUP(A261,'2023'!$A$5:$M$314,13,0)</f>
        <v>#N/A</v>
      </c>
      <c r="I261" s="239" t="e">
        <v>#N/A</v>
      </c>
      <c r="J261" s="239" t="e">
        <v>#N/A</v>
      </c>
      <c r="K261" s="240"/>
      <c r="L261" s="33"/>
      <c r="M261" s="33"/>
      <c r="N261" s="33"/>
    </row>
    <row r="262" spans="1:14" ht="15.75" customHeight="1" x14ac:dyDescent="0.2">
      <c r="A262" s="240"/>
      <c r="B262" s="236" t="e">
        <f>VLOOKUP(A262,'2023'!$A$5:$N$314,9,0)</f>
        <v>#N/A</v>
      </c>
      <c r="C262" s="236" t="e">
        <f>VLOOKUP(A262,'2023'!$A$5:$L$314,5,0)</f>
        <v>#N/A</v>
      </c>
      <c r="D262" s="237" t="e">
        <f>VLOOKUP(A262,'2023'!$A$5:$L$314,12,0)</f>
        <v>#N/A</v>
      </c>
      <c r="E262" s="235"/>
      <c r="F262" s="235"/>
      <c r="G262" s="235"/>
      <c r="H262" s="235" t="e">
        <f>VLOOKUP(A262,'2023'!$A$5:$M$314,13,0)</f>
        <v>#N/A</v>
      </c>
      <c r="I262" s="239" t="e">
        <v>#N/A</v>
      </c>
      <c r="J262" s="239" t="e">
        <v>#N/A</v>
      </c>
      <c r="K262" s="240"/>
      <c r="L262" s="33"/>
      <c r="M262" s="33"/>
      <c r="N262" s="33"/>
    </row>
    <row r="263" spans="1:14" ht="15.75" customHeight="1" x14ac:dyDescent="0.2">
      <c r="A263" s="240"/>
      <c r="B263" s="236" t="e">
        <f>VLOOKUP(A263,'2023'!$A$5:$N$314,9,0)</f>
        <v>#N/A</v>
      </c>
      <c r="C263" s="236" t="e">
        <f>VLOOKUP(A263,'2023'!$A$5:$L$314,5,0)</f>
        <v>#N/A</v>
      </c>
      <c r="D263" s="237" t="e">
        <f>VLOOKUP(A263,'2023'!$A$5:$L$314,12,0)</f>
        <v>#N/A</v>
      </c>
      <c r="E263" s="235"/>
      <c r="F263" s="235"/>
      <c r="G263" s="235"/>
      <c r="H263" s="235" t="e">
        <f>VLOOKUP(A263,'2023'!$A$5:$M$314,13,0)</f>
        <v>#N/A</v>
      </c>
      <c r="I263" s="239" t="e">
        <v>#N/A</v>
      </c>
      <c r="J263" s="239" t="e">
        <v>#N/A</v>
      </c>
      <c r="K263" s="240"/>
      <c r="L263" s="33"/>
      <c r="M263" s="33"/>
      <c r="N263" s="33"/>
    </row>
    <row r="264" spans="1:14" ht="15.75" customHeight="1" x14ac:dyDescent="0.2">
      <c r="A264" s="240"/>
      <c r="B264" s="236" t="e">
        <f>VLOOKUP(A264,'2023'!$A$5:$N$314,9,0)</f>
        <v>#N/A</v>
      </c>
      <c r="C264" s="236" t="e">
        <f>VLOOKUP(A264,'2023'!$A$5:$L$314,5,0)</f>
        <v>#N/A</v>
      </c>
      <c r="D264" s="237" t="e">
        <f>VLOOKUP(A264,'2023'!$A$5:$L$314,12,0)</f>
        <v>#N/A</v>
      </c>
      <c r="E264" s="235"/>
      <c r="F264" s="235"/>
      <c r="G264" s="235"/>
      <c r="H264" s="235" t="e">
        <f>VLOOKUP(A264,'2023'!$A$5:$M$314,13,0)</f>
        <v>#N/A</v>
      </c>
      <c r="I264" s="239" t="e">
        <v>#N/A</v>
      </c>
      <c r="J264" s="239" t="e">
        <v>#N/A</v>
      </c>
      <c r="K264" s="240"/>
      <c r="L264" s="33"/>
      <c r="M264" s="33"/>
      <c r="N264" s="33"/>
    </row>
    <row r="265" spans="1:14" ht="15.75" customHeight="1" x14ac:dyDescent="0.2">
      <c r="A265" s="240"/>
      <c r="B265" s="236" t="e">
        <f>VLOOKUP(A265,'2023'!$A$5:$N$314,9,0)</f>
        <v>#N/A</v>
      </c>
      <c r="C265" s="236" t="e">
        <f>VLOOKUP(A265,'2023'!$A$5:$L$314,5,0)</f>
        <v>#N/A</v>
      </c>
      <c r="D265" s="237" t="e">
        <f>VLOOKUP(A265,'2023'!$A$5:$L$314,12,0)</f>
        <v>#N/A</v>
      </c>
      <c r="E265" s="235"/>
      <c r="F265" s="235"/>
      <c r="G265" s="235"/>
      <c r="H265" s="235" t="e">
        <f>VLOOKUP(A265,'2023'!$A$5:$M$314,13,0)</f>
        <v>#N/A</v>
      </c>
      <c r="I265" s="239" t="e">
        <v>#N/A</v>
      </c>
      <c r="J265" s="239" t="e">
        <v>#N/A</v>
      </c>
      <c r="K265" s="240"/>
      <c r="L265" s="33"/>
      <c r="M265" s="33"/>
      <c r="N265" s="33"/>
    </row>
    <row r="266" spans="1:14" ht="15.75" customHeight="1" x14ac:dyDescent="0.2">
      <c r="A266" s="240"/>
      <c r="B266" s="236" t="e">
        <f>VLOOKUP(A266,'2023'!$A$5:$N$314,9,0)</f>
        <v>#N/A</v>
      </c>
      <c r="C266" s="236" t="e">
        <f>VLOOKUP(A266,'2023'!$A$5:$L$314,5,0)</f>
        <v>#N/A</v>
      </c>
      <c r="D266" s="237" t="e">
        <f>VLOOKUP(A266,'2023'!$A$5:$L$314,12,0)</f>
        <v>#N/A</v>
      </c>
      <c r="E266" s="235"/>
      <c r="F266" s="235"/>
      <c r="G266" s="235"/>
      <c r="H266" s="235" t="e">
        <f>VLOOKUP(A266,'2023'!$A$5:$M$314,13,0)</f>
        <v>#N/A</v>
      </c>
      <c r="I266" s="239" t="e">
        <v>#N/A</v>
      </c>
      <c r="J266" s="239" t="e">
        <v>#N/A</v>
      </c>
      <c r="K266" s="240"/>
      <c r="L266" s="33"/>
      <c r="M266" s="33"/>
      <c r="N266" s="33"/>
    </row>
    <row r="267" spans="1:14" ht="15.75" customHeight="1" x14ac:dyDescent="0.2">
      <c r="A267" s="240"/>
      <c r="B267" s="236" t="e">
        <f>VLOOKUP(A267,'2023'!$A$5:$N$314,9,0)</f>
        <v>#N/A</v>
      </c>
      <c r="C267" s="236" t="e">
        <f>VLOOKUP(A267,'2023'!$A$5:$L$314,5,0)</f>
        <v>#N/A</v>
      </c>
      <c r="D267" s="237" t="e">
        <f>VLOOKUP(A267,'2023'!$A$5:$L$314,12,0)</f>
        <v>#N/A</v>
      </c>
      <c r="E267" s="235"/>
      <c r="F267" s="235"/>
      <c r="G267" s="235"/>
      <c r="H267" s="235" t="e">
        <f>VLOOKUP(A267,'2023'!$A$5:$M$314,13,0)</f>
        <v>#N/A</v>
      </c>
      <c r="I267" s="239" t="e">
        <v>#N/A</v>
      </c>
      <c r="J267" s="239" t="e">
        <v>#N/A</v>
      </c>
      <c r="K267" s="240"/>
      <c r="L267" s="33"/>
      <c r="M267" s="33"/>
      <c r="N267" s="33"/>
    </row>
    <row r="268" spans="1:14" ht="15.75" customHeight="1" x14ac:dyDescent="0.2">
      <c r="A268" s="240"/>
      <c r="B268" s="236" t="e">
        <f>VLOOKUP(A268,'2023'!$A$5:$N$314,9,0)</f>
        <v>#N/A</v>
      </c>
      <c r="C268" s="236" t="e">
        <f>VLOOKUP(A268,'2023'!$A$5:$L$314,5,0)</f>
        <v>#N/A</v>
      </c>
      <c r="D268" s="237" t="e">
        <f>VLOOKUP(A268,'2023'!$A$5:$L$314,12,0)</f>
        <v>#N/A</v>
      </c>
      <c r="E268" s="235"/>
      <c r="F268" s="235"/>
      <c r="G268" s="235"/>
      <c r="H268" s="235" t="e">
        <f>VLOOKUP(A268,'2023'!$A$5:$M$314,13,0)</f>
        <v>#N/A</v>
      </c>
      <c r="I268" s="239" t="e">
        <v>#N/A</v>
      </c>
      <c r="J268" s="239" t="e">
        <v>#N/A</v>
      </c>
      <c r="K268" s="240"/>
      <c r="L268" s="33"/>
      <c r="M268" s="33"/>
      <c r="N268" s="33"/>
    </row>
    <row r="269" spans="1:14" ht="15.75" customHeight="1" x14ac:dyDescent="0.2">
      <c r="A269" s="240"/>
      <c r="B269" s="236" t="e">
        <f>VLOOKUP(A269,'2023'!$A$5:$N$314,9,0)</f>
        <v>#N/A</v>
      </c>
      <c r="C269" s="236" t="e">
        <f>VLOOKUP(A269,'2023'!$A$5:$L$314,5,0)</f>
        <v>#N/A</v>
      </c>
      <c r="D269" s="237" t="e">
        <f>VLOOKUP(A269,'2023'!$A$5:$L$314,12,0)</f>
        <v>#N/A</v>
      </c>
      <c r="E269" s="235"/>
      <c r="F269" s="235"/>
      <c r="G269" s="235"/>
      <c r="H269" s="235" t="e">
        <f>VLOOKUP(A269,'2023'!$A$5:$M$314,13,0)</f>
        <v>#N/A</v>
      </c>
      <c r="I269" s="239" t="e">
        <v>#N/A</v>
      </c>
      <c r="J269" s="239" t="e">
        <v>#N/A</v>
      </c>
      <c r="K269" s="240"/>
      <c r="L269" s="33"/>
      <c r="M269" s="33"/>
      <c r="N269" s="33"/>
    </row>
    <row r="270" spans="1:14" ht="15.75" customHeight="1" x14ac:dyDescent="0.2">
      <c r="A270" s="240"/>
      <c r="B270" s="236" t="e">
        <f>VLOOKUP(A270,'2023'!$A$5:$N$314,9,0)</f>
        <v>#N/A</v>
      </c>
      <c r="C270" s="236" t="e">
        <f>VLOOKUP(A270,'2023'!$A$5:$L$314,5,0)</f>
        <v>#N/A</v>
      </c>
      <c r="D270" s="237" t="e">
        <f>VLOOKUP(A270,'2023'!$A$5:$L$314,12,0)</f>
        <v>#N/A</v>
      </c>
      <c r="E270" s="235"/>
      <c r="F270" s="235"/>
      <c r="G270" s="235"/>
      <c r="H270" s="235" t="e">
        <f>VLOOKUP(A270,'2023'!$A$5:$M$314,13,0)</f>
        <v>#N/A</v>
      </c>
      <c r="I270" s="239" t="e">
        <v>#N/A</v>
      </c>
      <c r="J270" s="239" t="e">
        <v>#N/A</v>
      </c>
      <c r="K270" s="240"/>
      <c r="L270" s="33"/>
      <c r="M270" s="33"/>
      <c r="N270" s="33"/>
    </row>
    <row r="271" spans="1:14" ht="15.75" customHeight="1" x14ac:dyDescent="0.2">
      <c r="A271" s="240"/>
      <c r="B271" s="236" t="e">
        <f>VLOOKUP(A271,'2023'!$A$5:$N$314,9,0)</f>
        <v>#N/A</v>
      </c>
      <c r="C271" s="236" t="e">
        <f>VLOOKUP(A271,'2023'!$A$5:$L$314,5,0)</f>
        <v>#N/A</v>
      </c>
      <c r="D271" s="237" t="e">
        <f>VLOOKUP(A271,'2023'!$A$5:$L$314,12,0)</f>
        <v>#N/A</v>
      </c>
      <c r="E271" s="235"/>
      <c r="F271" s="235"/>
      <c r="G271" s="235"/>
      <c r="H271" s="235" t="e">
        <f>VLOOKUP(A271,'2023'!$A$5:$M$314,13,0)</f>
        <v>#N/A</v>
      </c>
      <c r="I271" s="239" t="e">
        <v>#N/A</v>
      </c>
      <c r="J271" s="239" t="e">
        <v>#N/A</v>
      </c>
      <c r="K271" s="240"/>
      <c r="L271" s="33"/>
      <c r="M271" s="33"/>
      <c r="N271" s="33"/>
    </row>
    <row r="272" spans="1:14" ht="15.75" customHeight="1" x14ac:dyDescent="0.2">
      <c r="A272" s="240"/>
      <c r="B272" s="236" t="e">
        <f>VLOOKUP(A272,'2023'!$A$5:$N$314,9,0)</f>
        <v>#N/A</v>
      </c>
      <c r="C272" s="236" t="e">
        <f>VLOOKUP(A272,'2023'!$A$5:$L$314,5,0)</f>
        <v>#N/A</v>
      </c>
      <c r="D272" s="237" t="e">
        <f>VLOOKUP(A272,'2023'!$A$5:$L$314,12,0)</f>
        <v>#N/A</v>
      </c>
      <c r="E272" s="235"/>
      <c r="F272" s="235"/>
      <c r="G272" s="235"/>
      <c r="H272" s="235" t="e">
        <f>VLOOKUP(A272,'2023'!$A$5:$M$314,13,0)</f>
        <v>#N/A</v>
      </c>
      <c r="I272" s="239" t="e">
        <v>#N/A</v>
      </c>
      <c r="J272" s="239" t="e">
        <v>#N/A</v>
      </c>
      <c r="K272" s="240"/>
      <c r="L272" s="33"/>
      <c r="M272" s="33"/>
      <c r="N272" s="33"/>
    </row>
    <row r="273" spans="1:14" ht="15.75" customHeight="1" x14ac:dyDescent="0.2">
      <c r="A273" s="240"/>
      <c r="B273" s="236" t="e">
        <f>VLOOKUP(A273,'2023'!$A$5:$N$314,9,0)</f>
        <v>#N/A</v>
      </c>
      <c r="C273" s="236" t="e">
        <f>VLOOKUP(A273,'2023'!$A$5:$L$314,5,0)</f>
        <v>#N/A</v>
      </c>
      <c r="D273" s="237" t="e">
        <f>VLOOKUP(A273,'2023'!$A$5:$L$314,12,0)</f>
        <v>#N/A</v>
      </c>
      <c r="E273" s="235"/>
      <c r="F273" s="235"/>
      <c r="G273" s="235"/>
      <c r="H273" s="235" t="e">
        <f>VLOOKUP(A273,'2023'!$A$5:$M$314,13,0)</f>
        <v>#N/A</v>
      </c>
      <c r="I273" s="239" t="e">
        <v>#N/A</v>
      </c>
      <c r="J273" s="239" t="e">
        <v>#N/A</v>
      </c>
      <c r="K273" s="240"/>
      <c r="L273" s="33"/>
      <c r="M273" s="33"/>
      <c r="N273" s="33"/>
    </row>
    <row r="274" spans="1:14" ht="15.75" customHeight="1" x14ac:dyDescent="0.2">
      <c r="A274" s="240"/>
      <c r="B274" s="236" t="e">
        <f>VLOOKUP(A274,'2023'!$A$5:$N$314,9,0)</f>
        <v>#N/A</v>
      </c>
      <c r="C274" s="236" t="e">
        <f>VLOOKUP(A274,'2023'!$A$5:$L$314,5,0)</f>
        <v>#N/A</v>
      </c>
      <c r="D274" s="237" t="e">
        <f>VLOOKUP(A274,'2023'!$A$5:$L$314,12,0)</f>
        <v>#N/A</v>
      </c>
      <c r="E274" s="235"/>
      <c r="F274" s="235"/>
      <c r="G274" s="235"/>
      <c r="H274" s="235" t="e">
        <f>VLOOKUP(A274,'2023'!$A$5:$M$314,13,0)</f>
        <v>#N/A</v>
      </c>
      <c r="I274" s="239" t="e">
        <v>#N/A</v>
      </c>
      <c r="J274" s="239" t="e">
        <v>#N/A</v>
      </c>
      <c r="K274" s="240"/>
      <c r="L274" s="33"/>
      <c r="M274" s="33"/>
      <c r="N274" s="33"/>
    </row>
    <row r="275" spans="1:14" ht="15.75" customHeight="1" x14ac:dyDescent="0.2">
      <c r="A275" s="240"/>
      <c r="B275" s="236" t="e">
        <f>VLOOKUP(A275,'2023'!$A$5:$N$314,9,0)</f>
        <v>#N/A</v>
      </c>
      <c r="C275" s="236" t="e">
        <f>VLOOKUP(A275,'2023'!$A$5:$L$314,5,0)</f>
        <v>#N/A</v>
      </c>
      <c r="D275" s="237" t="e">
        <f>VLOOKUP(A275,'2023'!$A$5:$L$314,12,0)</f>
        <v>#N/A</v>
      </c>
      <c r="E275" s="235"/>
      <c r="F275" s="235"/>
      <c r="G275" s="235"/>
      <c r="H275" s="235" t="e">
        <f>VLOOKUP(A275,'2023'!$A$5:$M$314,13,0)</f>
        <v>#N/A</v>
      </c>
      <c r="I275" s="239" t="e">
        <v>#N/A</v>
      </c>
      <c r="J275" s="239" t="e">
        <v>#N/A</v>
      </c>
      <c r="K275" s="240"/>
      <c r="L275" s="33"/>
      <c r="M275" s="33"/>
      <c r="N275" s="33"/>
    </row>
    <row r="276" spans="1:14" ht="15.75" customHeight="1" x14ac:dyDescent="0.2">
      <c r="A276" s="240"/>
      <c r="B276" s="236" t="e">
        <f>VLOOKUP(A276,'2023'!$A$5:$N$314,9,0)</f>
        <v>#N/A</v>
      </c>
      <c r="C276" s="236" t="e">
        <f>VLOOKUP(A276,'2023'!$A$5:$L$314,5,0)</f>
        <v>#N/A</v>
      </c>
      <c r="D276" s="237" t="e">
        <f>VLOOKUP(A276,'2023'!$A$5:$L$314,12,0)</f>
        <v>#N/A</v>
      </c>
      <c r="E276" s="235"/>
      <c r="F276" s="235"/>
      <c r="G276" s="235"/>
      <c r="H276" s="235" t="e">
        <f>VLOOKUP(A276,'2023'!$A$5:$M$314,13,0)</f>
        <v>#N/A</v>
      </c>
      <c r="I276" s="239" t="e">
        <v>#N/A</v>
      </c>
      <c r="J276" s="239" t="e">
        <v>#N/A</v>
      </c>
      <c r="K276" s="240"/>
      <c r="L276" s="33"/>
      <c r="M276" s="33"/>
      <c r="N276" s="33"/>
    </row>
    <row r="277" spans="1:14" ht="15.75" customHeight="1" x14ac:dyDescent="0.2">
      <c r="A277" s="240"/>
      <c r="B277" s="236" t="e">
        <f>VLOOKUP(A277,'2023'!$A$5:$N$314,9,0)</f>
        <v>#N/A</v>
      </c>
      <c r="C277" s="236" t="e">
        <f>VLOOKUP(A277,'2023'!$A$5:$L$314,5,0)</f>
        <v>#N/A</v>
      </c>
      <c r="D277" s="237" t="e">
        <f>VLOOKUP(A277,'2023'!$A$5:$L$314,12,0)</f>
        <v>#N/A</v>
      </c>
      <c r="E277" s="235"/>
      <c r="F277" s="235"/>
      <c r="G277" s="235"/>
      <c r="H277" s="235" t="e">
        <f>VLOOKUP(A277,'2023'!$A$5:$M$314,13,0)</f>
        <v>#N/A</v>
      </c>
      <c r="I277" s="239" t="e">
        <v>#N/A</v>
      </c>
      <c r="J277" s="239" t="e">
        <v>#N/A</v>
      </c>
      <c r="K277" s="240"/>
      <c r="L277" s="33"/>
      <c r="M277" s="33"/>
      <c r="N277" s="33"/>
    </row>
    <row r="278" spans="1:14" ht="15.75" customHeight="1" x14ac:dyDescent="0.2">
      <c r="A278" s="240"/>
      <c r="B278" s="236" t="e">
        <f>VLOOKUP(A278,'2023'!$A$5:$N$314,9,0)</f>
        <v>#N/A</v>
      </c>
      <c r="C278" s="236" t="e">
        <f>VLOOKUP(A278,'2023'!$A$5:$L$314,5,0)</f>
        <v>#N/A</v>
      </c>
      <c r="D278" s="237" t="e">
        <f>VLOOKUP(A278,'2023'!$A$5:$L$314,12,0)</f>
        <v>#N/A</v>
      </c>
      <c r="E278" s="235"/>
      <c r="F278" s="235"/>
      <c r="G278" s="235"/>
      <c r="H278" s="235" t="e">
        <f>VLOOKUP(A278,'2023'!$A$5:$M$314,13,0)</f>
        <v>#N/A</v>
      </c>
      <c r="I278" s="239" t="e">
        <v>#N/A</v>
      </c>
      <c r="J278" s="239" t="e">
        <v>#N/A</v>
      </c>
      <c r="K278" s="240"/>
      <c r="L278" s="33"/>
      <c r="M278" s="33"/>
      <c r="N278" s="33"/>
    </row>
    <row r="279" spans="1:14" ht="15.75" customHeight="1" x14ac:dyDescent="0.2">
      <c r="A279" s="240"/>
      <c r="B279" s="236" t="e">
        <f>VLOOKUP(A279,'2023'!$A$5:$N$314,9,0)</f>
        <v>#N/A</v>
      </c>
      <c r="C279" s="236" t="e">
        <f>VLOOKUP(A279,'2023'!$A$5:$L$314,5,0)</f>
        <v>#N/A</v>
      </c>
      <c r="D279" s="237" t="e">
        <f>VLOOKUP(A279,'2023'!$A$5:$L$314,12,0)</f>
        <v>#N/A</v>
      </c>
      <c r="E279" s="235"/>
      <c r="F279" s="235"/>
      <c r="G279" s="235"/>
      <c r="H279" s="235" t="e">
        <f>VLOOKUP(A279,'2023'!$A$5:$M$314,13,0)</f>
        <v>#N/A</v>
      </c>
      <c r="I279" s="239" t="e">
        <v>#N/A</v>
      </c>
      <c r="J279" s="239" t="e">
        <v>#N/A</v>
      </c>
      <c r="K279" s="240"/>
      <c r="L279" s="33"/>
      <c r="M279" s="33"/>
      <c r="N279" s="33"/>
    </row>
    <row r="280" spans="1:14" ht="15.75" customHeight="1" x14ac:dyDescent="0.2">
      <c r="A280" s="240"/>
      <c r="B280" s="236" t="e">
        <f>VLOOKUP(A280,'2023'!$A$5:$N$314,9,0)</f>
        <v>#N/A</v>
      </c>
      <c r="C280" s="236" t="e">
        <f>VLOOKUP(A280,'2023'!$A$5:$L$314,5,0)</f>
        <v>#N/A</v>
      </c>
      <c r="D280" s="237" t="e">
        <f>VLOOKUP(A280,'2023'!$A$5:$L$314,12,0)</f>
        <v>#N/A</v>
      </c>
      <c r="E280" s="235"/>
      <c r="F280" s="235"/>
      <c r="G280" s="235"/>
      <c r="H280" s="235" t="e">
        <f>VLOOKUP(A280,'2023'!$A$5:$M$314,13,0)</f>
        <v>#N/A</v>
      </c>
      <c r="I280" s="239" t="e">
        <v>#N/A</v>
      </c>
      <c r="J280" s="239" t="e">
        <v>#N/A</v>
      </c>
      <c r="K280" s="240"/>
      <c r="L280" s="33"/>
      <c r="M280" s="33"/>
      <c r="N280" s="33"/>
    </row>
    <row r="281" spans="1:14" ht="15.75" customHeight="1" x14ac:dyDescent="0.2">
      <c r="A281" s="240"/>
      <c r="B281" s="236" t="e">
        <f>VLOOKUP(A281,'2023'!$A$5:$N$314,9,0)</f>
        <v>#N/A</v>
      </c>
      <c r="C281" s="236" t="e">
        <f>VLOOKUP(A281,'2023'!$A$5:$L$314,5,0)</f>
        <v>#N/A</v>
      </c>
      <c r="D281" s="237" t="e">
        <f>VLOOKUP(A281,'2023'!$A$5:$L$314,12,0)</f>
        <v>#N/A</v>
      </c>
      <c r="E281" s="235"/>
      <c r="F281" s="235"/>
      <c r="G281" s="235"/>
      <c r="H281" s="235" t="e">
        <f>VLOOKUP(A281,'2023'!$A$5:$M$314,13,0)</f>
        <v>#N/A</v>
      </c>
      <c r="I281" s="239" t="e">
        <v>#N/A</v>
      </c>
      <c r="J281" s="239" t="e">
        <v>#N/A</v>
      </c>
      <c r="K281" s="240"/>
      <c r="L281" s="33"/>
      <c r="M281" s="33"/>
      <c r="N281" s="33"/>
    </row>
    <row r="282" spans="1:14" ht="15.75" customHeight="1" x14ac:dyDescent="0.2">
      <c r="A282" s="240"/>
      <c r="B282" s="236" t="e">
        <f>VLOOKUP(A282,'2023'!$A$5:$N$314,9,0)</f>
        <v>#N/A</v>
      </c>
      <c r="C282" s="236" t="e">
        <f>VLOOKUP(A282,'2023'!$A$5:$L$314,5,0)</f>
        <v>#N/A</v>
      </c>
      <c r="D282" s="237" t="e">
        <f>VLOOKUP(A282,'2023'!$A$5:$L$314,12,0)</f>
        <v>#N/A</v>
      </c>
      <c r="E282" s="235"/>
      <c r="F282" s="235"/>
      <c r="G282" s="235"/>
      <c r="H282" s="235" t="e">
        <f>VLOOKUP(A282,'2023'!$A$5:$M$314,13,0)</f>
        <v>#N/A</v>
      </c>
      <c r="I282" s="239" t="e">
        <v>#N/A</v>
      </c>
      <c r="J282" s="239" t="e">
        <v>#N/A</v>
      </c>
      <c r="K282" s="240"/>
      <c r="L282" s="33"/>
      <c r="M282" s="33"/>
      <c r="N282" s="33"/>
    </row>
    <row r="283" spans="1:14" ht="15.75" customHeight="1" x14ac:dyDescent="0.2">
      <c r="A283" s="240"/>
      <c r="B283" s="236" t="e">
        <f>VLOOKUP(A283,'2023'!$A$5:$N$314,9,0)</f>
        <v>#N/A</v>
      </c>
      <c r="C283" s="236" t="e">
        <f>VLOOKUP(A283,'2023'!$A$5:$L$314,5,0)</f>
        <v>#N/A</v>
      </c>
      <c r="D283" s="237" t="e">
        <f>VLOOKUP(A283,'2023'!$A$5:$L$314,12,0)</f>
        <v>#N/A</v>
      </c>
      <c r="E283" s="235"/>
      <c r="F283" s="235"/>
      <c r="G283" s="235"/>
      <c r="H283" s="235" t="e">
        <f>VLOOKUP(A283,'2023'!$A$5:$M$314,13,0)</f>
        <v>#N/A</v>
      </c>
      <c r="I283" s="239" t="e">
        <v>#N/A</v>
      </c>
      <c r="J283" s="239" t="e">
        <v>#N/A</v>
      </c>
      <c r="K283" s="240"/>
      <c r="L283" s="33"/>
      <c r="M283" s="33"/>
      <c r="N283" s="33"/>
    </row>
    <row r="284" spans="1:14" ht="15.75" customHeight="1" x14ac:dyDescent="0.2">
      <c r="A284" s="240"/>
      <c r="B284" s="236" t="e">
        <f>VLOOKUP(A284,'2023'!$A$5:$N$314,9,0)</f>
        <v>#N/A</v>
      </c>
      <c r="C284" s="236" t="e">
        <f>VLOOKUP(A284,'2023'!$A$5:$L$314,5,0)</f>
        <v>#N/A</v>
      </c>
      <c r="D284" s="237" t="e">
        <f>VLOOKUP(A284,'2023'!$A$5:$L$314,12,0)</f>
        <v>#N/A</v>
      </c>
      <c r="E284" s="235"/>
      <c r="F284" s="235"/>
      <c r="G284" s="235"/>
      <c r="H284" s="235" t="e">
        <f>VLOOKUP(A284,'2023'!$A$5:$M$314,13,0)</f>
        <v>#N/A</v>
      </c>
      <c r="I284" s="239" t="e">
        <v>#N/A</v>
      </c>
      <c r="J284" s="239" t="e">
        <v>#N/A</v>
      </c>
      <c r="K284" s="240"/>
      <c r="L284" s="33"/>
      <c r="M284" s="33"/>
      <c r="N284" s="33"/>
    </row>
    <row r="285" spans="1:14" ht="15.75" customHeight="1" x14ac:dyDescent="0.2">
      <c r="A285" s="240"/>
      <c r="B285" s="236" t="e">
        <f>VLOOKUP(A285,'2023'!$A$5:$N$314,9,0)</f>
        <v>#N/A</v>
      </c>
      <c r="C285" s="236" t="e">
        <f>VLOOKUP(A285,'2023'!$A$5:$L$314,5,0)</f>
        <v>#N/A</v>
      </c>
      <c r="D285" s="237" t="e">
        <f>VLOOKUP(A285,'2023'!$A$5:$L$314,12,0)</f>
        <v>#N/A</v>
      </c>
      <c r="E285" s="235"/>
      <c r="F285" s="235"/>
      <c r="G285" s="235"/>
      <c r="H285" s="235" t="e">
        <f>VLOOKUP(A285,'2023'!$A$5:$M$314,13,0)</f>
        <v>#N/A</v>
      </c>
      <c r="I285" s="239" t="e">
        <v>#N/A</v>
      </c>
      <c r="J285" s="239" t="e">
        <v>#N/A</v>
      </c>
      <c r="K285" s="240"/>
      <c r="L285" s="33"/>
      <c r="M285" s="33"/>
      <c r="N285" s="33"/>
    </row>
    <row r="286" spans="1:14" ht="15.75" customHeight="1" x14ac:dyDescent="0.2">
      <c r="A286" s="240"/>
      <c r="B286" s="236" t="e">
        <f>VLOOKUP(A286,'2023'!$A$5:$N$314,9,0)</f>
        <v>#N/A</v>
      </c>
      <c r="C286" s="236" t="e">
        <f>VLOOKUP(A286,'2023'!$A$5:$L$314,5,0)</f>
        <v>#N/A</v>
      </c>
      <c r="D286" s="237" t="e">
        <f>VLOOKUP(A286,'2023'!$A$5:$L$314,12,0)</f>
        <v>#N/A</v>
      </c>
      <c r="E286" s="235"/>
      <c r="F286" s="235"/>
      <c r="G286" s="235"/>
      <c r="H286" s="235" t="e">
        <f>VLOOKUP(A286,'2023'!$A$5:$M$314,13,0)</f>
        <v>#N/A</v>
      </c>
      <c r="I286" s="239" t="e">
        <v>#N/A</v>
      </c>
      <c r="J286" s="239" t="e">
        <v>#N/A</v>
      </c>
      <c r="K286" s="240"/>
      <c r="L286" s="33"/>
      <c r="M286" s="33"/>
      <c r="N286" s="33"/>
    </row>
    <row r="287" spans="1:14" ht="15.75" customHeight="1" x14ac:dyDescent="0.2">
      <c r="A287" s="240"/>
      <c r="B287" s="236" t="e">
        <f>VLOOKUP(A287,'2023'!$A$5:$N$314,9,0)</f>
        <v>#N/A</v>
      </c>
      <c r="C287" s="236" t="e">
        <f>VLOOKUP(A287,'2023'!$A$5:$L$314,5,0)</f>
        <v>#N/A</v>
      </c>
      <c r="D287" s="237" t="e">
        <f>VLOOKUP(A287,'2023'!$A$5:$L$314,12,0)</f>
        <v>#N/A</v>
      </c>
      <c r="E287" s="235"/>
      <c r="F287" s="235"/>
      <c r="G287" s="235"/>
      <c r="H287" s="235" t="e">
        <f>VLOOKUP(A287,'2023'!$A$5:$M$314,13,0)</f>
        <v>#N/A</v>
      </c>
      <c r="I287" s="239" t="e">
        <v>#N/A</v>
      </c>
      <c r="J287" s="239" t="e">
        <v>#N/A</v>
      </c>
      <c r="K287" s="240"/>
      <c r="L287" s="33"/>
      <c r="M287" s="33"/>
      <c r="N287" s="33"/>
    </row>
    <row r="288" spans="1:14" ht="15.75" customHeight="1" x14ac:dyDescent="0.2">
      <c r="A288" s="240"/>
      <c r="B288" s="236" t="e">
        <f>VLOOKUP(A288,'2023'!$A$5:$N$314,9,0)</f>
        <v>#N/A</v>
      </c>
      <c r="C288" s="236" t="e">
        <f>VLOOKUP(A288,'2023'!$A$5:$L$314,5,0)</f>
        <v>#N/A</v>
      </c>
      <c r="D288" s="237" t="e">
        <f>VLOOKUP(A288,'2023'!$A$5:$L$314,12,0)</f>
        <v>#N/A</v>
      </c>
      <c r="E288" s="235"/>
      <c r="F288" s="235"/>
      <c r="G288" s="235"/>
      <c r="H288" s="235" t="e">
        <f>VLOOKUP(A288,'2023'!$A$5:$M$314,13,0)</f>
        <v>#N/A</v>
      </c>
      <c r="I288" s="239" t="e">
        <v>#N/A</v>
      </c>
      <c r="J288" s="239" t="e">
        <v>#N/A</v>
      </c>
      <c r="K288" s="240"/>
      <c r="L288" s="33"/>
      <c r="M288" s="33"/>
      <c r="N288" s="33"/>
    </row>
    <row r="289" spans="1:14" ht="15.75" customHeight="1" x14ac:dyDescent="0.2">
      <c r="A289" s="240"/>
      <c r="B289" s="236" t="e">
        <f>VLOOKUP(A289,'2023'!$A$5:$N$314,9,0)</f>
        <v>#N/A</v>
      </c>
      <c r="C289" s="236" t="e">
        <f>VLOOKUP(A289,'2023'!$A$5:$L$314,5,0)</f>
        <v>#N/A</v>
      </c>
      <c r="D289" s="237" t="e">
        <f>VLOOKUP(A289,'2023'!$A$5:$L$314,12,0)</f>
        <v>#N/A</v>
      </c>
      <c r="E289" s="235"/>
      <c r="F289" s="235"/>
      <c r="G289" s="235"/>
      <c r="H289" s="235" t="e">
        <f>VLOOKUP(A289,'2023'!$A$5:$M$314,13,0)</f>
        <v>#N/A</v>
      </c>
      <c r="I289" s="239" t="e">
        <v>#N/A</v>
      </c>
      <c r="J289" s="239" t="e">
        <v>#N/A</v>
      </c>
      <c r="K289" s="240"/>
      <c r="L289" s="33"/>
      <c r="M289" s="33"/>
      <c r="N289" s="33"/>
    </row>
    <row r="290" spans="1:14" ht="15.75" customHeight="1" x14ac:dyDescent="0.2">
      <c r="A290" s="240"/>
      <c r="B290" s="236" t="e">
        <f>VLOOKUP(A290,'2023'!$A$5:$N$314,9,0)</f>
        <v>#N/A</v>
      </c>
      <c r="C290" s="236" t="e">
        <f>VLOOKUP(A290,'2023'!$A$5:$L$314,5,0)</f>
        <v>#N/A</v>
      </c>
      <c r="D290" s="237" t="e">
        <f>VLOOKUP(A290,'2023'!$A$5:$L$314,12,0)</f>
        <v>#N/A</v>
      </c>
      <c r="E290" s="235"/>
      <c r="F290" s="235"/>
      <c r="G290" s="235"/>
      <c r="H290" s="235" t="e">
        <f>VLOOKUP(A290,'2023'!$A$5:$M$314,13,0)</f>
        <v>#N/A</v>
      </c>
      <c r="I290" s="239" t="e">
        <v>#N/A</v>
      </c>
      <c r="J290" s="239" t="e">
        <v>#N/A</v>
      </c>
      <c r="K290" s="240"/>
      <c r="L290" s="33"/>
      <c r="M290" s="33"/>
      <c r="N290" s="33"/>
    </row>
    <row r="291" spans="1:14" ht="15.75" customHeight="1" x14ac:dyDescent="0.2">
      <c r="A291" s="240"/>
      <c r="B291" s="236" t="e">
        <f>VLOOKUP(A291,'2023'!$A$5:$N$314,9,0)</f>
        <v>#N/A</v>
      </c>
      <c r="C291" s="236" t="e">
        <f>VLOOKUP(A291,'2023'!$A$5:$L$314,5,0)</f>
        <v>#N/A</v>
      </c>
      <c r="D291" s="237" t="e">
        <f>VLOOKUP(A291,'2023'!$A$5:$L$314,12,0)</f>
        <v>#N/A</v>
      </c>
      <c r="E291" s="235"/>
      <c r="F291" s="235"/>
      <c r="G291" s="235"/>
      <c r="H291" s="235" t="e">
        <f>VLOOKUP(A291,'2023'!$A$5:$M$314,13,0)</f>
        <v>#N/A</v>
      </c>
      <c r="I291" s="239" t="e">
        <v>#N/A</v>
      </c>
      <c r="J291" s="239" t="e">
        <v>#N/A</v>
      </c>
      <c r="K291" s="240"/>
      <c r="L291" s="33"/>
      <c r="M291" s="33"/>
      <c r="N291" s="33"/>
    </row>
    <row r="292" spans="1:14" ht="15.75" customHeight="1" x14ac:dyDescent="0.2">
      <c r="A292" s="240"/>
      <c r="B292" s="236" t="e">
        <f>VLOOKUP(A292,'2023'!$A$5:$N$314,9,0)</f>
        <v>#N/A</v>
      </c>
      <c r="C292" s="236" t="e">
        <f>VLOOKUP(A292,'2023'!$A$5:$L$314,5,0)</f>
        <v>#N/A</v>
      </c>
      <c r="D292" s="237" t="e">
        <f>VLOOKUP(A292,'2023'!$A$5:$L$314,12,0)</f>
        <v>#N/A</v>
      </c>
      <c r="E292" s="235"/>
      <c r="F292" s="235"/>
      <c r="G292" s="235"/>
      <c r="H292" s="235" t="e">
        <f>VLOOKUP(A292,'2023'!$A$5:$M$314,13,0)</f>
        <v>#N/A</v>
      </c>
      <c r="I292" s="239" t="e">
        <v>#N/A</v>
      </c>
      <c r="J292" s="239" t="e">
        <v>#N/A</v>
      </c>
      <c r="K292" s="240"/>
      <c r="L292" s="33"/>
      <c r="M292" s="33"/>
      <c r="N292" s="33"/>
    </row>
    <row r="293" spans="1:14" ht="15.75" customHeight="1" x14ac:dyDescent="0.2">
      <c r="A293" s="240"/>
      <c r="B293" s="236" t="e">
        <f>VLOOKUP(A293,'2023'!$A$5:$N$314,9,0)</f>
        <v>#N/A</v>
      </c>
      <c r="C293" s="236" t="e">
        <f>VLOOKUP(A293,'2023'!$A$5:$L$314,5,0)</f>
        <v>#N/A</v>
      </c>
      <c r="D293" s="237" t="e">
        <f>VLOOKUP(A293,'2023'!$A$5:$L$314,12,0)</f>
        <v>#N/A</v>
      </c>
      <c r="E293" s="235"/>
      <c r="F293" s="235"/>
      <c r="G293" s="235"/>
      <c r="H293" s="235" t="e">
        <f>VLOOKUP(A293,'2023'!$A$5:$M$314,13,0)</f>
        <v>#N/A</v>
      </c>
      <c r="I293" s="239" t="e">
        <v>#N/A</v>
      </c>
      <c r="J293" s="239" t="e">
        <v>#N/A</v>
      </c>
      <c r="K293" s="240"/>
      <c r="L293" s="33"/>
      <c r="M293" s="33"/>
      <c r="N293" s="33"/>
    </row>
    <row r="294" spans="1:14" ht="15.75" customHeight="1" x14ac:dyDescent="0.2">
      <c r="A294" s="240"/>
      <c r="B294" s="236" t="e">
        <f>VLOOKUP(A294,'2023'!$A$5:$N$314,9,0)</f>
        <v>#N/A</v>
      </c>
      <c r="C294" s="236" t="e">
        <f>VLOOKUP(A294,'2023'!$A$5:$L$314,5,0)</f>
        <v>#N/A</v>
      </c>
      <c r="D294" s="237" t="e">
        <f>VLOOKUP(A294,'2023'!$A$5:$L$314,12,0)</f>
        <v>#N/A</v>
      </c>
      <c r="E294" s="235"/>
      <c r="F294" s="235"/>
      <c r="G294" s="235"/>
      <c r="H294" s="235" t="e">
        <f>VLOOKUP(A294,'2023'!$A$5:$M$314,13,0)</f>
        <v>#N/A</v>
      </c>
      <c r="I294" s="239" t="e">
        <v>#N/A</v>
      </c>
      <c r="J294" s="239" t="e">
        <v>#N/A</v>
      </c>
      <c r="K294" s="240"/>
      <c r="L294" s="33"/>
      <c r="M294" s="33"/>
      <c r="N294" s="33"/>
    </row>
    <row r="295" spans="1:14" ht="15.75" customHeight="1" x14ac:dyDescent="0.2">
      <c r="A295" s="240"/>
      <c r="B295" s="236" t="e">
        <f>VLOOKUP(A295,'2023'!$A$5:$N$314,9,0)</f>
        <v>#N/A</v>
      </c>
      <c r="C295" s="236" t="e">
        <f>VLOOKUP(A295,'2023'!$A$5:$L$314,5,0)</f>
        <v>#N/A</v>
      </c>
      <c r="D295" s="237" t="e">
        <f>VLOOKUP(A295,'2023'!$A$5:$L$314,12,0)</f>
        <v>#N/A</v>
      </c>
      <c r="E295" s="235"/>
      <c r="F295" s="235"/>
      <c r="G295" s="235"/>
      <c r="H295" s="235" t="e">
        <f>VLOOKUP(A295,'2023'!$A$5:$M$314,13,0)</f>
        <v>#N/A</v>
      </c>
      <c r="I295" s="239" t="e">
        <v>#N/A</v>
      </c>
      <c r="J295" s="239" t="e">
        <v>#N/A</v>
      </c>
      <c r="K295" s="240"/>
      <c r="L295" s="33"/>
      <c r="M295" s="33"/>
      <c r="N295" s="33"/>
    </row>
    <row r="296" spans="1:14" ht="15.75" customHeight="1" x14ac:dyDescent="0.2">
      <c r="A296" s="240"/>
      <c r="B296" s="236" t="e">
        <f>VLOOKUP(A296,'2023'!$A$5:$N$314,9,0)</f>
        <v>#N/A</v>
      </c>
      <c r="C296" s="236" t="e">
        <f>VLOOKUP(A296,'2023'!$A$5:$L$314,5,0)</f>
        <v>#N/A</v>
      </c>
      <c r="D296" s="237" t="e">
        <f>VLOOKUP(A296,'2023'!$A$5:$L$314,12,0)</f>
        <v>#N/A</v>
      </c>
      <c r="E296" s="235"/>
      <c r="F296" s="235"/>
      <c r="G296" s="235"/>
      <c r="H296" s="235" t="e">
        <f>VLOOKUP(A296,'2023'!$A$5:$M$314,13,0)</f>
        <v>#N/A</v>
      </c>
      <c r="I296" s="239" t="e">
        <v>#N/A</v>
      </c>
      <c r="J296" s="239" t="e">
        <v>#N/A</v>
      </c>
      <c r="K296" s="240"/>
      <c r="L296" s="33"/>
      <c r="M296" s="33"/>
      <c r="N296" s="33"/>
    </row>
    <row r="297" spans="1:14" ht="15.75" customHeight="1" x14ac:dyDescent="0.2">
      <c r="A297" s="240"/>
      <c r="B297" s="236" t="e">
        <f>VLOOKUP(A297,'2023'!$A$5:$N$314,9,0)</f>
        <v>#N/A</v>
      </c>
      <c r="C297" s="236" t="e">
        <f>VLOOKUP(A297,'2023'!$A$5:$L$314,5,0)</f>
        <v>#N/A</v>
      </c>
      <c r="D297" s="237" t="e">
        <f>VLOOKUP(A297,'2023'!$A$5:$L$314,12,0)</f>
        <v>#N/A</v>
      </c>
      <c r="E297" s="235"/>
      <c r="F297" s="235"/>
      <c r="G297" s="235"/>
      <c r="H297" s="235" t="e">
        <f>VLOOKUP(A297,'2023'!$A$5:$M$314,13,0)</f>
        <v>#N/A</v>
      </c>
      <c r="I297" s="239" t="e">
        <v>#N/A</v>
      </c>
      <c r="J297" s="239" t="e">
        <v>#N/A</v>
      </c>
      <c r="K297" s="240"/>
      <c r="L297" s="33"/>
      <c r="M297" s="33"/>
      <c r="N297" s="33"/>
    </row>
    <row r="298" spans="1:14" ht="15.75" customHeight="1" x14ac:dyDescent="0.2">
      <c r="A298" s="240"/>
      <c r="B298" s="236" t="e">
        <f>VLOOKUP(A298,'2023'!$A$5:$N$314,9,0)</f>
        <v>#N/A</v>
      </c>
      <c r="C298" s="236" t="e">
        <f>VLOOKUP(A298,'2023'!$A$5:$L$314,5,0)</f>
        <v>#N/A</v>
      </c>
      <c r="D298" s="237" t="e">
        <f>VLOOKUP(A298,'2023'!$A$5:$L$314,12,0)</f>
        <v>#N/A</v>
      </c>
      <c r="E298" s="235"/>
      <c r="F298" s="235"/>
      <c r="G298" s="235"/>
      <c r="H298" s="235" t="e">
        <f>VLOOKUP(A298,'2023'!$A$5:$M$314,13,0)</f>
        <v>#N/A</v>
      </c>
      <c r="I298" s="239" t="e">
        <v>#N/A</v>
      </c>
      <c r="J298" s="239" t="e">
        <v>#N/A</v>
      </c>
      <c r="K298" s="240"/>
      <c r="L298" s="33"/>
      <c r="M298" s="33"/>
      <c r="N298" s="33"/>
    </row>
    <row r="299" spans="1:14" ht="15.75" customHeight="1" x14ac:dyDescent="0.2">
      <c r="A299" s="240"/>
      <c r="B299" s="236" t="e">
        <f>VLOOKUP(A299,'2023'!$A$5:$N$314,9,0)</f>
        <v>#N/A</v>
      </c>
      <c r="C299" s="236" t="e">
        <f>VLOOKUP(A299,'2023'!$A$5:$L$314,5,0)</f>
        <v>#N/A</v>
      </c>
      <c r="D299" s="237" t="e">
        <f>VLOOKUP(A299,'2023'!$A$5:$L$314,12,0)</f>
        <v>#N/A</v>
      </c>
      <c r="E299" s="235"/>
      <c r="F299" s="235"/>
      <c r="G299" s="235"/>
      <c r="H299" s="235" t="e">
        <f>VLOOKUP(A299,'2023'!$A$5:$M$314,13,0)</f>
        <v>#N/A</v>
      </c>
      <c r="I299" s="239" t="e">
        <v>#N/A</v>
      </c>
      <c r="J299" s="239" t="e">
        <v>#N/A</v>
      </c>
      <c r="K299" s="240"/>
      <c r="L299" s="33"/>
      <c r="M299" s="33"/>
      <c r="N299" s="33"/>
    </row>
    <row r="300" spans="1:14" ht="15.75" customHeight="1" x14ac:dyDescent="0.2">
      <c r="A300" s="240"/>
      <c r="B300" s="236" t="e">
        <f>VLOOKUP(A300,'2023'!$A$5:$N$314,9,0)</f>
        <v>#N/A</v>
      </c>
      <c r="C300" s="236" t="e">
        <f>VLOOKUP(A300,'2023'!$A$5:$L$314,5,0)</f>
        <v>#N/A</v>
      </c>
      <c r="D300" s="237" t="e">
        <f>VLOOKUP(A300,'2023'!$A$5:$L$314,12,0)</f>
        <v>#N/A</v>
      </c>
      <c r="E300" s="235"/>
      <c r="F300" s="235"/>
      <c r="G300" s="235"/>
      <c r="H300" s="235" t="e">
        <f>VLOOKUP(A300,'2023'!$A$5:$M$314,13,0)</f>
        <v>#N/A</v>
      </c>
      <c r="I300" s="239" t="e">
        <v>#N/A</v>
      </c>
      <c r="J300" s="239" t="e">
        <v>#N/A</v>
      </c>
      <c r="K300" s="240"/>
      <c r="L300" s="33"/>
      <c r="M300" s="33"/>
      <c r="N300" s="33"/>
    </row>
    <row r="301" spans="1:14" ht="15.75" customHeight="1" x14ac:dyDescent="0.2">
      <c r="A301" s="240"/>
      <c r="B301" s="236" t="e">
        <f>VLOOKUP(A301,'2023'!$A$5:$N$314,9,0)</f>
        <v>#N/A</v>
      </c>
      <c r="C301" s="236" t="e">
        <f>VLOOKUP(A301,'2023'!$A$5:$L$314,5,0)</f>
        <v>#N/A</v>
      </c>
      <c r="D301" s="237" t="e">
        <f>VLOOKUP(A301,'2023'!$A$5:$L$314,12,0)</f>
        <v>#N/A</v>
      </c>
      <c r="E301" s="235"/>
      <c r="F301" s="235"/>
      <c r="G301" s="235"/>
      <c r="H301" s="235" t="e">
        <f>VLOOKUP(A301,'2023'!$A$5:$M$314,13,0)</f>
        <v>#N/A</v>
      </c>
      <c r="I301" s="239" t="e">
        <v>#N/A</v>
      </c>
      <c r="J301" s="239" t="e">
        <v>#N/A</v>
      </c>
      <c r="K301" s="240"/>
      <c r="L301" s="33"/>
      <c r="M301" s="33"/>
      <c r="N301" s="33"/>
    </row>
    <row r="302" spans="1:14" ht="15.75" customHeight="1" x14ac:dyDescent="0.2">
      <c r="A302" s="240"/>
      <c r="B302" s="236" t="e">
        <f>VLOOKUP(A302,'2023'!$A$5:$N$314,9,0)</f>
        <v>#N/A</v>
      </c>
      <c r="C302" s="236" t="e">
        <f>VLOOKUP(A302,'2023'!$A$5:$L$314,5,0)</f>
        <v>#N/A</v>
      </c>
      <c r="D302" s="237" t="e">
        <f>VLOOKUP(A302,'2023'!$A$5:$L$314,12,0)</f>
        <v>#N/A</v>
      </c>
      <c r="E302" s="235"/>
      <c r="F302" s="235"/>
      <c r="G302" s="235"/>
      <c r="H302" s="235" t="e">
        <f>VLOOKUP(A302,'2023'!$A$5:$M$314,13,0)</f>
        <v>#N/A</v>
      </c>
      <c r="I302" s="239" t="e">
        <v>#N/A</v>
      </c>
      <c r="J302" s="239" t="e">
        <v>#N/A</v>
      </c>
      <c r="K302" s="240"/>
      <c r="L302" s="33"/>
      <c r="M302" s="33"/>
      <c r="N302" s="33"/>
    </row>
    <row r="303" spans="1:14" ht="15.75" customHeight="1" x14ac:dyDescent="0.2">
      <c r="A303" s="240"/>
      <c r="B303" s="236" t="e">
        <f>VLOOKUP(A303,'2023'!$A$5:$N$314,9,0)</f>
        <v>#N/A</v>
      </c>
      <c r="C303" s="236" t="e">
        <f>VLOOKUP(A303,'2023'!$A$5:$L$314,5,0)</f>
        <v>#N/A</v>
      </c>
      <c r="D303" s="237" t="e">
        <f>VLOOKUP(A303,'2023'!$A$5:$L$314,12,0)</f>
        <v>#N/A</v>
      </c>
      <c r="E303" s="235"/>
      <c r="F303" s="235"/>
      <c r="G303" s="235"/>
      <c r="H303" s="235" t="e">
        <f>VLOOKUP(A303,'2023'!$A$5:$M$314,13,0)</f>
        <v>#N/A</v>
      </c>
      <c r="I303" s="239" t="e">
        <v>#N/A</v>
      </c>
      <c r="J303" s="239" t="e">
        <v>#N/A</v>
      </c>
      <c r="K303" s="240"/>
      <c r="L303" s="33"/>
      <c r="M303" s="33"/>
      <c r="N303" s="33"/>
    </row>
    <row r="304" spans="1:14" ht="15.75" customHeight="1" x14ac:dyDescent="0.2">
      <c r="A304" s="240"/>
      <c r="B304" s="236" t="e">
        <f>VLOOKUP(A304,'2023'!$A$5:$N$314,9,0)</f>
        <v>#N/A</v>
      </c>
      <c r="C304" s="236" t="e">
        <f>VLOOKUP(A304,'2023'!$A$5:$L$314,5,0)</f>
        <v>#N/A</v>
      </c>
      <c r="D304" s="237" t="e">
        <f>VLOOKUP(A304,'2023'!$A$5:$L$314,12,0)</f>
        <v>#N/A</v>
      </c>
      <c r="E304" s="235"/>
      <c r="F304" s="235"/>
      <c r="G304" s="235"/>
      <c r="H304" s="235" t="e">
        <f>VLOOKUP(A304,'2023'!$A$5:$M$314,13,0)</f>
        <v>#N/A</v>
      </c>
      <c r="I304" s="239" t="e">
        <v>#N/A</v>
      </c>
      <c r="J304" s="239" t="e">
        <v>#N/A</v>
      </c>
      <c r="K304" s="240"/>
      <c r="L304" s="33"/>
      <c r="M304" s="33"/>
      <c r="N304" s="33"/>
    </row>
    <row r="305" spans="1:14" ht="15.75" customHeight="1" x14ac:dyDescent="0.2">
      <c r="A305" s="240"/>
      <c r="B305" s="236" t="e">
        <f>VLOOKUP(A305,'2023'!$A$5:$N$314,9,0)</f>
        <v>#N/A</v>
      </c>
      <c r="C305" s="236" t="e">
        <f>VLOOKUP(A305,'2023'!$A$5:$L$314,5,0)</f>
        <v>#N/A</v>
      </c>
      <c r="D305" s="237" t="e">
        <f>VLOOKUP(A305,'2023'!$A$5:$L$314,12,0)</f>
        <v>#N/A</v>
      </c>
      <c r="E305" s="235"/>
      <c r="F305" s="235"/>
      <c r="G305" s="235"/>
      <c r="H305" s="235" t="e">
        <f>VLOOKUP(A305,'2023'!$A$5:$M$314,13,0)</f>
        <v>#N/A</v>
      </c>
      <c r="I305" s="239" t="e">
        <v>#N/A</v>
      </c>
      <c r="J305" s="239" t="e">
        <v>#N/A</v>
      </c>
      <c r="K305" s="240"/>
      <c r="L305" s="33"/>
      <c r="M305" s="33"/>
      <c r="N305" s="33"/>
    </row>
    <row r="306" spans="1:14" ht="15.75" customHeight="1" x14ac:dyDescent="0.2">
      <c r="A306" s="240"/>
      <c r="B306" s="236" t="e">
        <f>VLOOKUP(A306,'2023'!$A$5:$N$314,9,0)</f>
        <v>#N/A</v>
      </c>
      <c r="C306" s="236" t="e">
        <f>VLOOKUP(A306,'2023'!$A$5:$L$314,5,0)</f>
        <v>#N/A</v>
      </c>
      <c r="D306" s="237" t="e">
        <f>VLOOKUP(A306,'2023'!$A$5:$L$314,12,0)</f>
        <v>#N/A</v>
      </c>
      <c r="E306" s="235"/>
      <c r="F306" s="235"/>
      <c r="G306" s="235"/>
      <c r="H306" s="235" t="e">
        <f>VLOOKUP(A306,'2023'!$A$5:$M$314,13,0)</f>
        <v>#N/A</v>
      </c>
      <c r="I306" s="239" t="e">
        <v>#N/A</v>
      </c>
      <c r="J306" s="239" t="e">
        <v>#N/A</v>
      </c>
      <c r="K306" s="240"/>
      <c r="L306" s="33"/>
      <c r="M306" s="33"/>
      <c r="N306" s="33"/>
    </row>
    <row r="307" spans="1:14" ht="15.75" customHeight="1" x14ac:dyDescent="0.2">
      <c r="A307" s="240"/>
      <c r="B307" s="236" t="e">
        <f>VLOOKUP(A307,'2023'!$A$5:$N$314,9,0)</f>
        <v>#N/A</v>
      </c>
      <c r="C307" s="236" t="e">
        <f>VLOOKUP(A307,'2023'!$A$5:$L$314,5,0)</f>
        <v>#N/A</v>
      </c>
      <c r="D307" s="237" t="e">
        <f>VLOOKUP(A307,'2023'!$A$5:$L$314,12,0)</f>
        <v>#N/A</v>
      </c>
      <c r="E307" s="235"/>
      <c r="F307" s="235"/>
      <c r="G307" s="235"/>
      <c r="H307" s="235" t="e">
        <f>VLOOKUP(A307,'2023'!$A$5:$M$314,13,0)</f>
        <v>#N/A</v>
      </c>
      <c r="I307" s="239" t="e">
        <v>#N/A</v>
      </c>
      <c r="J307" s="239" t="e">
        <v>#N/A</v>
      </c>
      <c r="K307" s="240"/>
      <c r="L307" s="33"/>
      <c r="M307" s="33"/>
      <c r="N307" s="33"/>
    </row>
    <row r="308" spans="1:14" ht="15.75" customHeight="1" x14ac:dyDescent="0.2">
      <c r="A308" s="240"/>
      <c r="B308" s="236" t="e">
        <f>VLOOKUP(A308,'2023'!$A$5:$N$314,9,0)</f>
        <v>#N/A</v>
      </c>
      <c r="C308" s="236" t="e">
        <f>VLOOKUP(A308,'2023'!$A$5:$L$314,5,0)</f>
        <v>#N/A</v>
      </c>
      <c r="D308" s="237" t="e">
        <f>VLOOKUP(A308,'2023'!$A$5:$L$314,12,0)</f>
        <v>#N/A</v>
      </c>
      <c r="E308" s="235"/>
      <c r="F308" s="235"/>
      <c r="G308" s="235"/>
      <c r="H308" s="235" t="e">
        <f>VLOOKUP(A308,'2023'!$A$5:$M$314,13,0)</f>
        <v>#N/A</v>
      </c>
      <c r="I308" s="239" t="e">
        <v>#N/A</v>
      </c>
      <c r="J308" s="239" t="e">
        <v>#N/A</v>
      </c>
      <c r="K308" s="240"/>
      <c r="L308" s="33"/>
      <c r="M308" s="33"/>
      <c r="N308" s="33"/>
    </row>
    <row r="309" spans="1:14" ht="15.75" customHeight="1" x14ac:dyDescent="0.2">
      <c r="A309" s="240"/>
      <c r="B309" s="236" t="e">
        <f>VLOOKUP(A309,'2023'!$A$5:$N$314,9,0)</f>
        <v>#N/A</v>
      </c>
      <c r="C309" s="236" t="e">
        <f>VLOOKUP(A309,'2023'!$A$5:$L$314,5,0)</f>
        <v>#N/A</v>
      </c>
      <c r="D309" s="237" t="e">
        <f>VLOOKUP(A309,'2023'!$A$5:$L$314,12,0)</f>
        <v>#N/A</v>
      </c>
      <c r="E309" s="235"/>
      <c r="F309" s="235"/>
      <c r="G309" s="235"/>
      <c r="H309" s="235" t="e">
        <f>VLOOKUP(A309,'2023'!$A$5:$M$314,13,0)</f>
        <v>#N/A</v>
      </c>
      <c r="I309" s="239" t="e">
        <v>#N/A</v>
      </c>
      <c r="J309" s="239" t="e">
        <v>#N/A</v>
      </c>
      <c r="K309" s="240"/>
      <c r="L309" s="33"/>
      <c r="M309" s="33"/>
      <c r="N309" s="33"/>
    </row>
    <row r="310" spans="1:14" ht="15.75" customHeight="1" x14ac:dyDescent="0.2">
      <c r="A310" s="240"/>
      <c r="B310" s="236" t="e">
        <f>VLOOKUP(A310,'2023'!$A$5:$N$314,9,0)</f>
        <v>#N/A</v>
      </c>
      <c r="C310" s="236" t="e">
        <f>VLOOKUP(A310,'2023'!$A$5:$L$314,5,0)</f>
        <v>#N/A</v>
      </c>
      <c r="D310" s="237" t="e">
        <f>VLOOKUP(A310,'2023'!$A$5:$L$314,12,0)</f>
        <v>#N/A</v>
      </c>
      <c r="E310" s="235"/>
      <c r="F310" s="235"/>
      <c r="G310" s="235"/>
      <c r="H310" s="235" t="e">
        <f>VLOOKUP(A310,'2023'!$A$5:$M$314,13,0)</f>
        <v>#N/A</v>
      </c>
      <c r="I310" s="239" t="e">
        <v>#N/A</v>
      </c>
      <c r="J310" s="239" t="e">
        <v>#N/A</v>
      </c>
      <c r="K310" s="240"/>
      <c r="L310" s="33"/>
      <c r="M310" s="33"/>
      <c r="N310" s="33"/>
    </row>
    <row r="311" spans="1:14" ht="15.75" customHeight="1" x14ac:dyDescent="0.2">
      <c r="A311" s="240"/>
      <c r="B311" s="236" t="e">
        <f>VLOOKUP(A311,'2023'!$A$5:$N$314,9,0)</f>
        <v>#N/A</v>
      </c>
      <c r="C311" s="236" t="e">
        <f>VLOOKUP(A311,'2023'!$A$5:$L$314,5,0)</f>
        <v>#N/A</v>
      </c>
      <c r="D311" s="237" t="e">
        <f>VLOOKUP(A311,'2023'!$A$5:$L$314,12,0)</f>
        <v>#N/A</v>
      </c>
      <c r="E311" s="235"/>
      <c r="F311" s="235"/>
      <c r="G311" s="235"/>
      <c r="H311" s="235" t="e">
        <f>VLOOKUP(A311,'2023'!$A$5:$M$314,13,0)</f>
        <v>#N/A</v>
      </c>
      <c r="I311" s="239" t="e">
        <v>#N/A</v>
      </c>
      <c r="J311" s="239" t="e">
        <v>#N/A</v>
      </c>
      <c r="K311" s="240"/>
      <c r="L311" s="33"/>
      <c r="M311" s="33"/>
      <c r="N311" s="33"/>
    </row>
    <row r="312" spans="1:14" ht="15.75" customHeight="1" x14ac:dyDescent="0.2">
      <c r="A312" s="240"/>
      <c r="B312" s="236" t="e">
        <f>VLOOKUP(A312,'2023'!$A$5:$N$314,9,0)</f>
        <v>#N/A</v>
      </c>
      <c r="C312" s="236" t="e">
        <f>VLOOKUP(A312,'2023'!$A$5:$L$314,5,0)</f>
        <v>#N/A</v>
      </c>
      <c r="D312" s="237" t="e">
        <f>VLOOKUP(A312,'2023'!$A$5:$L$314,12,0)</f>
        <v>#N/A</v>
      </c>
      <c r="E312" s="235"/>
      <c r="F312" s="235"/>
      <c r="G312" s="235"/>
      <c r="H312" s="235" t="e">
        <f>VLOOKUP(A312,'2023'!$A$5:$M$314,13,0)</f>
        <v>#N/A</v>
      </c>
      <c r="I312" s="239" t="e">
        <v>#N/A</v>
      </c>
      <c r="J312" s="239" t="e">
        <v>#N/A</v>
      </c>
      <c r="K312" s="240"/>
      <c r="L312" s="33"/>
      <c r="M312" s="33"/>
      <c r="N312" s="33"/>
    </row>
    <row r="313" spans="1:14" ht="15.75" customHeight="1" x14ac:dyDescent="0.2">
      <c r="A313" s="240"/>
      <c r="B313" s="236" t="e">
        <f>VLOOKUP(A313,'2023'!$A$5:$N$314,9,0)</f>
        <v>#N/A</v>
      </c>
      <c r="C313" s="236" t="e">
        <f>VLOOKUP(A313,'2023'!$A$5:$L$314,5,0)</f>
        <v>#N/A</v>
      </c>
      <c r="D313" s="237" t="e">
        <f>VLOOKUP(A313,'2023'!$A$5:$L$314,12,0)</f>
        <v>#N/A</v>
      </c>
      <c r="E313" s="235"/>
      <c r="F313" s="235"/>
      <c r="G313" s="235"/>
      <c r="H313" s="235" t="e">
        <f>VLOOKUP(A313,'2023'!$A$5:$M$314,13,0)</f>
        <v>#N/A</v>
      </c>
      <c r="I313" s="239" t="e">
        <v>#N/A</v>
      </c>
      <c r="J313" s="239" t="e">
        <v>#N/A</v>
      </c>
      <c r="K313" s="240"/>
      <c r="L313" s="33"/>
      <c r="M313" s="33"/>
      <c r="N313" s="33"/>
    </row>
    <row r="314" spans="1:14" ht="15.75" customHeight="1" x14ac:dyDescent="0.2">
      <c r="A314" s="240"/>
      <c r="B314" s="236" t="e">
        <f>VLOOKUP(A314,'2023'!$A$5:$N$314,9,0)</f>
        <v>#N/A</v>
      </c>
      <c r="C314" s="236" t="e">
        <f>VLOOKUP(A314,'2023'!$A$5:$L$314,5,0)</f>
        <v>#N/A</v>
      </c>
      <c r="D314" s="237" t="e">
        <f>VLOOKUP(A314,'2023'!$A$5:$L$314,12,0)</f>
        <v>#N/A</v>
      </c>
      <c r="E314" s="235"/>
      <c r="F314" s="235"/>
      <c r="G314" s="235"/>
      <c r="H314" s="235" t="e">
        <f>VLOOKUP(A314,'2023'!$A$5:$M$314,13,0)</f>
        <v>#N/A</v>
      </c>
      <c r="I314" s="239" t="e">
        <v>#N/A</v>
      </c>
      <c r="J314" s="239" t="e">
        <v>#N/A</v>
      </c>
      <c r="K314" s="240"/>
      <c r="L314" s="33"/>
      <c r="M314" s="33"/>
      <c r="N314" s="33"/>
    </row>
    <row r="315" spans="1:14" ht="15.75" customHeight="1" x14ac:dyDescent="0.2">
      <c r="A315" s="240"/>
      <c r="B315" s="236" t="e">
        <f>VLOOKUP(A315,'2023'!$A$5:$N$314,9,0)</f>
        <v>#N/A</v>
      </c>
      <c r="C315" s="236" t="e">
        <f>VLOOKUP(A315,'2023'!$A$5:$L$314,5,0)</f>
        <v>#N/A</v>
      </c>
      <c r="D315" s="237" t="e">
        <f>VLOOKUP(A315,'2023'!$A$5:$L$314,12,0)</f>
        <v>#N/A</v>
      </c>
      <c r="E315" s="235"/>
      <c r="F315" s="235"/>
      <c r="G315" s="235"/>
      <c r="H315" s="235" t="e">
        <f>VLOOKUP(A315,'2023'!$A$5:$M$314,13,0)</f>
        <v>#N/A</v>
      </c>
      <c r="I315" s="239" t="e">
        <v>#N/A</v>
      </c>
      <c r="J315" s="239" t="e">
        <v>#N/A</v>
      </c>
      <c r="K315" s="240"/>
      <c r="L315" s="33"/>
      <c r="M315" s="33"/>
      <c r="N315" s="33"/>
    </row>
    <row r="316" spans="1:14" ht="15.75" customHeight="1" x14ac:dyDescent="0.2">
      <c r="A316" s="116"/>
      <c r="C316" s="33"/>
      <c r="E316" s="242"/>
      <c r="F316" s="242"/>
      <c r="G316" s="242"/>
      <c r="H316" s="242"/>
      <c r="I316" s="244"/>
      <c r="J316" s="245"/>
      <c r="K316" s="116"/>
    </row>
    <row r="317" spans="1:14" ht="15.75" customHeight="1" x14ac:dyDescent="0.2">
      <c r="A317" s="116"/>
      <c r="C317" s="33"/>
      <c r="E317" s="242"/>
      <c r="F317" s="242"/>
      <c r="G317" s="242"/>
      <c r="H317" s="242"/>
      <c r="I317" s="244"/>
      <c r="J317" s="245"/>
      <c r="K317" s="116"/>
    </row>
    <row r="318" spans="1:14" ht="15.75" customHeight="1" x14ac:dyDescent="0.2">
      <c r="A318" s="116"/>
      <c r="C318" s="33"/>
      <c r="E318" s="242"/>
      <c r="F318" s="242"/>
      <c r="G318" s="242"/>
      <c r="H318" s="242"/>
      <c r="I318" s="244"/>
      <c r="J318" s="245"/>
      <c r="K318" s="116"/>
    </row>
    <row r="319" spans="1:14" ht="15.75" customHeight="1" x14ac:dyDescent="0.2">
      <c r="A319" s="116"/>
      <c r="C319" s="33"/>
      <c r="E319" s="242"/>
      <c r="F319" s="242"/>
      <c r="G319" s="242"/>
      <c r="H319" s="242"/>
      <c r="I319" s="244"/>
      <c r="J319" s="245"/>
      <c r="K319" s="116"/>
    </row>
    <row r="320" spans="1:14" ht="15.75" customHeight="1" x14ac:dyDescent="0.2">
      <c r="A320" s="116"/>
      <c r="C320" s="33"/>
      <c r="E320" s="242"/>
      <c r="F320" s="242"/>
      <c r="G320" s="242"/>
      <c r="H320" s="242"/>
      <c r="I320" s="244"/>
      <c r="J320" s="245"/>
      <c r="K320" s="116"/>
    </row>
    <row r="321" spans="1:11" ht="15.75" customHeight="1" x14ac:dyDescent="0.2">
      <c r="A321" s="116"/>
      <c r="C321" s="33"/>
      <c r="E321" s="242"/>
      <c r="F321" s="242"/>
      <c r="G321" s="242"/>
      <c r="H321" s="242"/>
      <c r="I321" s="244"/>
      <c r="J321" s="245"/>
      <c r="K321" s="116"/>
    </row>
    <row r="322" spans="1:11" ht="15.75" customHeight="1" x14ac:dyDescent="0.2">
      <c r="A322" s="116"/>
      <c r="C322" s="33"/>
      <c r="E322" s="242"/>
      <c r="F322" s="242"/>
      <c r="G322" s="242"/>
      <c r="H322" s="242"/>
      <c r="I322" s="244"/>
      <c r="J322" s="245"/>
      <c r="K322" s="116"/>
    </row>
    <row r="323" spans="1:11" ht="15.75" customHeight="1" x14ac:dyDescent="0.2">
      <c r="A323" s="116"/>
      <c r="C323" s="33"/>
      <c r="E323" s="242"/>
      <c r="F323" s="242"/>
      <c r="G323" s="242"/>
      <c r="H323" s="242"/>
      <c r="I323" s="244"/>
      <c r="J323" s="245"/>
      <c r="K323" s="116"/>
    </row>
    <row r="324" spans="1:11" ht="15.75" customHeight="1" x14ac:dyDescent="0.2">
      <c r="A324" s="116"/>
      <c r="C324" s="33"/>
      <c r="E324" s="242"/>
      <c r="F324" s="242"/>
      <c r="G324" s="242"/>
      <c r="H324" s="242"/>
      <c r="I324" s="244"/>
      <c r="J324" s="245"/>
      <c r="K324" s="116"/>
    </row>
    <row r="325" spans="1:11" ht="15.75" customHeight="1" x14ac:dyDescent="0.2">
      <c r="A325" s="116"/>
      <c r="C325" s="33"/>
      <c r="E325" s="242"/>
      <c r="F325" s="242"/>
      <c r="G325" s="242"/>
      <c r="H325" s="242"/>
      <c r="I325" s="244"/>
      <c r="J325" s="245"/>
      <c r="K325" s="116"/>
    </row>
    <row r="326" spans="1:11" ht="15.75" customHeight="1" x14ac:dyDescent="0.2">
      <c r="A326" s="116"/>
      <c r="C326" s="33"/>
      <c r="E326" s="242"/>
      <c r="F326" s="242"/>
      <c r="G326" s="242"/>
      <c r="H326" s="242"/>
      <c r="I326" s="244"/>
      <c r="J326" s="245"/>
      <c r="K326" s="116"/>
    </row>
    <row r="327" spans="1:11" ht="15.75" customHeight="1" x14ac:dyDescent="0.2">
      <c r="A327" s="116"/>
      <c r="C327" s="33"/>
      <c r="E327" s="242"/>
      <c r="F327" s="242"/>
      <c r="G327" s="242"/>
      <c r="H327" s="242"/>
      <c r="I327" s="244"/>
      <c r="J327" s="245"/>
      <c r="K327" s="116"/>
    </row>
    <row r="328" spans="1:11" ht="15.75" customHeight="1" x14ac:dyDescent="0.2">
      <c r="A328" s="116"/>
      <c r="C328" s="33"/>
      <c r="E328" s="242"/>
      <c r="F328" s="242"/>
      <c r="G328" s="242"/>
      <c r="H328" s="242"/>
      <c r="I328" s="244"/>
      <c r="J328" s="245"/>
      <c r="K328" s="116"/>
    </row>
    <row r="329" spans="1:11" ht="15.75" customHeight="1" x14ac:dyDescent="0.2">
      <c r="A329" s="116"/>
      <c r="C329" s="33"/>
      <c r="E329" s="242"/>
      <c r="F329" s="242"/>
      <c r="G329" s="242"/>
      <c r="H329" s="242"/>
      <c r="I329" s="244"/>
      <c r="J329" s="245"/>
      <c r="K329" s="116"/>
    </row>
    <row r="330" spans="1:11" ht="15.75" customHeight="1" x14ac:dyDescent="0.2">
      <c r="A330" s="116"/>
      <c r="C330" s="33"/>
      <c r="E330" s="242"/>
      <c r="F330" s="242"/>
      <c r="G330" s="242"/>
      <c r="H330" s="242"/>
      <c r="I330" s="244"/>
      <c r="J330" s="245"/>
      <c r="K330" s="116"/>
    </row>
    <row r="331" spans="1:11" ht="15.75" customHeight="1" x14ac:dyDescent="0.2">
      <c r="A331" s="116"/>
      <c r="C331" s="33"/>
      <c r="E331" s="242"/>
      <c r="F331" s="242"/>
      <c r="G331" s="242"/>
      <c r="H331" s="242"/>
      <c r="I331" s="244"/>
      <c r="J331" s="245"/>
      <c r="K331" s="116"/>
    </row>
    <row r="332" spans="1:11" ht="15.75" customHeight="1" x14ac:dyDescent="0.2">
      <c r="A332" s="116"/>
      <c r="C332" s="33"/>
      <c r="E332" s="242"/>
      <c r="F332" s="242"/>
      <c r="G332" s="242"/>
      <c r="H332" s="242"/>
      <c r="I332" s="244"/>
      <c r="J332" s="245"/>
      <c r="K332" s="116"/>
    </row>
    <row r="333" spans="1:11" ht="15.75" customHeight="1" x14ac:dyDescent="0.2">
      <c r="A333" s="116"/>
      <c r="C333" s="33"/>
      <c r="E333" s="242"/>
      <c r="F333" s="242"/>
      <c r="G333" s="242"/>
      <c r="H333" s="242"/>
      <c r="I333" s="244"/>
      <c r="J333" s="245"/>
      <c r="K333" s="116"/>
    </row>
    <row r="334" spans="1:11" ht="15.75" customHeight="1" x14ac:dyDescent="0.2">
      <c r="A334" s="116"/>
      <c r="C334" s="33"/>
      <c r="E334" s="242"/>
      <c r="F334" s="242"/>
      <c r="G334" s="242"/>
      <c r="H334" s="242"/>
      <c r="I334" s="244"/>
      <c r="J334" s="245"/>
      <c r="K334" s="116"/>
    </row>
    <row r="335" spans="1:11" ht="15.75" customHeight="1" x14ac:dyDescent="0.2">
      <c r="A335" s="116"/>
      <c r="C335" s="33"/>
      <c r="E335" s="242"/>
      <c r="F335" s="242"/>
      <c r="G335" s="242"/>
      <c r="H335" s="242"/>
      <c r="I335" s="244"/>
      <c r="J335" s="245"/>
      <c r="K335" s="116"/>
    </row>
    <row r="336" spans="1:11" ht="15.75" customHeight="1" x14ac:dyDescent="0.2">
      <c r="A336" s="116"/>
      <c r="C336" s="33"/>
      <c r="E336" s="242"/>
      <c r="F336" s="242"/>
      <c r="G336" s="242"/>
      <c r="H336" s="242"/>
      <c r="I336" s="244"/>
      <c r="J336" s="245"/>
      <c r="K336" s="116"/>
    </row>
    <row r="337" spans="1:11" ht="15.75" customHeight="1" x14ac:dyDescent="0.2">
      <c r="A337" s="116"/>
      <c r="C337" s="33"/>
      <c r="E337" s="242"/>
      <c r="F337" s="242"/>
      <c r="G337" s="242"/>
      <c r="H337" s="242"/>
      <c r="I337" s="244"/>
      <c r="J337" s="245"/>
      <c r="K337" s="116"/>
    </row>
    <row r="338" spans="1:11" ht="15.75" customHeight="1" x14ac:dyDescent="0.2">
      <c r="A338" s="116"/>
      <c r="C338" s="33"/>
      <c r="E338" s="242"/>
      <c r="F338" s="242"/>
      <c r="G338" s="242"/>
      <c r="H338" s="242"/>
      <c r="I338" s="244"/>
      <c r="J338" s="245"/>
      <c r="K338" s="116"/>
    </row>
    <row r="339" spans="1:11" ht="15.75" customHeight="1" x14ac:dyDescent="0.2">
      <c r="A339" s="116"/>
      <c r="C339" s="33"/>
      <c r="E339" s="242"/>
      <c r="F339" s="242"/>
      <c r="G339" s="242"/>
      <c r="H339" s="242"/>
      <c r="I339" s="244"/>
      <c r="J339" s="245"/>
      <c r="K339" s="116"/>
    </row>
    <row r="340" spans="1:11" ht="15.75" customHeight="1" x14ac:dyDescent="0.2">
      <c r="A340" s="116"/>
      <c r="C340" s="33"/>
      <c r="E340" s="242"/>
      <c r="F340" s="242"/>
      <c r="G340" s="242"/>
      <c r="H340" s="242"/>
      <c r="I340" s="244"/>
      <c r="J340" s="245"/>
      <c r="K340" s="116"/>
    </row>
    <row r="341" spans="1:11" ht="15.75" customHeight="1" x14ac:dyDescent="0.2">
      <c r="A341" s="116"/>
      <c r="C341" s="33"/>
      <c r="E341" s="242"/>
      <c r="F341" s="242"/>
      <c r="G341" s="242"/>
      <c r="H341" s="242"/>
      <c r="I341" s="244"/>
      <c r="J341" s="245"/>
      <c r="K341" s="116"/>
    </row>
    <row r="342" spans="1:11" ht="15.75" customHeight="1" x14ac:dyDescent="0.2">
      <c r="A342" s="116"/>
      <c r="C342" s="33"/>
      <c r="E342" s="242"/>
      <c r="F342" s="242"/>
      <c r="G342" s="242"/>
      <c r="H342" s="242"/>
      <c r="I342" s="244"/>
      <c r="J342" s="245"/>
      <c r="K342" s="116"/>
    </row>
    <row r="343" spans="1:11" ht="15.75" customHeight="1" x14ac:dyDescent="0.2">
      <c r="A343" s="116"/>
      <c r="C343" s="33"/>
      <c r="E343" s="242"/>
      <c r="F343" s="242"/>
      <c r="G343" s="242"/>
      <c r="H343" s="242"/>
      <c r="I343" s="244"/>
      <c r="J343" s="245"/>
      <c r="K343" s="116"/>
    </row>
    <row r="344" spans="1:11" ht="15.75" customHeight="1" x14ac:dyDescent="0.2">
      <c r="A344" s="116"/>
      <c r="C344" s="33"/>
      <c r="E344" s="242"/>
      <c r="F344" s="242"/>
      <c r="G344" s="242"/>
      <c r="H344" s="242"/>
      <c r="I344" s="244"/>
      <c r="J344" s="245"/>
      <c r="K344" s="116"/>
    </row>
    <row r="345" spans="1:11" ht="15.75" customHeight="1" x14ac:dyDescent="0.2">
      <c r="A345" s="116"/>
      <c r="C345" s="33"/>
      <c r="E345" s="242"/>
      <c r="F345" s="242"/>
      <c r="G345" s="242"/>
      <c r="H345" s="242"/>
      <c r="I345" s="244"/>
      <c r="J345" s="245"/>
      <c r="K345" s="116"/>
    </row>
    <row r="346" spans="1:11" ht="15.75" customHeight="1" x14ac:dyDescent="0.2">
      <c r="A346" s="116"/>
      <c r="C346" s="33"/>
      <c r="E346" s="242"/>
      <c r="F346" s="242"/>
      <c r="G346" s="242"/>
      <c r="H346" s="242"/>
      <c r="I346" s="244"/>
      <c r="J346" s="245"/>
      <c r="K346" s="116"/>
    </row>
    <row r="347" spans="1:11" ht="15.75" customHeight="1" x14ac:dyDescent="0.2">
      <c r="A347" s="116"/>
      <c r="C347" s="33"/>
      <c r="E347" s="242"/>
      <c r="F347" s="242"/>
      <c r="G347" s="242"/>
      <c r="H347" s="242"/>
      <c r="I347" s="244"/>
      <c r="J347" s="245"/>
      <c r="K347" s="116"/>
    </row>
    <row r="348" spans="1:11" ht="15.75" customHeight="1" x14ac:dyDescent="0.2">
      <c r="A348" s="116"/>
      <c r="C348" s="33"/>
      <c r="E348" s="242"/>
      <c r="F348" s="242"/>
      <c r="G348" s="242"/>
      <c r="H348" s="242"/>
      <c r="I348" s="244"/>
      <c r="J348" s="245"/>
      <c r="K348" s="116"/>
    </row>
    <row r="349" spans="1:11" ht="15.75" customHeight="1" x14ac:dyDescent="0.2">
      <c r="A349" s="116"/>
      <c r="C349" s="33"/>
      <c r="E349" s="242"/>
      <c r="F349" s="242"/>
      <c r="G349" s="242"/>
      <c r="H349" s="242"/>
      <c r="I349" s="244"/>
      <c r="J349" s="245"/>
      <c r="K349" s="116"/>
    </row>
    <row r="350" spans="1:11" ht="15.75" customHeight="1" x14ac:dyDescent="0.2">
      <c r="A350" s="116"/>
      <c r="C350" s="33"/>
      <c r="E350" s="242"/>
      <c r="F350" s="242"/>
      <c r="G350" s="242"/>
      <c r="H350" s="242"/>
      <c r="I350" s="244"/>
      <c r="J350" s="245"/>
      <c r="K350" s="116"/>
    </row>
    <row r="351" spans="1:11" ht="15.75" customHeight="1" x14ac:dyDescent="0.2">
      <c r="A351" s="116"/>
      <c r="C351" s="33"/>
      <c r="E351" s="242"/>
      <c r="F351" s="242"/>
      <c r="G351" s="242"/>
      <c r="H351" s="242"/>
      <c r="I351" s="244"/>
      <c r="J351" s="245"/>
      <c r="K351" s="116"/>
    </row>
    <row r="352" spans="1:11" ht="15.75" customHeight="1" x14ac:dyDescent="0.2">
      <c r="A352" s="116"/>
      <c r="C352" s="33"/>
      <c r="E352" s="242"/>
      <c r="F352" s="242"/>
      <c r="G352" s="242"/>
      <c r="H352" s="242"/>
      <c r="I352" s="244"/>
      <c r="J352" s="245"/>
      <c r="K352" s="116"/>
    </row>
    <row r="353" spans="1:11" ht="15.75" customHeight="1" x14ac:dyDescent="0.2">
      <c r="A353" s="116"/>
      <c r="C353" s="33"/>
      <c r="E353" s="242"/>
      <c r="F353" s="242"/>
      <c r="G353" s="242"/>
      <c r="H353" s="242"/>
      <c r="I353" s="244"/>
      <c r="J353" s="245"/>
      <c r="K353" s="116"/>
    </row>
    <row r="354" spans="1:11" ht="15.75" customHeight="1" x14ac:dyDescent="0.2">
      <c r="A354" s="116"/>
      <c r="C354" s="33"/>
      <c r="E354" s="242"/>
      <c r="F354" s="242"/>
      <c r="G354" s="242"/>
      <c r="H354" s="242"/>
      <c r="I354" s="244"/>
      <c r="J354" s="245"/>
      <c r="K354" s="116"/>
    </row>
    <row r="355" spans="1:11" ht="15.75" customHeight="1" x14ac:dyDescent="0.2">
      <c r="A355" s="116"/>
      <c r="C355" s="33"/>
      <c r="E355" s="242"/>
      <c r="F355" s="242"/>
      <c r="G355" s="242"/>
      <c r="H355" s="242"/>
      <c r="I355" s="244"/>
      <c r="J355" s="245"/>
      <c r="K355" s="116"/>
    </row>
    <row r="356" spans="1:11" ht="15.75" customHeight="1" x14ac:dyDescent="0.2">
      <c r="A356" s="116"/>
      <c r="C356" s="33"/>
      <c r="E356" s="242"/>
      <c r="F356" s="242"/>
      <c r="G356" s="242"/>
      <c r="H356" s="242"/>
      <c r="I356" s="244"/>
      <c r="J356" s="245"/>
      <c r="K356" s="116"/>
    </row>
    <row r="357" spans="1:11" ht="15.75" customHeight="1" x14ac:dyDescent="0.2">
      <c r="A357" s="116"/>
      <c r="C357" s="33"/>
      <c r="E357" s="242"/>
      <c r="F357" s="242"/>
      <c r="G357" s="242"/>
      <c r="H357" s="242"/>
      <c r="I357" s="244"/>
      <c r="J357" s="245"/>
      <c r="K357" s="116"/>
    </row>
    <row r="358" spans="1:11" ht="15.75" customHeight="1" x14ac:dyDescent="0.2">
      <c r="A358" s="116"/>
      <c r="C358" s="33"/>
      <c r="E358" s="242"/>
      <c r="F358" s="242"/>
      <c r="G358" s="242"/>
      <c r="H358" s="242"/>
      <c r="I358" s="244"/>
      <c r="J358" s="245"/>
      <c r="K358" s="116"/>
    </row>
    <row r="359" spans="1:11" ht="15.75" customHeight="1" x14ac:dyDescent="0.2">
      <c r="A359" s="116"/>
      <c r="C359" s="33"/>
      <c r="E359" s="242"/>
      <c r="F359" s="242"/>
      <c r="G359" s="242"/>
      <c r="H359" s="242"/>
      <c r="I359" s="244"/>
      <c r="J359" s="245"/>
      <c r="K359" s="116"/>
    </row>
    <row r="360" spans="1:11" ht="15.75" customHeight="1" x14ac:dyDescent="0.2">
      <c r="A360" s="116"/>
      <c r="C360" s="33"/>
      <c r="E360" s="242"/>
      <c r="F360" s="242"/>
      <c r="G360" s="242"/>
      <c r="H360" s="242"/>
      <c r="I360" s="244"/>
      <c r="J360" s="245"/>
      <c r="K360" s="116"/>
    </row>
    <row r="361" spans="1:11" ht="15.75" customHeight="1" x14ac:dyDescent="0.2">
      <c r="A361" s="116"/>
      <c r="C361" s="33"/>
      <c r="E361" s="242"/>
      <c r="F361" s="242"/>
      <c r="G361" s="242"/>
      <c r="H361" s="242"/>
      <c r="I361" s="244"/>
      <c r="J361" s="245"/>
      <c r="K361" s="116"/>
    </row>
    <row r="362" spans="1:11" ht="15.75" customHeight="1" x14ac:dyDescent="0.2">
      <c r="A362" s="116"/>
      <c r="C362" s="33"/>
      <c r="E362" s="242"/>
      <c r="F362" s="242"/>
      <c r="G362" s="242"/>
      <c r="H362" s="242"/>
      <c r="I362" s="244"/>
      <c r="J362" s="245"/>
      <c r="K362" s="116"/>
    </row>
    <row r="363" spans="1:11" ht="15.75" customHeight="1" x14ac:dyDescent="0.2">
      <c r="A363" s="116"/>
      <c r="C363" s="33"/>
      <c r="E363" s="242"/>
      <c r="F363" s="242"/>
      <c r="G363" s="242"/>
      <c r="H363" s="242"/>
      <c r="I363" s="244"/>
      <c r="J363" s="245"/>
      <c r="K363" s="116"/>
    </row>
    <row r="364" spans="1:11" ht="15.75" customHeight="1" x14ac:dyDescent="0.2">
      <c r="A364" s="116"/>
      <c r="C364" s="33"/>
      <c r="E364" s="242"/>
      <c r="F364" s="242"/>
      <c r="G364" s="242"/>
      <c r="H364" s="242"/>
      <c r="I364" s="244"/>
      <c r="J364" s="245"/>
      <c r="K364" s="116"/>
    </row>
    <row r="365" spans="1:11" ht="15.75" customHeight="1" x14ac:dyDescent="0.2">
      <c r="A365" s="116"/>
      <c r="C365" s="33"/>
      <c r="E365" s="242"/>
      <c r="F365" s="242"/>
      <c r="G365" s="242"/>
      <c r="H365" s="242"/>
      <c r="I365" s="244"/>
      <c r="J365" s="245"/>
      <c r="K365" s="116"/>
    </row>
    <row r="366" spans="1:11" ht="15.75" customHeight="1" x14ac:dyDescent="0.2">
      <c r="A366" s="116"/>
      <c r="C366" s="33"/>
      <c r="E366" s="242"/>
      <c r="F366" s="242"/>
      <c r="G366" s="242"/>
      <c r="H366" s="242"/>
      <c r="I366" s="244"/>
      <c r="J366" s="245"/>
      <c r="K366" s="116"/>
    </row>
    <row r="367" spans="1:11" ht="15.75" customHeight="1" x14ac:dyDescent="0.2">
      <c r="A367" s="116"/>
      <c r="C367" s="33"/>
      <c r="E367" s="242"/>
      <c r="F367" s="242"/>
      <c r="G367" s="242"/>
      <c r="H367" s="242"/>
      <c r="I367" s="244"/>
      <c r="J367" s="245"/>
      <c r="K367" s="116"/>
    </row>
    <row r="368" spans="1:11" ht="15.75" customHeight="1" x14ac:dyDescent="0.2">
      <c r="A368" s="116"/>
      <c r="C368" s="33"/>
      <c r="E368" s="242"/>
      <c r="F368" s="242"/>
      <c r="G368" s="242"/>
      <c r="H368" s="242"/>
      <c r="I368" s="244"/>
      <c r="J368" s="245"/>
      <c r="K368" s="116"/>
    </row>
    <row r="369" spans="1:11" ht="15.75" customHeight="1" x14ac:dyDescent="0.2">
      <c r="A369" s="116"/>
      <c r="C369" s="33"/>
      <c r="E369" s="242"/>
      <c r="F369" s="242"/>
      <c r="G369" s="242"/>
      <c r="H369" s="242"/>
      <c r="I369" s="244"/>
      <c r="J369" s="245"/>
      <c r="K369" s="116"/>
    </row>
    <row r="370" spans="1:11" ht="15.75" customHeight="1" x14ac:dyDescent="0.2">
      <c r="A370" s="116"/>
      <c r="C370" s="33"/>
      <c r="E370" s="242"/>
      <c r="F370" s="242"/>
      <c r="G370" s="242"/>
      <c r="H370" s="242"/>
      <c r="I370" s="244"/>
      <c r="J370" s="245"/>
      <c r="K370" s="116"/>
    </row>
    <row r="371" spans="1:11" ht="15.75" customHeight="1" x14ac:dyDescent="0.2">
      <c r="A371" s="116"/>
      <c r="C371" s="33"/>
      <c r="E371" s="242"/>
      <c r="F371" s="242"/>
      <c r="G371" s="242"/>
      <c r="H371" s="242"/>
      <c r="I371" s="244"/>
      <c r="J371" s="245"/>
      <c r="K371" s="116"/>
    </row>
    <row r="372" spans="1:11" ht="15.75" customHeight="1" x14ac:dyDescent="0.2">
      <c r="A372" s="116"/>
      <c r="C372" s="33"/>
      <c r="E372" s="242"/>
      <c r="F372" s="242"/>
      <c r="G372" s="242"/>
      <c r="H372" s="242"/>
      <c r="I372" s="244"/>
      <c r="J372" s="245"/>
      <c r="K372" s="116"/>
    </row>
    <row r="373" spans="1:11" ht="15.75" customHeight="1" x14ac:dyDescent="0.2">
      <c r="A373" s="116"/>
      <c r="C373" s="33"/>
      <c r="E373" s="242"/>
      <c r="F373" s="242"/>
      <c r="G373" s="242"/>
      <c r="H373" s="242"/>
      <c r="I373" s="244"/>
      <c r="J373" s="245"/>
      <c r="K373" s="116"/>
    </row>
    <row r="374" spans="1:11" ht="15.75" customHeight="1" x14ac:dyDescent="0.2">
      <c r="A374" s="116"/>
      <c r="C374" s="33"/>
      <c r="E374" s="242"/>
      <c r="F374" s="242"/>
      <c r="G374" s="242"/>
      <c r="H374" s="242"/>
      <c r="I374" s="244"/>
      <c r="J374" s="245"/>
      <c r="K374" s="116"/>
    </row>
    <row r="375" spans="1:11" ht="15.75" customHeight="1" x14ac:dyDescent="0.2">
      <c r="A375" s="116"/>
      <c r="C375" s="33"/>
      <c r="E375" s="242"/>
      <c r="F375" s="242"/>
      <c r="G375" s="242"/>
      <c r="H375" s="242"/>
      <c r="I375" s="244"/>
      <c r="J375" s="245"/>
      <c r="K375" s="116"/>
    </row>
    <row r="376" spans="1:11" ht="15.75" customHeight="1" x14ac:dyDescent="0.2">
      <c r="A376" s="116"/>
      <c r="C376" s="33"/>
      <c r="E376" s="242"/>
      <c r="F376" s="242"/>
      <c r="G376" s="242"/>
      <c r="H376" s="242"/>
      <c r="I376" s="244"/>
      <c r="J376" s="245"/>
      <c r="K376" s="116"/>
    </row>
    <row r="377" spans="1:11" ht="15.75" customHeight="1" x14ac:dyDescent="0.2">
      <c r="A377" s="116"/>
      <c r="C377" s="33"/>
      <c r="E377" s="242"/>
      <c r="F377" s="242"/>
      <c r="G377" s="242"/>
      <c r="H377" s="242"/>
      <c r="I377" s="244"/>
      <c r="J377" s="245"/>
      <c r="K377" s="116"/>
    </row>
    <row r="378" spans="1:11" ht="15.75" customHeight="1" x14ac:dyDescent="0.2">
      <c r="A378" s="116"/>
      <c r="C378" s="33"/>
      <c r="E378" s="242"/>
      <c r="F378" s="242"/>
      <c r="G378" s="242"/>
      <c r="H378" s="242"/>
      <c r="I378" s="244"/>
      <c r="J378" s="245"/>
      <c r="K378" s="116"/>
    </row>
    <row r="379" spans="1:11" ht="15.75" customHeight="1" x14ac:dyDescent="0.2">
      <c r="A379" s="116"/>
      <c r="C379" s="33"/>
      <c r="E379" s="242"/>
      <c r="F379" s="242"/>
      <c r="G379" s="242"/>
      <c r="H379" s="242"/>
      <c r="I379" s="244"/>
      <c r="J379" s="245"/>
      <c r="K379" s="116"/>
    </row>
    <row r="380" spans="1:11" ht="15.75" customHeight="1" x14ac:dyDescent="0.2">
      <c r="A380" s="116"/>
      <c r="C380" s="33"/>
      <c r="E380" s="242"/>
      <c r="F380" s="242"/>
      <c r="G380" s="242"/>
      <c r="H380" s="242"/>
      <c r="I380" s="244"/>
      <c r="J380" s="245"/>
      <c r="K380" s="116"/>
    </row>
    <row r="381" spans="1:11" ht="15.75" customHeight="1" x14ac:dyDescent="0.2">
      <c r="A381" s="116"/>
      <c r="C381" s="33"/>
      <c r="E381" s="242"/>
      <c r="F381" s="242"/>
      <c r="G381" s="242"/>
      <c r="H381" s="242"/>
      <c r="I381" s="244"/>
      <c r="J381" s="245"/>
      <c r="K381" s="116"/>
    </row>
    <row r="382" spans="1:11" ht="15.75" customHeight="1" x14ac:dyDescent="0.2">
      <c r="A382" s="116"/>
      <c r="C382" s="33"/>
      <c r="E382" s="242"/>
      <c r="F382" s="242"/>
      <c r="G382" s="242"/>
      <c r="H382" s="242"/>
      <c r="I382" s="244"/>
      <c r="J382" s="245"/>
      <c r="K382" s="116"/>
    </row>
    <row r="383" spans="1:11" ht="15.75" customHeight="1" x14ac:dyDescent="0.2">
      <c r="A383" s="116"/>
      <c r="C383" s="33"/>
      <c r="E383" s="242"/>
      <c r="F383" s="242"/>
      <c r="G383" s="242"/>
      <c r="H383" s="242"/>
      <c r="I383" s="244"/>
      <c r="J383" s="245"/>
      <c r="K383" s="116"/>
    </row>
    <row r="384" spans="1:11" ht="15.75" customHeight="1" x14ac:dyDescent="0.2">
      <c r="A384" s="116"/>
      <c r="C384" s="33"/>
      <c r="E384" s="242"/>
      <c r="F384" s="242"/>
      <c r="G384" s="242"/>
      <c r="H384" s="242"/>
      <c r="I384" s="244"/>
      <c r="J384" s="245"/>
      <c r="K384" s="116"/>
    </row>
    <row r="385" spans="1:11" ht="15.75" customHeight="1" x14ac:dyDescent="0.2">
      <c r="A385" s="116"/>
      <c r="C385" s="33"/>
      <c r="E385" s="242"/>
      <c r="F385" s="242"/>
      <c r="G385" s="242"/>
      <c r="H385" s="242"/>
      <c r="I385" s="244"/>
      <c r="J385" s="245"/>
      <c r="K385" s="116"/>
    </row>
    <row r="386" spans="1:11" ht="15.75" customHeight="1" x14ac:dyDescent="0.2">
      <c r="A386" s="116"/>
      <c r="C386" s="33"/>
      <c r="E386" s="242"/>
      <c r="F386" s="242"/>
      <c r="G386" s="242"/>
      <c r="H386" s="242"/>
      <c r="I386" s="244"/>
      <c r="J386" s="245"/>
      <c r="K386" s="116"/>
    </row>
    <row r="387" spans="1:11" ht="15.75" customHeight="1" x14ac:dyDescent="0.2">
      <c r="A387" s="116"/>
      <c r="C387" s="33"/>
      <c r="E387" s="242"/>
      <c r="F387" s="242"/>
      <c r="G387" s="242"/>
      <c r="H387" s="242"/>
      <c r="I387" s="244"/>
      <c r="J387" s="245"/>
      <c r="K387" s="116"/>
    </row>
    <row r="388" spans="1:11" ht="15.75" customHeight="1" x14ac:dyDescent="0.2">
      <c r="A388" s="116"/>
      <c r="C388" s="33"/>
      <c r="E388" s="242"/>
      <c r="F388" s="242"/>
      <c r="G388" s="242"/>
      <c r="H388" s="242"/>
      <c r="I388" s="244"/>
      <c r="J388" s="245"/>
      <c r="K388" s="116"/>
    </row>
    <row r="389" spans="1:11" ht="15.75" customHeight="1" x14ac:dyDescent="0.2">
      <c r="A389" s="116"/>
      <c r="C389" s="33"/>
      <c r="E389" s="242"/>
      <c r="F389" s="242"/>
      <c r="G389" s="242"/>
      <c r="H389" s="242"/>
      <c r="I389" s="244"/>
      <c r="J389" s="245"/>
      <c r="K389" s="116"/>
    </row>
    <row r="390" spans="1:11" ht="15.75" customHeight="1" x14ac:dyDescent="0.2">
      <c r="A390" s="116"/>
      <c r="C390" s="33"/>
      <c r="E390" s="242"/>
      <c r="F390" s="242"/>
      <c r="G390" s="242"/>
      <c r="H390" s="242"/>
      <c r="I390" s="244"/>
      <c r="J390" s="245"/>
      <c r="K390" s="116"/>
    </row>
    <row r="391" spans="1:11" ht="15.75" customHeight="1" x14ac:dyDescent="0.2">
      <c r="A391" s="116"/>
      <c r="C391" s="33"/>
      <c r="E391" s="242"/>
      <c r="F391" s="242"/>
      <c r="G391" s="242"/>
      <c r="H391" s="242"/>
      <c r="I391" s="244"/>
      <c r="J391" s="245"/>
      <c r="K391" s="116"/>
    </row>
    <row r="392" spans="1:11" ht="15.75" customHeight="1" x14ac:dyDescent="0.2">
      <c r="A392" s="116"/>
      <c r="C392" s="33"/>
      <c r="E392" s="242"/>
      <c r="F392" s="242"/>
      <c r="G392" s="242"/>
      <c r="H392" s="242"/>
      <c r="I392" s="244"/>
      <c r="J392" s="245"/>
      <c r="K392" s="116"/>
    </row>
    <row r="393" spans="1:11" ht="15.75" customHeight="1" x14ac:dyDescent="0.2">
      <c r="A393" s="116"/>
      <c r="C393" s="33"/>
      <c r="E393" s="242"/>
      <c r="F393" s="242"/>
      <c r="G393" s="242"/>
      <c r="H393" s="242"/>
      <c r="I393" s="244"/>
      <c r="J393" s="245"/>
      <c r="K393" s="116"/>
    </row>
    <row r="394" spans="1:11" ht="15.75" customHeight="1" x14ac:dyDescent="0.2">
      <c r="A394" s="116"/>
      <c r="C394" s="33"/>
      <c r="E394" s="242"/>
      <c r="F394" s="242"/>
      <c r="G394" s="242"/>
      <c r="H394" s="242"/>
      <c r="I394" s="244"/>
      <c r="J394" s="245"/>
      <c r="K394" s="116"/>
    </row>
    <row r="395" spans="1:11" ht="15.75" customHeight="1" x14ac:dyDescent="0.2">
      <c r="A395" s="116"/>
      <c r="C395" s="33"/>
      <c r="E395" s="242"/>
      <c r="F395" s="242"/>
      <c r="G395" s="242"/>
      <c r="H395" s="242"/>
      <c r="I395" s="244"/>
      <c r="J395" s="245"/>
      <c r="K395" s="116"/>
    </row>
    <row r="396" spans="1:11" ht="15.75" customHeight="1" x14ac:dyDescent="0.2">
      <c r="A396" s="116"/>
      <c r="C396" s="33"/>
      <c r="E396" s="242"/>
      <c r="F396" s="242"/>
      <c r="G396" s="242"/>
      <c r="H396" s="242"/>
      <c r="I396" s="244"/>
      <c r="J396" s="245"/>
      <c r="K396" s="116"/>
    </row>
    <row r="397" spans="1:11" ht="15.75" customHeight="1" x14ac:dyDescent="0.2">
      <c r="A397" s="116"/>
      <c r="C397" s="33"/>
      <c r="E397" s="242"/>
      <c r="F397" s="242"/>
      <c r="G397" s="242"/>
      <c r="H397" s="242"/>
      <c r="I397" s="244"/>
      <c r="J397" s="245"/>
      <c r="K397" s="116"/>
    </row>
    <row r="398" spans="1:11" ht="15.75" customHeight="1" x14ac:dyDescent="0.2">
      <c r="A398" s="116"/>
      <c r="C398" s="33"/>
      <c r="E398" s="242"/>
      <c r="F398" s="242"/>
      <c r="G398" s="242"/>
      <c r="H398" s="242"/>
      <c r="I398" s="244"/>
      <c r="J398" s="245"/>
      <c r="K398" s="116"/>
    </row>
    <row r="399" spans="1:11" ht="15.75" customHeight="1" x14ac:dyDescent="0.2">
      <c r="A399" s="116"/>
      <c r="C399" s="33"/>
      <c r="E399" s="242"/>
      <c r="F399" s="242"/>
      <c r="G399" s="242"/>
      <c r="H399" s="242"/>
      <c r="I399" s="244"/>
      <c r="J399" s="245"/>
      <c r="K399" s="116"/>
    </row>
    <row r="400" spans="1:11" ht="15.75" customHeight="1" x14ac:dyDescent="0.2">
      <c r="A400" s="116"/>
      <c r="C400" s="33"/>
      <c r="E400" s="242"/>
      <c r="F400" s="242"/>
      <c r="G400" s="242"/>
      <c r="H400" s="242"/>
      <c r="I400" s="244"/>
      <c r="J400" s="245"/>
      <c r="K400" s="116"/>
    </row>
    <row r="401" spans="1:11" ht="15.75" customHeight="1" x14ac:dyDescent="0.2">
      <c r="A401" s="116"/>
      <c r="C401" s="33"/>
      <c r="E401" s="242"/>
      <c r="F401" s="242"/>
      <c r="G401" s="242"/>
      <c r="H401" s="242"/>
      <c r="I401" s="244"/>
      <c r="J401" s="245"/>
      <c r="K401" s="116"/>
    </row>
    <row r="402" spans="1:11" ht="15.75" customHeight="1" x14ac:dyDescent="0.2">
      <c r="A402" s="116"/>
      <c r="C402" s="33"/>
      <c r="E402" s="242"/>
      <c r="F402" s="242"/>
      <c r="G402" s="242"/>
      <c r="H402" s="242"/>
      <c r="I402" s="244"/>
      <c r="J402" s="245"/>
      <c r="K402" s="116"/>
    </row>
    <row r="403" spans="1:11" ht="15.75" customHeight="1" x14ac:dyDescent="0.2">
      <c r="A403" s="116"/>
      <c r="C403" s="33"/>
      <c r="E403" s="242"/>
      <c r="F403" s="242"/>
      <c r="G403" s="242"/>
      <c r="H403" s="242"/>
      <c r="I403" s="244"/>
      <c r="J403" s="245"/>
      <c r="K403" s="116"/>
    </row>
    <row r="404" spans="1:11" ht="15.75" customHeight="1" x14ac:dyDescent="0.2">
      <c r="A404" s="116"/>
      <c r="C404" s="33"/>
      <c r="E404" s="242"/>
      <c r="F404" s="242"/>
      <c r="G404" s="242"/>
      <c r="H404" s="242"/>
      <c r="I404" s="244"/>
      <c r="J404" s="245"/>
      <c r="K404" s="116"/>
    </row>
    <row r="405" spans="1:11" ht="15.75" customHeight="1" x14ac:dyDescent="0.2">
      <c r="A405" s="116"/>
      <c r="C405" s="33"/>
      <c r="E405" s="242"/>
      <c r="F405" s="242"/>
      <c r="G405" s="242"/>
      <c r="H405" s="242"/>
      <c r="I405" s="244"/>
      <c r="J405" s="245"/>
      <c r="K405" s="116"/>
    </row>
    <row r="406" spans="1:11" ht="15.75" customHeight="1" x14ac:dyDescent="0.2">
      <c r="A406" s="116"/>
      <c r="C406" s="33"/>
      <c r="E406" s="242"/>
      <c r="F406" s="242"/>
      <c r="G406" s="242"/>
      <c r="H406" s="242"/>
      <c r="I406" s="244"/>
      <c r="J406" s="245"/>
      <c r="K406" s="116"/>
    </row>
    <row r="407" spans="1:11" ht="15.75" customHeight="1" x14ac:dyDescent="0.2">
      <c r="A407" s="116"/>
      <c r="C407" s="33"/>
      <c r="E407" s="242"/>
      <c r="F407" s="242"/>
      <c r="G407" s="242"/>
      <c r="H407" s="242"/>
      <c r="I407" s="244"/>
      <c r="J407" s="245"/>
      <c r="K407" s="116"/>
    </row>
    <row r="408" spans="1:11" ht="15.75" customHeight="1" x14ac:dyDescent="0.2">
      <c r="A408" s="116"/>
      <c r="C408" s="33"/>
      <c r="E408" s="242"/>
      <c r="F408" s="242"/>
      <c r="G408" s="242"/>
      <c r="H408" s="242"/>
      <c r="I408" s="244"/>
      <c r="J408" s="245"/>
      <c r="K408" s="116"/>
    </row>
    <row r="409" spans="1:11" ht="15.75" customHeight="1" x14ac:dyDescent="0.2">
      <c r="A409" s="116"/>
      <c r="C409" s="33"/>
      <c r="E409" s="242"/>
      <c r="F409" s="242"/>
      <c r="G409" s="242"/>
      <c r="H409" s="242"/>
      <c r="I409" s="244"/>
      <c r="J409" s="245"/>
      <c r="K409" s="116"/>
    </row>
    <row r="410" spans="1:11" ht="15.75" customHeight="1" x14ac:dyDescent="0.2">
      <c r="A410" s="116"/>
      <c r="C410" s="33"/>
      <c r="E410" s="242"/>
      <c r="F410" s="242"/>
      <c r="G410" s="242"/>
      <c r="H410" s="242"/>
      <c r="I410" s="244"/>
      <c r="J410" s="245"/>
      <c r="K410" s="116"/>
    </row>
    <row r="411" spans="1:11" ht="15.75" customHeight="1" x14ac:dyDescent="0.2">
      <c r="A411" s="116"/>
      <c r="C411" s="33"/>
      <c r="E411" s="242"/>
      <c r="F411" s="242"/>
      <c r="G411" s="242"/>
      <c r="H411" s="242"/>
      <c r="I411" s="244"/>
      <c r="J411" s="245"/>
      <c r="K411" s="116"/>
    </row>
    <row r="412" spans="1:11" ht="15.75" customHeight="1" x14ac:dyDescent="0.2">
      <c r="A412" s="116"/>
      <c r="C412" s="33"/>
      <c r="E412" s="242"/>
      <c r="F412" s="242"/>
      <c r="G412" s="242"/>
      <c r="H412" s="242"/>
      <c r="I412" s="244"/>
      <c r="J412" s="245"/>
      <c r="K412" s="116"/>
    </row>
    <row r="413" spans="1:11" ht="15.75" customHeight="1" x14ac:dyDescent="0.2">
      <c r="A413" s="116"/>
      <c r="C413" s="33"/>
      <c r="E413" s="242"/>
      <c r="F413" s="242"/>
      <c r="G413" s="242"/>
      <c r="H413" s="242"/>
      <c r="I413" s="244"/>
      <c r="J413" s="245"/>
      <c r="K413" s="116"/>
    </row>
    <row r="414" spans="1:11" ht="15.75" customHeight="1" x14ac:dyDescent="0.2">
      <c r="A414" s="116"/>
      <c r="C414" s="33"/>
      <c r="E414" s="242"/>
      <c r="F414" s="242"/>
      <c r="G414" s="242"/>
      <c r="H414" s="242"/>
      <c r="I414" s="244"/>
      <c r="J414" s="245"/>
      <c r="K414" s="116"/>
    </row>
    <row r="415" spans="1:11" ht="15.75" customHeight="1" x14ac:dyDescent="0.2">
      <c r="A415" s="116"/>
      <c r="C415" s="33"/>
      <c r="E415" s="242"/>
      <c r="F415" s="242"/>
      <c r="G415" s="242"/>
      <c r="H415" s="242"/>
      <c r="I415" s="244"/>
      <c r="J415" s="245"/>
      <c r="K415" s="116"/>
    </row>
    <row r="416" spans="1:11" ht="15.75" customHeight="1" x14ac:dyDescent="0.2">
      <c r="A416" s="116"/>
      <c r="C416" s="33"/>
      <c r="E416" s="242"/>
      <c r="F416" s="242"/>
      <c r="G416" s="242"/>
      <c r="H416" s="242"/>
      <c r="I416" s="244"/>
      <c r="J416" s="245"/>
      <c r="K416" s="116"/>
    </row>
    <row r="417" spans="1:11" ht="15.75" customHeight="1" x14ac:dyDescent="0.2">
      <c r="A417" s="116"/>
      <c r="C417" s="33"/>
      <c r="E417" s="242"/>
      <c r="F417" s="242"/>
      <c r="G417" s="242"/>
      <c r="H417" s="242"/>
      <c r="I417" s="244"/>
      <c r="J417" s="245"/>
      <c r="K417" s="116"/>
    </row>
    <row r="418" spans="1:11" ht="15.75" customHeight="1" x14ac:dyDescent="0.2">
      <c r="A418" s="116"/>
      <c r="C418" s="33"/>
      <c r="E418" s="242"/>
      <c r="F418" s="242"/>
      <c r="G418" s="242"/>
      <c r="H418" s="242"/>
      <c r="I418" s="244"/>
      <c r="J418" s="245"/>
      <c r="K418" s="116"/>
    </row>
    <row r="419" spans="1:11" ht="15.75" customHeight="1" x14ac:dyDescent="0.2">
      <c r="A419" s="116"/>
      <c r="C419" s="33"/>
      <c r="E419" s="242"/>
      <c r="F419" s="242"/>
      <c r="G419" s="242"/>
      <c r="H419" s="242"/>
      <c r="I419" s="244"/>
      <c r="J419" s="245"/>
      <c r="K419" s="116"/>
    </row>
    <row r="420" spans="1:11" ht="15.75" customHeight="1" x14ac:dyDescent="0.2">
      <c r="A420" s="116"/>
      <c r="C420" s="33"/>
      <c r="E420" s="242"/>
      <c r="F420" s="242"/>
      <c r="G420" s="242"/>
      <c r="H420" s="242"/>
      <c r="I420" s="244"/>
      <c r="J420" s="245"/>
      <c r="K420" s="116"/>
    </row>
    <row r="421" spans="1:11" ht="15.75" customHeight="1" x14ac:dyDescent="0.2">
      <c r="A421" s="116"/>
      <c r="C421" s="33"/>
      <c r="E421" s="242"/>
      <c r="F421" s="242"/>
      <c r="G421" s="242"/>
      <c r="H421" s="242"/>
      <c r="I421" s="244"/>
      <c r="J421" s="245"/>
      <c r="K421" s="116"/>
    </row>
    <row r="422" spans="1:11" ht="15.75" customHeight="1" x14ac:dyDescent="0.2">
      <c r="A422" s="116"/>
      <c r="C422" s="33"/>
      <c r="E422" s="242"/>
      <c r="F422" s="242"/>
      <c r="G422" s="242"/>
      <c r="H422" s="242"/>
      <c r="I422" s="244"/>
      <c r="J422" s="245"/>
      <c r="K422" s="116"/>
    </row>
    <row r="423" spans="1:11" ht="15.75" customHeight="1" x14ac:dyDescent="0.2">
      <c r="A423" s="116"/>
      <c r="C423" s="33"/>
      <c r="E423" s="242"/>
      <c r="F423" s="242"/>
      <c r="G423" s="242"/>
      <c r="H423" s="242"/>
      <c r="I423" s="244"/>
      <c r="J423" s="245"/>
      <c r="K423" s="116"/>
    </row>
    <row r="424" spans="1:11" ht="15.75" customHeight="1" x14ac:dyDescent="0.2">
      <c r="A424" s="116"/>
      <c r="C424" s="33"/>
      <c r="E424" s="242"/>
      <c r="F424" s="242"/>
      <c r="G424" s="242"/>
      <c r="H424" s="242"/>
      <c r="I424" s="244"/>
      <c r="J424" s="245"/>
      <c r="K424" s="116"/>
    </row>
    <row r="425" spans="1:11" ht="15.75" customHeight="1" x14ac:dyDescent="0.2">
      <c r="A425" s="116"/>
      <c r="C425" s="33"/>
      <c r="E425" s="242"/>
      <c r="F425" s="242"/>
      <c r="G425" s="242"/>
      <c r="H425" s="242"/>
      <c r="I425" s="244"/>
      <c r="J425" s="245"/>
      <c r="K425" s="116"/>
    </row>
    <row r="426" spans="1:11" ht="15.75" customHeight="1" x14ac:dyDescent="0.2">
      <c r="A426" s="116"/>
      <c r="C426" s="33"/>
      <c r="E426" s="242"/>
      <c r="F426" s="242"/>
      <c r="G426" s="242"/>
      <c r="H426" s="242"/>
      <c r="I426" s="244"/>
      <c r="J426" s="245"/>
      <c r="K426" s="116"/>
    </row>
    <row r="427" spans="1:11" ht="15.75" customHeight="1" x14ac:dyDescent="0.2">
      <c r="A427" s="116"/>
      <c r="C427" s="33"/>
      <c r="E427" s="242"/>
      <c r="F427" s="242"/>
      <c r="G427" s="242"/>
      <c r="H427" s="242"/>
      <c r="I427" s="244"/>
      <c r="J427" s="245"/>
      <c r="K427" s="116"/>
    </row>
    <row r="428" spans="1:11" ht="15.75" customHeight="1" x14ac:dyDescent="0.2">
      <c r="A428" s="116"/>
      <c r="C428" s="33"/>
      <c r="E428" s="242"/>
      <c r="F428" s="242"/>
      <c r="G428" s="242"/>
      <c r="H428" s="242"/>
      <c r="I428" s="244"/>
      <c r="J428" s="245"/>
      <c r="K428" s="116"/>
    </row>
    <row r="429" spans="1:11" ht="15.75" customHeight="1" x14ac:dyDescent="0.2">
      <c r="A429" s="116"/>
      <c r="C429" s="33"/>
      <c r="E429" s="242"/>
      <c r="F429" s="242"/>
      <c r="G429" s="242"/>
      <c r="H429" s="242"/>
      <c r="I429" s="244"/>
      <c r="J429" s="245"/>
      <c r="K429" s="116"/>
    </row>
    <row r="430" spans="1:11" ht="15.75" customHeight="1" x14ac:dyDescent="0.2">
      <c r="A430" s="116"/>
      <c r="C430" s="33"/>
      <c r="E430" s="242"/>
      <c r="F430" s="242"/>
      <c r="G430" s="242"/>
      <c r="H430" s="242"/>
      <c r="I430" s="244"/>
      <c r="J430" s="245"/>
      <c r="K430" s="116"/>
    </row>
    <row r="431" spans="1:11" ht="15.75" customHeight="1" x14ac:dyDescent="0.2">
      <c r="A431" s="116"/>
      <c r="C431" s="33"/>
      <c r="E431" s="242"/>
      <c r="F431" s="242"/>
      <c r="G431" s="242"/>
      <c r="H431" s="242"/>
      <c r="I431" s="244"/>
      <c r="J431" s="245"/>
      <c r="K431" s="116"/>
    </row>
    <row r="432" spans="1:11" ht="15.75" customHeight="1" x14ac:dyDescent="0.2">
      <c r="A432" s="116"/>
      <c r="C432" s="33"/>
      <c r="E432" s="242"/>
      <c r="F432" s="242"/>
      <c r="G432" s="242"/>
      <c r="H432" s="242"/>
      <c r="I432" s="244"/>
      <c r="J432" s="245"/>
      <c r="K432" s="116"/>
    </row>
    <row r="433" spans="1:11" ht="15.75" customHeight="1" x14ac:dyDescent="0.2">
      <c r="A433" s="116"/>
      <c r="C433" s="33"/>
      <c r="E433" s="242"/>
      <c r="F433" s="242"/>
      <c r="G433" s="242"/>
      <c r="H433" s="242"/>
      <c r="I433" s="244"/>
      <c r="J433" s="245"/>
      <c r="K433" s="116"/>
    </row>
    <row r="434" spans="1:11" ht="15.75" customHeight="1" x14ac:dyDescent="0.2">
      <c r="A434" s="116"/>
      <c r="C434" s="33"/>
      <c r="E434" s="242"/>
      <c r="F434" s="242"/>
      <c r="G434" s="242"/>
      <c r="H434" s="242"/>
      <c r="I434" s="244"/>
      <c r="J434" s="245"/>
      <c r="K434" s="116"/>
    </row>
    <row r="435" spans="1:11" ht="15.75" customHeight="1" x14ac:dyDescent="0.2">
      <c r="A435" s="116"/>
      <c r="C435" s="33"/>
      <c r="E435" s="242"/>
      <c r="F435" s="242"/>
      <c r="G435" s="242"/>
      <c r="H435" s="242"/>
      <c r="I435" s="244"/>
      <c r="J435" s="245"/>
      <c r="K435" s="116"/>
    </row>
    <row r="436" spans="1:11" ht="15.75" customHeight="1" x14ac:dyDescent="0.2">
      <c r="A436" s="116"/>
      <c r="C436" s="33"/>
      <c r="E436" s="242"/>
      <c r="F436" s="242"/>
      <c r="G436" s="242"/>
      <c r="H436" s="242"/>
      <c r="I436" s="244"/>
      <c r="J436" s="245"/>
      <c r="K436" s="116"/>
    </row>
    <row r="437" spans="1:11" ht="15.75" customHeight="1" x14ac:dyDescent="0.2">
      <c r="A437" s="116"/>
      <c r="C437" s="33"/>
      <c r="E437" s="242"/>
      <c r="F437" s="242"/>
      <c r="G437" s="242"/>
      <c r="H437" s="242"/>
      <c r="I437" s="244"/>
      <c r="J437" s="245"/>
      <c r="K437" s="116"/>
    </row>
    <row r="438" spans="1:11" ht="15.75" customHeight="1" x14ac:dyDescent="0.2">
      <c r="A438" s="116"/>
      <c r="C438" s="33"/>
      <c r="E438" s="242"/>
      <c r="F438" s="242"/>
      <c r="G438" s="242"/>
      <c r="H438" s="242"/>
      <c r="I438" s="244"/>
      <c r="J438" s="245"/>
      <c r="K438" s="116"/>
    </row>
    <row r="439" spans="1:11" ht="15.75" customHeight="1" x14ac:dyDescent="0.2">
      <c r="A439" s="116"/>
      <c r="C439" s="33"/>
      <c r="E439" s="242"/>
      <c r="F439" s="242"/>
      <c r="G439" s="242"/>
      <c r="H439" s="242"/>
      <c r="I439" s="244"/>
      <c r="J439" s="245"/>
      <c r="K439" s="116"/>
    </row>
    <row r="440" spans="1:11" ht="15.75" customHeight="1" x14ac:dyDescent="0.2">
      <c r="A440" s="116"/>
      <c r="C440" s="33"/>
      <c r="E440" s="242"/>
      <c r="F440" s="242"/>
      <c r="G440" s="242"/>
      <c r="H440" s="242"/>
      <c r="I440" s="244"/>
      <c r="J440" s="245"/>
      <c r="K440" s="116"/>
    </row>
    <row r="441" spans="1:11" ht="15.75" customHeight="1" x14ac:dyDescent="0.2">
      <c r="A441" s="116"/>
      <c r="C441" s="33"/>
      <c r="E441" s="242"/>
      <c r="F441" s="242"/>
      <c r="G441" s="242"/>
      <c r="H441" s="242"/>
      <c r="I441" s="244"/>
      <c r="J441" s="245"/>
      <c r="K441" s="116"/>
    </row>
    <row r="442" spans="1:11" ht="15.75" customHeight="1" x14ac:dyDescent="0.2">
      <c r="A442" s="116"/>
      <c r="C442" s="33"/>
      <c r="E442" s="242"/>
      <c r="F442" s="242"/>
      <c r="G442" s="242"/>
      <c r="H442" s="242"/>
      <c r="I442" s="244"/>
      <c r="J442" s="245"/>
      <c r="K442" s="116"/>
    </row>
    <row r="443" spans="1:11" ht="15.75" customHeight="1" x14ac:dyDescent="0.2">
      <c r="A443" s="116"/>
      <c r="C443" s="33"/>
      <c r="E443" s="242"/>
      <c r="F443" s="242"/>
      <c r="G443" s="242"/>
      <c r="H443" s="242"/>
      <c r="I443" s="244"/>
      <c r="J443" s="245"/>
      <c r="K443" s="116"/>
    </row>
    <row r="444" spans="1:11" ht="15.75" customHeight="1" x14ac:dyDescent="0.2">
      <c r="A444" s="116"/>
      <c r="C444" s="33"/>
      <c r="E444" s="242"/>
      <c r="F444" s="242"/>
      <c r="G444" s="242"/>
      <c r="H444" s="242"/>
      <c r="I444" s="244"/>
      <c r="J444" s="245"/>
      <c r="K444" s="116"/>
    </row>
    <row r="445" spans="1:11" ht="15.75" customHeight="1" x14ac:dyDescent="0.2">
      <c r="A445" s="116"/>
      <c r="C445" s="33"/>
      <c r="E445" s="242"/>
      <c r="F445" s="242"/>
      <c r="G445" s="242"/>
      <c r="H445" s="242"/>
      <c r="I445" s="244"/>
      <c r="J445" s="245"/>
      <c r="K445" s="116"/>
    </row>
    <row r="446" spans="1:11" ht="15.75" customHeight="1" x14ac:dyDescent="0.2">
      <c r="A446" s="116"/>
      <c r="C446" s="33"/>
      <c r="E446" s="242"/>
      <c r="F446" s="242"/>
      <c r="G446" s="242"/>
      <c r="H446" s="242"/>
      <c r="I446" s="244"/>
      <c r="J446" s="245"/>
      <c r="K446" s="116"/>
    </row>
    <row r="447" spans="1:11" ht="15.75" customHeight="1" x14ac:dyDescent="0.2">
      <c r="A447" s="116"/>
      <c r="C447" s="33"/>
      <c r="E447" s="242"/>
      <c r="F447" s="242"/>
      <c r="G447" s="242"/>
      <c r="H447" s="242"/>
      <c r="I447" s="244"/>
      <c r="J447" s="245"/>
      <c r="K447" s="116"/>
    </row>
    <row r="448" spans="1:11" ht="15.75" customHeight="1" x14ac:dyDescent="0.2">
      <c r="A448" s="116"/>
      <c r="C448" s="33"/>
      <c r="E448" s="242"/>
      <c r="F448" s="242"/>
      <c r="G448" s="242"/>
      <c r="H448" s="242"/>
      <c r="I448" s="244"/>
      <c r="J448" s="245"/>
      <c r="K448" s="116"/>
    </row>
    <row r="449" spans="1:11" ht="15.75" customHeight="1" x14ac:dyDescent="0.2">
      <c r="A449" s="116"/>
      <c r="C449" s="33"/>
      <c r="E449" s="242"/>
      <c r="F449" s="242"/>
      <c r="G449" s="242"/>
      <c r="H449" s="242"/>
      <c r="I449" s="244"/>
      <c r="J449" s="245"/>
      <c r="K449" s="116"/>
    </row>
    <row r="450" spans="1:11" ht="15.75" customHeight="1" x14ac:dyDescent="0.2">
      <c r="A450" s="116"/>
      <c r="C450" s="33"/>
      <c r="E450" s="242"/>
      <c r="F450" s="242"/>
      <c r="G450" s="242"/>
      <c r="H450" s="242"/>
      <c r="I450" s="244"/>
      <c r="J450" s="245"/>
      <c r="K450" s="116"/>
    </row>
    <row r="451" spans="1:11" ht="15.75" customHeight="1" x14ac:dyDescent="0.2">
      <c r="A451" s="116"/>
      <c r="C451" s="33"/>
      <c r="E451" s="242"/>
      <c r="F451" s="242"/>
      <c r="G451" s="242"/>
      <c r="H451" s="242"/>
      <c r="I451" s="244"/>
      <c r="J451" s="245"/>
      <c r="K451" s="116"/>
    </row>
    <row r="452" spans="1:11" ht="15.75" customHeight="1" x14ac:dyDescent="0.2">
      <c r="A452" s="116"/>
      <c r="C452" s="33"/>
      <c r="E452" s="242"/>
      <c r="F452" s="242"/>
      <c r="G452" s="242"/>
      <c r="H452" s="242"/>
      <c r="I452" s="244"/>
      <c r="J452" s="245"/>
      <c r="K452" s="116"/>
    </row>
    <row r="453" spans="1:11" ht="15.75" customHeight="1" x14ac:dyDescent="0.2">
      <c r="A453" s="116"/>
      <c r="C453" s="33"/>
      <c r="E453" s="242"/>
      <c r="F453" s="242"/>
      <c r="G453" s="242"/>
      <c r="H453" s="242"/>
      <c r="I453" s="244"/>
      <c r="J453" s="245"/>
      <c r="K453" s="116"/>
    </row>
    <row r="454" spans="1:11" ht="15.75" customHeight="1" x14ac:dyDescent="0.2">
      <c r="A454" s="116"/>
      <c r="C454" s="33"/>
      <c r="E454" s="242"/>
      <c r="F454" s="242"/>
      <c r="G454" s="242"/>
      <c r="H454" s="242"/>
      <c r="I454" s="244"/>
      <c r="J454" s="245"/>
      <c r="K454" s="116"/>
    </row>
    <row r="455" spans="1:11" ht="15.75" customHeight="1" x14ac:dyDescent="0.2">
      <c r="A455" s="116"/>
      <c r="C455" s="33"/>
      <c r="E455" s="242"/>
      <c r="F455" s="242"/>
      <c r="G455" s="242"/>
      <c r="H455" s="242"/>
      <c r="I455" s="244"/>
      <c r="J455" s="245"/>
      <c r="K455" s="116"/>
    </row>
    <row r="456" spans="1:11" ht="15.75" customHeight="1" x14ac:dyDescent="0.2">
      <c r="A456" s="116"/>
      <c r="C456" s="33"/>
      <c r="E456" s="242"/>
      <c r="F456" s="242"/>
      <c r="G456" s="242"/>
      <c r="H456" s="242"/>
      <c r="I456" s="244"/>
      <c r="J456" s="245"/>
      <c r="K456" s="116"/>
    </row>
    <row r="457" spans="1:11" ht="15.75" customHeight="1" x14ac:dyDescent="0.2">
      <c r="A457" s="116"/>
      <c r="C457" s="33"/>
      <c r="E457" s="242"/>
      <c r="F457" s="242"/>
      <c r="G457" s="242"/>
      <c r="H457" s="242"/>
      <c r="I457" s="244"/>
      <c r="J457" s="245"/>
      <c r="K457" s="116"/>
    </row>
    <row r="458" spans="1:11" ht="15.75" customHeight="1" x14ac:dyDescent="0.2">
      <c r="A458" s="116"/>
      <c r="C458" s="33"/>
      <c r="E458" s="242"/>
      <c r="F458" s="242"/>
      <c r="G458" s="242"/>
      <c r="H458" s="242"/>
      <c r="I458" s="244"/>
      <c r="J458" s="245"/>
      <c r="K458" s="116"/>
    </row>
    <row r="459" spans="1:11" ht="15.75" customHeight="1" x14ac:dyDescent="0.2">
      <c r="A459" s="116"/>
      <c r="C459" s="33"/>
      <c r="E459" s="242"/>
      <c r="F459" s="242"/>
      <c r="G459" s="242"/>
      <c r="H459" s="242"/>
      <c r="I459" s="244"/>
      <c r="J459" s="245"/>
      <c r="K459" s="116"/>
    </row>
    <row r="460" spans="1:11" ht="15.75" customHeight="1" x14ac:dyDescent="0.2">
      <c r="A460" s="116"/>
      <c r="C460" s="33"/>
      <c r="E460" s="242"/>
      <c r="F460" s="242"/>
      <c r="G460" s="242"/>
      <c r="H460" s="242"/>
      <c r="I460" s="244"/>
      <c r="J460" s="245"/>
      <c r="K460" s="116"/>
    </row>
    <row r="461" spans="1:11" ht="15.75" customHeight="1" x14ac:dyDescent="0.2">
      <c r="A461" s="116"/>
      <c r="C461" s="33"/>
      <c r="E461" s="242"/>
      <c r="F461" s="242"/>
      <c r="G461" s="242"/>
      <c r="H461" s="242"/>
      <c r="I461" s="244"/>
      <c r="J461" s="245"/>
      <c r="K461" s="116"/>
    </row>
    <row r="462" spans="1:11" ht="15.75" customHeight="1" x14ac:dyDescent="0.2">
      <c r="A462" s="116"/>
      <c r="C462" s="33"/>
      <c r="E462" s="242"/>
      <c r="F462" s="242"/>
      <c r="G462" s="242"/>
      <c r="H462" s="242"/>
      <c r="I462" s="244"/>
      <c r="J462" s="245"/>
      <c r="K462" s="116"/>
    </row>
    <row r="463" spans="1:11" ht="15.75" customHeight="1" x14ac:dyDescent="0.2">
      <c r="A463" s="116"/>
      <c r="C463" s="33"/>
      <c r="E463" s="242"/>
      <c r="F463" s="242"/>
      <c r="G463" s="242"/>
      <c r="H463" s="242"/>
      <c r="I463" s="244"/>
      <c r="J463" s="245"/>
      <c r="K463" s="116"/>
    </row>
    <row r="464" spans="1:11" ht="15.75" customHeight="1" x14ac:dyDescent="0.2">
      <c r="A464" s="116"/>
      <c r="C464" s="33"/>
      <c r="E464" s="242"/>
      <c r="F464" s="242"/>
      <c r="G464" s="242"/>
      <c r="H464" s="242"/>
      <c r="I464" s="244"/>
      <c r="J464" s="245"/>
      <c r="K464" s="116"/>
    </row>
    <row r="465" spans="1:11" ht="15.75" customHeight="1" x14ac:dyDescent="0.2">
      <c r="A465" s="116"/>
      <c r="C465" s="33"/>
      <c r="E465" s="242"/>
      <c r="F465" s="242"/>
      <c r="G465" s="242"/>
      <c r="H465" s="242"/>
      <c r="I465" s="244"/>
      <c r="J465" s="245"/>
      <c r="K465" s="116"/>
    </row>
    <row r="466" spans="1:11" ht="15.75" customHeight="1" x14ac:dyDescent="0.2">
      <c r="A466" s="116"/>
      <c r="C466" s="33"/>
      <c r="E466" s="242"/>
      <c r="F466" s="242"/>
      <c r="G466" s="242"/>
      <c r="H466" s="242"/>
      <c r="I466" s="244"/>
      <c r="J466" s="245"/>
      <c r="K466" s="116"/>
    </row>
    <row r="467" spans="1:11" ht="15.75" customHeight="1" x14ac:dyDescent="0.2">
      <c r="A467" s="116"/>
      <c r="C467" s="33"/>
      <c r="E467" s="242"/>
      <c r="F467" s="242"/>
      <c r="G467" s="242"/>
      <c r="H467" s="242"/>
      <c r="I467" s="244"/>
      <c r="J467" s="245"/>
      <c r="K467" s="116"/>
    </row>
    <row r="468" spans="1:11" ht="15.75" customHeight="1" x14ac:dyDescent="0.2">
      <c r="A468" s="116"/>
      <c r="C468" s="33"/>
      <c r="E468" s="242"/>
      <c r="F468" s="242"/>
      <c r="G468" s="242"/>
      <c r="H468" s="242"/>
      <c r="I468" s="244"/>
      <c r="J468" s="245"/>
      <c r="K468" s="116"/>
    </row>
    <row r="469" spans="1:11" ht="15.75" customHeight="1" x14ac:dyDescent="0.2">
      <c r="A469" s="116"/>
      <c r="C469" s="33"/>
      <c r="E469" s="242"/>
      <c r="F469" s="242"/>
      <c r="G469" s="242"/>
      <c r="H469" s="242"/>
      <c r="I469" s="244"/>
      <c r="J469" s="245"/>
      <c r="K469" s="116"/>
    </row>
    <row r="470" spans="1:11" ht="15.75" customHeight="1" x14ac:dyDescent="0.2">
      <c r="A470" s="116"/>
      <c r="C470" s="33"/>
      <c r="E470" s="242"/>
      <c r="F470" s="242"/>
      <c r="G470" s="242"/>
      <c r="H470" s="242"/>
      <c r="I470" s="244"/>
      <c r="J470" s="245"/>
      <c r="K470" s="116"/>
    </row>
    <row r="471" spans="1:11" ht="15.75" customHeight="1" x14ac:dyDescent="0.2">
      <c r="A471" s="116"/>
      <c r="C471" s="33"/>
      <c r="E471" s="242"/>
      <c r="F471" s="242"/>
      <c r="G471" s="242"/>
      <c r="H471" s="242"/>
      <c r="I471" s="244"/>
      <c r="J471" s="245"/>
      <c r="K471" s="116"/>
    </row>
    <row r="472" spans="1:11" ht="15.75" customHeight="1" x14ac:dyDescent="0.2">
      <c r="A472" s="116"/>
      <c r="C472" s="33"/>
      <c r="E472" s="242"/>
      <c r="F472" s="242"/>
      <c r="G472" s="242"/>
      <c r="H472" s="242"/>
      <c r="I472" s="244"/>
      <c r="J472" s="245"/>
      <c r="K472" s="116"/>
    </row>
    <row r="473" spans="1:11" ht="15.75" customHeight="1" x14ac:dyDescent="0.2">
      <c r="A473" s="116"/>
      <c r="C473" s="33"/>
      <c r="E473" s="242"/>
      <c r="F473" s="242"/>
      <c r="G473" s="242"/>
      <c r="H473" s="242"/>
      <c r="I473" s="244"/>
      <c r="J473" s="245"/>
      <c r="K473" s="116"/>
    </row>
    <row r="474" spans="1:11" ht="15.75" customHeight="1" x14ac:dyDescent="0.2">
      <c r="A474" s="116"/>
      <c r="C474" s="33"/>
      <c r="E474" s="242"/>
      <c r="F474" s="242"/>
      <c r="G474" s="242"/>
      <c r="H474" s="242"/>
      <c r="I474" s="244"/>
      <c r="J474" s="245"/>
      <c r="K474" s="116"/>
    </row>
    <row r="475" spans="1:11" ht="15.75" customHeight="1" x14ac:dyDescent="0.2">
      <c r="A475" s="116"/>
      <c r="C475" s="33"/>
      <c r="E475" s="242"/>
      <c r="F475" s="242"/>
      <c r="G475" s="242"/>
      <c r="H475" s="242"/>
      <c r="I475" s="244"/>
      <c r="J475" s="245"/>
      <c r="K475" s="116"/>
    </row>
    <row r="476" spans="1:11" ht="15.75" customHeight="1" x14ac:dyDescent="0.2">
      <c r="A476" s="116"/>
      <c r="C476" s="33"/>
      <c r="E476" s="242"/>
      <c r="F476" s="242"/>
      <c r="G476" s="242"/>
      <c r="H476" s="242"/>
      <c r="I476" s="244"/>
      <c r="J476" s="245"/>
      <c r="K476" s="116"/>
    </row>
    <row r="477" spans="1:11" ht="15.75" customHeight="1" x14ac:dyDescent="0.2">
      <c r="A477" s="116"/>
      <c r="C477" s="33"/>
      <c r="E477" s="242"/>
      <c r="F477" s="242"/>
      <c r="G477" s="242"/>
      <c r="H477" s="242"/>
      <c r="I477" s="244"/>
      <c r="J477" s="245"/>
      <c r="K477" s="116"/>
    </row>
    <row r="478" spans="1:11" ht="15.75" customHeight="1" x14ac:dyDescent="0.2">
      <c r="A478" s="116"/>
      <c r="C478" s="33"/>
      <c r="E478" s="242"/>
      <c r="F478" s="242"/>
      <c r="G478" s="242"/>
      <c r="H478" s="242"/>
      <c r="I478" s="244"/>
      <c r="J478" s="245"/>
      <c r="K478" s="116"/>
    </row>
    <row r="479" spans="1:11" ht="15.75" customHeight="1" x14ac:dyDescent="0.2">
      <c r="A479" s="116"/>
      <c r="C479" s="33"/>
      <c r="E479" s="242"/>
      <c r="F479" s="242"/>
      <c r="G479" s="242"/>
      <c r="H479" s="242"/>
      <c r="I479" s="244"/>
      <c r="J479" s="245"/>
      <c r="K479" s="116"/>
    </row>
    <row r="480" spans="1:11" ht="15.75" customHeight="1" x14ac:dyDescent="0.2">
      <c r="A480" s="116"/>
      <c r="C480" s="33"/>
      <c r="E480" s="242"/>
      <c r="F480" s="242"/>
      <c r="G480" s="242"/>
      <c r="H480" s="242"/>
      <c r="I480" s="244"/>
      <c r="J480" s="245"/>
      <c r="K480" s="116"/>
    </row>
    <row r="481" spans="1:11" ht="15.75" customHeight="1" x14ac:dyDescent="0.2">
      <c r="A481" s="116"/>
      <c r="C481" s="33"/>
      <c r="E481" s="242"/>
      <c r="F481" s="242"/>
      <c r="G481" s="242"/>
      <c r="H481" s="242"/>
      <c r="I481" s="244"/>
      <c r="J481" s="245"/>
      <c r="K481" s="116"/>
    </row>
    <row r="482" spans="1:11" ht="15.75" customHeight="1" x14ac:dyDescent="0.2">
      <c r="A482" s="116"/>
      <c r="C482" s="33"/>
      <c r="E482" s="242"/>
      <c r="F482" s="242"/>
      <c r="G482" s="242"/>
      <c r="H482" s="242"/>
      <c r="I482" s="244"/>
      <c r="J482" s="245"/>
      <c r="K482" s="116"/>
    </row>
    <row r="483" spans="1:11" ht="15.75" customHeight="1" x14ac:dyDescent="0.2">
      <c r="A483" s="116"/>
      <c r="C483" s="33"/>
      <c r="E483" s="242"/>
      <c r="F483" s="242"/>
      <c r="G483" s="242"/>
      <c r="H483" s="242"/>
      <c r="I483" s="244"/>
      <c r="J483" s="245"/>
      <c r="K483" s="116"/>
    </row>
    <row r="484" spans="1:11" ht="15.75" customHeight="1" x14ac:dyDescent="0.2">
      <c r="A484" s="116"/>
      <c r="C484" s="33"/>
      <c r="E484" s="242"/>
      <c r="F484" s="242"/>
      <c r="G484" s="242"/>
      <c r="H484" s="242"/>
      <c r="I484" s="244"/>
      <c r="J484" s="245"/>
      <c r="K484" s="116"/>
    </row>
    <row r="485" spans="1:11" ht="15.75" customHeight="1" x14ac:dyDescent="0.2">
      <c r="A485" s="116"/>
      <c r="C485" s="33"/>
      <c r="E485" s="242"/>
      <c r="F485" s="242"/>
      <c r="G485" s="242"/>
      <c r="H485" s="242"/>
      <c r="I485" s="244"/>
      <c r="J485" s="245"/>
      <c r="K485" s="116"/>
    </row>
    <row r="486" spans="1:11" ht="15.75" customHeight="1" x14ac:dyDescent="0.2">
      <c r="A486" s="116"/>
      <c r="C486" s="33"/>
      <c r="E486" s="242"/>
      <c r="F486" s="242"/>
      <c r="G486" s="242"/>
      <c r="H486" s="242"/>
      <c r="I486" s="244"/>
      <c r="J486" s="245"/>
      <c r="K486" s="116"/>
    </row>
    <row r="487" spans="1:11" ht="15.75" customHeight="1" x14ac:dyDescent="0.2">
      <c r="A487" s="116"/>
      <c r="C487" s="33"/>
      <c r="E487" s="242"/>
      <c r="F487" s="242"/>
      <c r="G487" s="242"/>
      <c r="H487" s="242"/>
      <c r="I487" s="244"/>
      <c r="J487" s="245"/>
      <c r="K487" s="116"/>
    </row>
    <row r="488" spans="1:11" ht="15.75" customHeight="1" x14ac:dyDescent="0.2">
      <c r="A488" s="116"/>
      <c r="C488" s="33"/>
      <c r="E488" s="242"/>
      <c r="F488" s="242"/>
      <c r="G488" s="242"/>
      <c r="H488" s="242"/>
      <c r="I488" s="244"/>
      <c r="J488" s="245"/>
      <c r="K488" s="116"/>
    </row>
    <row r="489" spans="1:11" ht="15.75" customHeight="1" x14ac:dyDescent="0.2">
      <c r="A489" s="116"/>
      <c r="C489" s="33"/>
      <c r="E489" s="242"/>
      <c r="F489" s="242"/>
      <c r="G489" s="242"/>
      <c r="H489" s="242"/>
      <c r="I489" s="244"/>
      <c r="J489" s="245"/>
      <c r="K489" s="116"/>
    </row>
    <row r="490" spans="1:11" ht="15.75" customHeight="1" x14ac:dyDescent="0.2">
      <c r="A490" s="116"/>
      <c r="C490" s="33"/>
      <c r="E490" s="242"/>
      <c r="F490" s="242"/>
      <c r="G490" s="242"/>
      <c r="H490" s="242"/>
      <c r="I490" s="244"/>
      <c r="J490" s="245"/>
      <c r="K490" s="116"/>
    </row>
    <row r="491" spans="1:11" ht="15.75" customHeight="1" x14ac:dyDescent="0.2">
      <c r="A491" s="116"/>
      <c r="C491" s="33"/>
      <c r="E491" s="242"/>
      <c r="F491" s="242"/>
      <c r="G491" s="242"/>
      <c r="H491" s="242"/>
      <c r="I491" s="244"/>
      <c r="J491" s="245"/>
      <c r="K491" s="116"/>
    </row>
    <row r="492" spans="1:11" ht="15.75" customHeight="1" x14ac:dyDescent="0.2">
      <c r="A492" s="116"/>
      <c r="C492" s="33"/>
      <c r="E492" s="242"/>
      <c r="F492" s="242"/>
      <c r="G492" s="242"/>
      <c r="H492" s="242"/>
      <c r="I492" s="244"/>
      <c r="J492" s="245"/>
      <c r="K492" s="116"/>
    </row>
    <row r="493" spans="1:11" ht="15.75" customHeight="1" x14ac:dyDescent="0.2">
      <c r="A493" s="116"/>
      <c r="C493" s="33"/>
      <c r="E493" s="242"/>
      <c r="F493" s="242"/>
      <c r="G493" s="242"/>
      <c r="H493" s="242"/>
      <c r="I493" s="244"/>
      <c r="J493" s="245"/>
      <c r="K493" s="116"/>
    </row>
    <row r="494" spans="1:11" ht="15.75" customHeight="1" x14ac:dyDescent="0.2">
      <c r="A494" s="116"/>
      <c r="C494" s="33"/>
      <c r="E494" s="242"/>
      <c r="F494" s="242"/>
      <c r="G494" s="242"/>
      <c r="H494" s="242"/>
      <c r="I494" s="244"/>
      <c r="J494" s="245"/>
      <c r="K494" s="116"/>
    </row>
    <row r="495" spans="1:11" ht="15.75" customHeight="1" x14ac:dyDescent="0.2">
      <c r="A495" s="116"/>
      <c r="C495" s="33"/>
      <c r="E495" s="242"/>
      <c r="F495" s="242"/>
      <c r="G495" s="242"/>
      <c r="H495" s="242"/>
      <c r="I495" s="244"/>
      <c r="J495" s="245"/>
      <c r="K495" s="116"/>
    </row>
    <row r="496" spans="1:11" ht="15.75" customHeight="1" x14ac:dyDescent="0.2">
      <c r="A496" s="116"/>
      <c r="C496" s="33"/>
      <c r="E496" s="242"/>
      <c r="F496" s="242"/>
      <c r="G496" s="242"/>
      <c r="H496" s="242"/>
      <c r="I496" s="244"/>
      <c r="J496" s="245"/>
      <c r="K496" s="116"/>
    </row>
    <row r="497" spans="1:11" ht="15.75" customHeight="1" x14ac:dyDescent="0.2">
      <c r="A497" s="116"/>
      <c r="C497" s="33"/>
      <c r="E497" s="242"/>
      <c r="F497" s="242"/>
      <c r="G497" s="242"/>
      <c r="H497" s="242"/>
      <c r="I497" s="244"/>
      <c r="J497" s="245"/>
      <c r="K497" s="116"/>
    </row>
    <row r="498" spans="1:11" ht="15.75" customHeight="1" x14ac:dyDescent="0.2">
      <c r="A498" s="116"/>
      <c r="C498" s="33"/>
      <c r="E498" s="242"/>
      <c r="F498" s="242"/>
      <c r="G498" s="242"/>
      <c r="H498" s="242"/>
      <c r="I498" s="244"/>
      <c r="J498" s="245"/>
      <c r="K498" s="116"/>
    </row>
    <row r="499" spans="1:11" ht="15.75" customHeight="1" x14ac:dyDescent="0.2">
      <c r="A499" s="116"/>
      <c r="C499" s="33"/>
      <c r="E499" s="242"/>
      <c r="F499" s="242"/>
      <c r="G499" s="242"/>
      <c r="H499" s="242"/>
      <c r="I499" s="244"/>
      <c r="J499" s="245"/>
      <c r="K499" s="116"/>
    </row>
    <row r="500" spans="1:11" ht="15.75" customHeight="1" x14ac:dyDescent="0.2">
      <c r="A500" s="116"/>
      <c r="C500" s="33"/>
      <c r="E500" s="242"/>
      <c r="F500" s="242"/>
      <c r="G500" s="242"/>
      <c r="H500" s="242"/>
      <c r="I500" s="244"/>
      <c r="J500" s="245"/>
      <c r="K500" s="116"/>
    </row>
    <row r="501" spans="1:11" ht="15.75" customHeight="1" x14ac:dyDescent="0.2">
      <c r="A501" s="116"/>
      <c r="C501" s="33"/>
      <c r="E501" s="242"/>
      <c r="F501" s="242"/>
      <c r="G501" s="242"/>
      <c r="H501" s="242"/>
      <c r="I501" s="244"/>
      <c r="J501" s="245"/>
      <c r="K501" s="116"/>
    </row>
    <row r="502" spans="1:11" ht="15.75" customHeight="1" x14ac:dyDescent="0.2">
      <c r="A502" s="116"/>
      <c r="C502" s="33"/>
      <c r="E502" s="242"/>
      <c r="F502" s="242"/>
      <c r="G502" s="242"/>
      <c r="H502" s="242"/>
      <c r="I502" s="244"/>
      <c r="J502" s="245"/>
      <c r="K502" s="116"/>
    </row>
    <row r="503" spans="1:11" ht="15.75" customHeight="1" x14ac:dyDescent="0.2">
      <c r="A503" s="116"/>
      <c r="C503" s="33"/>
      <c r="E503" s="242"/>
      <c r="F503" s="242"/>
      <c r="G503" s="242"/>
      <c r="H503" s="242"/>
      <c r="I503" s="244"/>
      <c r="J503" s="245"/>
      <c r="K503" s="116"/>
    </row>
    <row r="504" spans="1:11" ht="15.75" customHeight="1" x14ac:dyDescent="0.2">
      <c r="A504" s="116"/>
      <c r="C504" s="33"/>
      <c r="E504" s="242"/>
      <c r="F504" s="242"/>
      <c r="G504" s="242"/>
      <c r="H504" s="242"/>
      <c r="I504" s="244"/>
      <c r="J504" s="245"/>
      <c r="K504" s="116"/>
    </row>
    <row r="505" spans="1:11" ht="15.75" customHeight="1" x14ac:dyDescent="0.2">
      <c r="A505" s="116"/>
      <c r="C505" s="33"/>
      <c r="E505" s="242"/>
      <c r="F505" s="242"/>
      <c r="G505" s="242"/>
      <c r="H505" s="242"/>
      <c r="I505" s="244"/>
      <c r="J505" s="245"/>
      <c r="K505" s="116"/>
    </row>
    <row r="506" spans="1:11" ht="15.75" customHeight="1" x14ac:dyDescent="0.2">
      <c r="A506" s="116"/>
      <c r="C506" s="33"/>
      <c r="E506" s="242"/>
      <c r="F506" s="242"/>
      <c r="G506" s="242"/>
      <c r="H506" s="242"/>
      <c r="I506" s="244"/>
      <c r="J506" s="245"/>
      <c r="K506" s="116"/>
    </row>
    <row r="507" spans="1:11" ht="15.75" customHeight="1" x14ac:dyDescent="0.2">
      <c r="A507" s="116"/>
      <c r="C507" s="33"/>
      <c r="E507" s="242"/>
      <c r="F507" s="242"/>
      <c r="G507" s="242"/>
      <c r="H507" s="242"/>
      <c r="I507" s="244"/>
      <c r="J507" s="245"/>
      <c r="K507" s="116"/>
    </row>
    <row r="508" spans="1:11" ht="15.75" customHeight="1" x14ac:dyDescent="0.2">
      <c r="A508" s="116"/>
      <c r="C508" s="33"/>
      <c r="E508" s="242"/>
      <c r="F508" s="242"/>
      <c r="G508" s="242"/>
      <c r="H508" s="242"/>
      <c r="I508" s="244"/>
      <c r="J508" s="245"/>
      <c r="K508" s="116"/>
    </row>
    <row r="509" spans="1:11" ht="15.75" customHeight="1" x14ac:dyDescent="0.2">
      <c r="A509" s="116"/>
      <c r="C509" s="33"/>
      <c r="E509" s="242"/>
      <c r="F509" s="242"/>
      <c r="G509" s="242"/>
      <c r="H509" s="242"/>
      <c r="I509" s="244"/>
      <c r="J509" s="245"/>
      <c r="K509" s="116"/>
    </row>
    <row r="510" spans="1:11" ht="15.75" customHeight="1" x14ac:dyDescent="0.2">
      <c r="A510" s="116"/>
      <c r="C510" s="33"/>
      <c r="E510" s="242"/>
      <c r="F510" s="242"/>
      <c r="G510" s="242"/>
      <c r="H510" s="242"/>
      <c r="I510" s="244"/>
      <c r="J510" s="245"/>
      <c r="K510" s="116"/>
    </row>
    <row r="511" spans="1:11" ht="15.75" customHeight="1" x14ac:dyDescent="0.2">
      <c r="A511" s="116"/>
      <c r="C511" s="33"/>
      <c r="E511" s="242"/>
      <c r="F511" s="242"/>
      <c r="G511" s="242"/>
      <c r="H511" s="242"/>
      <c r="I511" s="244"/>
      <c r="J511" s="245"/>
      <c r="K511" s="116"/>
    </row>
    <row r="512" spans="1:11" ht="15.75" customHeight="1" x14ac:dyDescent="0.2">
      <c r="A512" s="116"/>
      <c r="C512" s="33"/>
      <c r="E512" s="242"/>
      <c r="F512" s="242"/>
      <c r="G512" s="242"/>
      <c r="H512" s="242"/>
      <c r="I512" s="244"/>
      <c r="J512" s="245"/>
      <c r="K512" s="116"/>
    </row>
    <row r="513" spans="1:11" ht="15.75" customHeight="1" x14ac:dyDescent="0.2">
      <c r="A513" s="116"/>
      <c r="C513" s="33"/>
      <c r="E513" s="242"/>
      <c r="F513" s="242"/>
      <c r="G513" s="242"/>
      <c r="H513" s="242"/>
      <c r="I513" s="244"/>
      <c r="J513" s="245"/>
      <c r="K513" s="116"/>
    </row>
    <row r="514" spans="1:11" ht="15.75" customHeight="1" x14ac:dyDescent="0.2">
      <c r="A514" s="116"/>
      <c r="C514" s="33"/>
      <c r="E514" s="242"/>
      <c r="F514" s="242"/>
      <c r="G514" s="242"/>
      <c r="H514" s="242"/>
      <c r="I514" s="244"/>
      <c r="J514" s="245"/>
      <c r="K514" s="116"/>
    </row>
    <row r="515" spans="1:11" ht="15.75" customHeight="1" x14ac:dyDescent="0.2">
      <c r="A515" s="116"/>
      <c r="C515" s="33"/>
      <c r="E515" s="242"/>
      <c r="F515" s="242"/>
      <c r="G515" s="242"/>
      <c r="H515" s="242"/>
      <c r="I515" s="244"/>
      <c r="J515" s="245"/>
      <c r="K515" s="116"/>
    </row>
    <row r="516" spans="1:11" ht="15.75" customHeight="1" x14ac:dyDescent="0.2">
      <c r="A516" s="116"/>
      <c r="C516" s="33"/>
      <c r="E516" s="242"/>
      <c r="F516" s="242"/>
      <c r="G516" s="242"/>
      <c r="H516" s="242"/>
      <c r="I516" s="244"/>
      <c r="J516" s="245"/>
      <c r="K516" s="116"/>
    </row>
    <row r="517" spans="1:11" ht="15.75" customHeight="1" x14ac:dyDescent="0.2">
      <c r="A517" s="116"/>
      <c r="C517" s="33"/>
      <c r="E517" s="242"/>
      <c r="F517" s="242"/>
      <c r="G517" s="242"/>
      <c r="H517" s="242"/>
      <c r="I517" s="244"/>
      <c r="J517" s="245"/>
      <c r="K517" s="116"/>
    </row>
    <row r="518" spans="1:11" ht="15.75" customHeight="1" x14ac:dyDescent="0.2">
      <c r="A518" s="116"/>
      <c r="C518" s="33"/>
      <c r="E518" s="242"/>
      <c r="F518" s="242"/>
      <c r="G518" s="242"/>
      <c r="H518" s="242"/>
      <c r="I518" s="244"/>
      <c r="J518" s="245"/>
      <c r="K518" s="116"/>
    </row>
    <row r="519" spans="1:11" ht="15.75" customHeight="1" x14ac:dyDescent="0.2">
      <c r="A519" s="116"/>
      <c r="C519" s="33"/>
      <c r="E519" s="242"/>
      <c r="F519" s="242"/>
      <c r="G519" s="242"/>
      <c r="H519" s="242"/>
      <c r="I519" s="244"/>
      <c r="J519" s="245"/>
      <c r="K519" s="116"/>
    </row>
    <row r="520" spans="1:11" ht="15.75" customHeight="1" x14ac:dyDescent="0.2">
      <c r="A520" s="116"/>
      <c r="C520" s="33"/>
      <c r="E520" s="242"/>
      <c r="F520" s="242"/>
      <c r="G520" s="242"/>
      <c r="H520" s="242"/>
      <c r="I520" s="244"/>
      <c r="J520" s="245"/>
      <c r="K520" s="116"/>
    </row>
    <row r="521" spans="1:11" ht="15.75" customHeight="1" x14ac:dyDescent="0.2">
      <c r="A521" s="116"/>
      <c r="C521" s="33"/>
      <c r="E521" s="242"/>
      <c r="F521" s="242"/>
      <c r="G521" s="242"/>
      <c r="H521" s="242"/>
      <c r="I521" s="244"/>
      <c r="J521" s="245"/>
      <c r="K521" s="116"/>
    </row>
    <row r="522" spans="1:11" ht="15.75" customHeight="1" x14ac:dyDescent="0.2">
      <c r="A522" s="116"/>
      <c r="C522" s="33"/>
      <c r="E522" s="242"/>
      <c r="F522" s="242"/>
      <c r="G522" s="242"/>
      <c r="H522" s="242"/>
      <c r="I522" s="244"/>
      <c r="J522" s="245"/>
      <c r="K522" s="116"/>
    </row>
    <row r="523" spans="1:11" ht="15.75" customHeight="1" x14ac:dyDescent="0.2">
      <c r="A523" s="116"/>
      <c r="C523" s="33"/>
      <c r="E523" s="242"/>
      <c r="F523" s="242"/>
      <c r="G523" s="242"/>
      <c r="H523" s="242"/>
      <c r="I523" s="244"/>
      <c r="J523" s="245"/>
      <c r="K523" s="116"/>
    </row>
    <row r="524" spans="1:11" ht="15.75" customHeight="1" x14ac:dyDescent="0.2">
      <c r="A524" s="116"/>
      <c r="C524" s="33"/>
      <c r="E524" s="242"/>
      <c r="F524" s="242"/>
      <c r="G524" s="242"/>
      <c r="H524" s="242"/>
      <c r="I524" s="244"/>
      <c r="J524" s="245"/>
      <c r="K524" s="116"/>
    </row>
    <row r="525" spans="1:11" ht="15.75" customHeight="1" x14ac:dyDescent="0.2">
      <c r="A525" s="116"/>
      <c r="C525" s="33"/>
      <c r="E525" s="242"/>
      <c r="F525" s="242"/>
      <c r="G525" s="242"/>
      <c r="H525" s="242"/>
      <c r="I525" s="244"/>
      <c r="J525" s="245"/>
      <c r="K525" s="116"/>
    </row>
    <row r="526" spans="1:11" ht="15.75" customHeight="1" x14ac:dyDescent="0.2">
      <c r="A526" s="116"/>
      <c r="C526" s="33"/>
      <c r="E526" s="242"/>
      <c r="F526" s="242"/>
      <c r="G526" s="242"/>
      <c r="H526" s="242"/>
      <c r="I526" s="244"/>
      <c r="J526" s="245"/>
      <c r="K526" s="116"/>
    </row>
    <row r="527" spans="1:11" ht="15.75" customHeight="1" x14ac:dyDescent="0.2">
      <c r="A527" s="116"/>
      <c r="C527" s="33"/>
      <c r="E527" s="242"/>
      <c r="F527" s="242"/>
      <c r="G527" s="242"/>
      <c r="H527" s="242"/>
      <c r="I527" s="244"/>
      <c r="J527" s="245"/>
      <c r="K527" s="116"/>
    </row>
    <row r="528" spans="1:11" ht="15.75" customHeight="1" x14ac:dyDescent="0.2">
      <c r="A528" s="116"/>
      <c r="C528" s="33"/>
      <c r="E528" s="242"/>
      <c r="F528" s="242"/>
      <c r="G528" s="242"/>
      <c r="H528" s="242"/>
      <c r="I528" s="244"/>
      <c r="J528" s="245"/>
      <c r="K528" s="116"/>
    </row>
    <row r="529" spans="1:11" ht="15.75" customHeight="1" x14ac:dyDescent="0.2">
      <c r="A529" s="116"/>
      <c r="C529" s="33"/>
      <c r="E529" s="242"/>
      <c r="F529" s="242"/>
      <c r="G529" s="242"/>
      <c r="H529" s="242"/>
      <c r="I529" s="244"/>
      <c r="J529" s="245"/>
      <c r="K529" s="116"/>
    </row>
    <row r="530" spans="1:11" ht="15.75" customHeight="1" x14ac:dyDescent="0.2">
      <c r="A530" s="116"/>
      <c r="C530" s="33"/>
      <c r="E530" s="242"/>
      <c r="F530" s="242"/>
      <c r="G530" s="242"/>
      <c r="H530" s="242"/>
      <c r="I530" s="244"/>
      <c r="J530" s="245"/>
      <c r="K530" s="116"/>
    </row>
    <row r="531" spans="1:11" ht="15.75" customHeight="1" x14ac:dyDescent="0.2">
      <c r="A531" s="116"/>
      <c r="C531" s="33"/>
      <c r="E531" s="242"/>
      <c r="F531" s="242"/>
      <c r="G531" s="242"/>
      <c r="H531" s="242"/>
      <c r="I531" s="244"/>
      <c r="J531" s="245"/>
      <c r="K531" s="116"/>
    </row>
    <row r="532" spans="1:11" ht="15.75" customHeight="1" x14ac:dyDescent="0.2">
      <c r="A532" s="116"/>
      <c r="C532" s="33"/>
      <c r="E532" s="242"/>
      <c r="F532" s="242"/>
      <c r="G532" s="242"/>
      <c r="H532" s="242"/>
      <c r="I532" s="244"/>
      <c r="J532" s="245"/>
      <c r="K532" s="116"/>
    </row>
    <row r="533" spans="1:11" ht="15.75" customHeight="1" x14ac:dyDescent="0.2">
      <c r="A533" s="116"/>
      <c r="C533" s="33"/>
      <c r="E533" s="242"/>
      <c r="F533" s="242"/>
      <c r="G533" s="242"/>
      <c r="H533" s="242"/>
      <c r="I533" s="244"/>
      <c r="J533" s="245"/>
      <c r="K533" s="116"/>
    </row>
    <row r="534" spans="1:11" ht="15.75" customHeight="1" x14ac:dyDescent="0.2">
      <c r="A534" s="116"/>
      <c r="C534" s="33"/>
      <c r="E534" s="242"/>
      <c r="F534" s="242"/>
      <c r="G534" s="242"/>
      <c r="H534" s="242"/>
      <c r="I534" s="244"/>
      <c r="J534" s="245"/>
      <c r="K534" s="116"/>
    </row>
    <row r="535" spans="1:11" ht="15.75" customHeight="1" x14ac:dyDescent="0.2">
      <c r="A535" s="116"/>
      <c r="C535" s="33"/>
      <c r="E535" s="242"/>
      <c r="F535" s="242"/>
      <c r="G535" s="242"/>
      <c r="H535" s="242"/>
      <c r="I535" s="244"/>
      <c r="J535" s="245"/>
      <c r="K535" s="116"/>
    </row>
    <row r="536" spans="1:11" ht="15.75" customHeight="1" x14ac:dyDescent="0.2">
      <c r="A536" s="116"/>
      <c r="C536" s="33"/>
      <c r="E536" s="242"/>
      <c r="F536" s="242"/>
      <c r="G536" s="242"/>
      <c r="H536" s="242"/>
      <c r="I536" s="244"/>
      <c r="J536" s="245"/>
      <c r="K536" s="116"/>
    </row>
    <row r="537" spans="1:11" ht="15.75" customHeight="1" x14ac:dyDescent="0.2">
      <c r="A537" s="116"/>
      <c r="C537" s="33"/>
      <c r="E537" s="242"/>
      <c r="F537" s="242"/>
      <c r="G537" s="242"/>
      <c r="H537" s="242"/>
      <c r="I537" s="244"/>
      <c r="J537" s="245"/>
      <c r="K537" s="116"/>
    </row>
    <row r="538" spans="1:11" ht="15.75" customHeight="1" x14ac:dyDescent="0.2">
      <c r="A538" s="116"/>
      <c r="C538" s="33"/>
      <c r="E538" s="242"/>
      <c r="F538" s="242"/>
      <c r="G538" s="242"/>
      <c r="H538" s="242"/>
      <c r="I538" s="244"/>
      <c r="J538" s="245"/>
      <c r="K538" s="116"/>
    </row>
    <row r="539" spans="1:11" ht="15.75" customHeight="1" x14ac:dyDescent="0.2">
      <c r="A539" s="116"/>
      <c r="C539" s="33"/>
      <c r="E539" s="242"/>
      <c r="F539" s="242"/>
      <c r="G539" s="242"/>
      <c r="H539" s="242"/>
      <c r="I539" s="244"/>
      <c r="J539" s="245"/>
      <c r="K539" s="116"/>
    </row>
    <row r="540" spans="1:11" ht="15.75" customHeight="1" x14ac:dyDescent="0.2">
      <c r="A540" s="116"/>
      <c r="C540" s="33"/>
      <c r="E540" s="242"/>
      <c r="F540" s="242"/>
      <c r="G540" s="242"/>
      <c r="H540" s="242"/>
      <c r="I540" s="244"/>
      <c r="J540" s="245"/>
      <c r="K540" s="116"/>
    </row>
    <row r="541" spans="1:11" ht="15.75" customHeight="1" x14ac:dyDescent="0.2">
      <c r="A541" s="116"/>
      <c r="C541" s="33"/>
      <c r="E541" s="242"/>
      <c r="F541" s="242"/>
      <c r="G541" s="242"/>
      <c r="H541" s="242"/>
      <c r="I541" s="244"/>
      <c r="J541" s="245"/>
      <c r="K541" s="116"/>
    </row>
    <row r="542" spans="1:11" ht="15.75" customHeight="1" x14ac:dyDescent="0.2">
      <c r="A542" s="116"/>
      <c r="C542" s="33"/>
      <c r="E542" s="242"/>
      <c r="F542" s="242"/>
      <c r="G542" s="242"/>
      <c r="H542" s="242"/>
      <c r="I542" s="244"/>
      <c r="J542" s="245"/>
      <c r="K542" s="116"/>
    </row>
    <row r="543" spans="1:11" ht="15.75" customHeight="1" x14ac:dyDescent="0.2">
      <c r="A543" s="116"/>
      <c r="C543" s="33"/>
      <c r="E543" s="242"/>
      <c r="F543" s="242"/>
      <c r="G543" s="242"/>
      <c r="H543" s="242"/>
      <c r="I543" s="244"/>
      <c r="J543" s="245"/>
      <c r="K543" s="116"/>
    </row>
    <row r="544" spans="1:11" ht="15.75" customHeight="1" x14ac:dyDescent="0.2">
      <c r="A544" s="116"/>
      <c r="C544" s="33"/>
      <c r="E544" s="242"/>
      <c r="F544" s="242"/>
      <c r="G544" s="242"/>
      <c r="H544" s="242"/>
      <c r="I544" s="244"/>
      <c r="J544" s="245"/>
      <c r="K544" s="116"/>
    </row>
    <row r="545" spans="1:11" ht="15.75" customHeight="1" x14ac:dyDescent="0.2">
      <c r="A545" s="116"/>
      <c r="C545" s="33"/>
      <c r="E545" s="242"/>
      <c r="F545" s="242"/>
      <c r="G545" s="242"/>
      <c r="H545" s="242"/>
      <c r="I545" s="244"/>
      <c r="J545" s="245"/>
      <c r="K545" s="116"/>
    </row>
    <row r="546" spans="1:11" ht="15.75" customHeight="1" x14ac:dyDescent="0.2">
      <c r="A546" s="116"/>
      <c r="C546" s="33"/>
      <c r="E546" s="242"/>
      <c r="F546" s="242"/>
      <c r="G546" s="242"/>
      <c r="H546" s="242"/>
      <c r="I546" s="244"/>
      <c r="J546" s="245"/>
      <c r="K546" s="116"/>
    </row>
    <row r="547" spans="1:11" ht="15.75" customHeight="1" x14ac:dyDescent="0.2">
      <c r="A547" s="116"/>
      <c r="C547" s="33"/>
      <c r="E547" s="242"/>
      <c r="F547" s="242"/>
      <c r="G547" s="242"/>
      <c r="H547" s="242"/>
      <c r="I547" s="244"/>
      <c r="J547" s="245"/>
      <c r="K547" s="116"/>
    </row>
    <row r="548" spans="1:11" ht="15.75" customHeight="1" x14ac:dyDescent="0.2">
      <c r="A548" s="116"/>
      <c r="C548" s="33"/>
      <c r="E548" s="242"/>
      <c r="F548" s="242"/>
      <c r="G548" s="242"/>
      <c r="H548" s="242"/>
      <c r="I548" s="244"/>
      <c r="J548" s="245"/>
      <c r="K548" s="116"/>
    </row>
    <row r="549" spans="1:11" ht="15.75" customHeight="1" x14ac:dyDescent="0.2">
      <c r="A549" s="116"/>
      <c r="C549" s="33"/>
      <c r="E549" s="242"/>
      <c r="F549" s="242"/>
      <c r="G549" s="242"/>
      <c r="H549" s="242"/>
      <c r="I549" s="244"/>
      <c r="J549" s="245"/>
      <c r="K549" s="116"/>
    </row>
    <row r="550" spans="1:11" ht="15.75" customHeight="1" x14ac:dyDescent="0.2">
      <c r="A550" s="116"/>
      <c r="C550" s="33"/>
      <c r="E550" s="242"/>
      <c r="F550" s="242"/>
      <c r="G550" s="242"/>
      <c r="H550" s="242"/>
      <c r="I550" s="244"/>
      <c r="J550" s="245"/>
      <c r="K550" s="116"/>
    </row>
    <row r="551" spans="1:11" ht="15.75" customHeight="1" x14ac:dyDescent="0.2">
      <c r="A551" s="116"/>
      <c r="C551" s="33"/>
      <c r="E551" s="242"/>
      <c r="F551" s="242"/>
      <c r="G551" s="242"/>
      <c r="H551" s="242"/>
      <c r="I551" s="244"/>
      <c r="J551" s="245"/>
      <c r="K551" s="116"/>
    </row>
    <row r="552" spans="1:11" ht="15.75" customHeight="1" x14ac:dyDescent="0.2">
      <c r="A552" s="116"/>
      <c r="C552" s="33"/>
      <c r="E552" s="242"/>
      <c r="F552" s="242"/>
      <c r="G552" s="242"/>
      <c r="H552" s="242"/>
      <c r="I552" s="244"/>
      <c r="J552" s="245"/>
      <c r="K552" s="116"/>
    </row>
    <row r="553" spans="1:11" ht="15.75" customHeight="1" x14ac:dyDescent="0.2">
      <c r="A553" s="116"/>
      <c r="C553" s="33"/>
      <c r="E553" s="242"/>
      <c r="F553" s="242"/>
      <c r="G553" s="242"/>
      <c r="H553" s="242"/>
      <c r="I553" s="244"/>
      <c r="J553" s="245"/>
      <c r="K553" s="116"/>
    </row>
    <row r="554" spans="1:11" ht="15.75" customHeight="1" x14ac:dyDescent="0.2">
      <c r="A554" s="116"/>
      <c r="C554" s="33"/>
      <c r="E554" s="242"/>
      <c r="F554" s="242"/>
      <c r="G554" s="242"/>
      <c r="H554" s="242"/>
      <c r="I554" s="244"/>
      <c r="J554" s="245"/>
      <c r="K554" s="116"/>
    </row>
    <row r="555" spans="1:11" ht="15.75" customHeight="1" x14ac:dyDescent="0.2">
      <c r="A555" s="116"/>
      <c r="C555" s="33"/>
      <c r="E555" s="242"/>
      <c r="F555" s="242"/>
      <c r="G555" s="242"/>
      <c r="H555" s="242"/>
      <c r="I555" s="244"/>
      <c r="J555" s="245"/>
      <c r="K555" s="116"/>
    </row>
    <row r="556" spans="1:11" ht="15.75" customHeight="1" x14ac:dyDescent="0.2">
      <c r="A556" s="116"/>
      <c r="C556" s="33"/>
      <c r="E556" s="242"/>
      <c r="F556" s="242"/>
      <c r="G556" s="242"/>
      <c r="H556" s="242"/>
      <c r="I556" s="244"/>
      <c r="J556" s="245"/>
      <c r="K556" s="116"/>
    </row>
    <row r="557" spans="1:11" ht="15.75" customHeight="1" x14ac:dyDescent="0.2">
      <c r="A557" s="116"/>
      <c r="C557" s="33"/>
      <c r="E557" s="242"/>
      <c r="F557" s="242"/>
      <c r="G557" s="242"/>
      <c r="H557" s="242"/>
      <c r="I557" s="244"/>
      <c r="J557" s="245"/>
      <c r="K557" s="116"/>
    </row>
    <row r="558" spans="1:11" ht="15.75" customHeight="1" x14ac:dyDescent="0.2">
      <c r="A558" s="116"/>
      <c r="C558" s="33"/>
      <c r="E558" s="242"/>
      <c r="F558" s="242"/>
      <c r="G558" s="242"/>
      <c r="H558" s="242"/>
      <c r="I558" s="244"/>
      <c r="J558" s="245"/>
      <c r="K558" s="116"/>
    </row>
    <row r="559" spans="1:11" ht="15.75" customHeight="1" x14ac:dyDescent="0.2">
      <c r="A559" s="116"/>
      <c r="C559" s="33"/>
      <c r="E559" s="242"/>
      <c r="F559" s="242"/>
      <c r="G559" s="242"/>
      <c r="H559" s="242"/>
      <c r="I559" s="244"/>
      <c r="J559" s="245"/>
      <c r="K559" s="116"/>
    </row>
    <row r="560" spans="1:11" ht="15.75" customHeight="1" x14ac:dyDescent="0.2">
      <c r="A560" s="116"/>
      <c r="C560" s="33"/>
      <c r="E560" s="242"/>
      <c r="F560" s="242"/>
      <c r="G560" s="242"/>
      <c r="H560" s="242"/>
      <c r="I560" s="244"/>
      <c r="J560" s="245"/>
      <c r="K560" s="116"/>
    </row>
    <row r="561" spans="1:11" ht="15.75" customHeight="1" x14ac:dyDescent="0.2">
      <c r="A561" s="116"/>
      <c r="C561" s="33"/>
      <c r="E561" s="242"/>
      <c r="F561" s="242"/>
      <c r="G561" s="242"/>
      <c r="H561" s="242"/>
      <c r="I561" s="244"/>
      <c r="J561" s="245"/>
      <c r="K561" s="116"/>
    </row>
    <row r="562" spans="1:11" ht="15.75" customHeight="1" x14ac:dyDescent="0.2">
      <c r="A562" s="116"/>
      <c r="C562" s="33"/>
      <c r="E562" s="242"/>
      <c r="F562" s="242"/>
      <c r="G562" s="242"/>
      <c r="H562" s="242"/>
      <c r="I562" s="244"/>
      <c r="J562" s="245"/>
      <c r="K562" s="116"/>
    </row>
    <row r="563" spans="1:11" ht="15.75" customHeight="1" x14ac:dyDescent="0.2">
      <c r="A563" s="116"/>
      <c r="C563" s="33"/>
      <c r="E563" s="242"/>
      <c r="F563" s="242"/>
      <c r="G563" s="242"/>
      <c r="H563" s="242"/>
      <c r="I563" s="244"/>
      <c r="J563" s="245"/>
      <c r="K563" s="116"/>
    </row>
    <row r="564" spans="1:11" ht="15.75" customHeight="1" x14ac:dyDescent="0.2">
      <c r="A564" s="116"/>
      <c r="C564" s="33"/>
      <c r="E564" s="242"/>
      <c r="F564" s="242"/>
      <c r="G564" s="242"/>
      <c r="H564" s="242"/>
      <c r="I564" s="244"/>
      <c r="J564" s="245"/>
      <c r="K564" s="116"/>
    </row>
    <row r="565" spans="1:11" ht="15.75" customHeight="1" x14ac:dyDescent="0.2">
      <c r="A565" s="116"/>
      <c r="C565" s="33"/>
      <c r="E565" s="242"/>
      <c r="F565" s="242"/>
      <c r="G565" s="242"/>
      <c r="H565" s="242"/>
      <c r="I565" s="244"/>
      <c r="J565" s="245"/>
      <c r="K565" s="116"/>
    </row>
    <row r="566" spans="1:11" ht="15.75" customHeight="1" x14ac:dyDescent="0.2">
      <c r="A566" s="116"/>
      <c r="C566" s="33"/>
      <c r="E566" s="242"/>
      <c r="F566" s="242"/>
      <c r="G566" s="242"/>
      <c r="H566" s="242"/>
      <c r="I566" s="244"/>
      <c r="J566" s="245"/>
      <c r="K566" s="116"/>
    </row>
    <row r="567" spans="1:11" ht="15.75" customHeight="1" x14ac:dyDescent="0.2">
      <c r="A567" s="116"/>
      <c r="C567" s="33"/>
      <c r="E567" s="242"/>
      <c r="F567" s="242"/>
      <c r="G567" s="242"/>
      <c r="H567" s="242"/>
      <c r="I567" s="244"/>
      <c r="J567" s="245"/>
      <c r="K567" s="116"/>
    </row>
    <row r="568" spans="1:11" ht="15.75" customHeight="1" x14ac:dyDescent="0.2">
      <c r="A568" s="116"/>
      <c r="C568" s="33"/>
      <c r="E568" s="242"/>
      <c r="F568" s="242"/>
      <c r="G568" s="242"/>
      <c r="H568" s="242"/>
      <c r="I568" s="244"/>
      <c r="J568" s="245"/>
      <c r="K568" s="116"/>
    </row>
    <row r="569" spans="1:11" ht="15.75" customHeight="1" x14ac:dyDescent="0.2">
      <c r="A569" s="116"/>
      <c r="C569" s="33"/>
      <c r="E569" s="242"/>
      <c r="F569" s="242"/>
      <c r="G569" s="242"/>
      <c r="H569" s="242"/>
      <c r="I569" s="244"/>
      <c r="J569" s="245"/>
      <c r="K569" s="116"/>
    </row>
    <row r="570" spans="1:11" ht="15.75" customHeight="1" x14ac:dyDescent="0.2">
      <c r="A570" s="116"/>
      <c r="C570" s="33"/>
      <c r="E570" s="242"/>
      <c r="F570" s="242"/>
      <c r="G570" s="242"/>
      <c r="H570" s="242"/>
      <c r="I570" s="244"/>
      <c r="J570" s="245"/>
      <c r="K570" s="116"/>
    </row>
    <row r="571" spans="1:11" ht="15.75" customHeight="1" x14ac:dyDescent="0.2">
      <c r="A571" s="116"/>
      <c r="C571" s="33"/>
      <c r="E571" s="242"/>
      <c r="F571" s="242"/>
      <c r="G571" s="242"/>
      <c r="H571" s="242"/>
      <c r="I571" s="244"/>
      <c r="J571" s="245"/>
      <c r="K571" s="116"/>
    </row>
    <row r="572" spans="1:11" ht="15.75" customHeight="1" x14ac:dyDescent="0.2">
      <c r="A572" s="116"/>
      <c r="C572" s="33"/>
      <c r="E572" s="242"/>
      <c r="F572" s="242"/>
      <c r="G572" s="242"/>
      <c r="H572" s="242"/>
      <c r="I572" s="244"/>
      <c r="J572" s="245"/>
      <c r="K572" s="116"/>
    </row>
    <row r="573" spans="1:11" ht="15.75" customHeight="1" x14ac:dyDescent="0.2">
      <c r="A573" s="116"/>
      <c r="C573" s="33"/>
      <c r="E573" s="242"/>
      <c r="F573" s="242"/>
      <c r="G573" s="242"/>
      <c r="H573" s="242"/>
      <c r="I573" s="244"/>
      <c r="J573" s="245"/>
      <c r="K573" s="116"/>
    </row>
    <row r="574" spans="1:11" ht="15.75" customHeight="1" x14ac:dyDescent="0.2">
      <c r="A574" s="116"/>
      <c r="C574" s="33"/>
      <c r="E574" s="242"/>
      <c r="F574" s="242"/>
      <c r="G574" s="242"/>
      <c r="H574" s="242"/>
      <c r="I574" s="244"/>
      <c r="J574" s="245"/>
      <c r="K574" s="116"/>
    </row>
    <row r="575" spans="1:11" ht="15.75" customHeight="1" x14ac:dyDescent="0.2">
      <c r="A575" s="116"/>
      <c r="C575" s="33"/>
      <c r="E575" s="242"/>
      <c r="F575" s="242"/>
      <c r="G575" s="242"/>
      <c r="H575" s="242"/>
      <c r="I575" s="244"/>
      <c r="J575" s="245"/>
      <c r="K575" s="116"/>
    </row>
    <row r="576" spans="1:11" ht="15.75" customHeight="1" x14ac:dyDescent="0.2">
      <c r="A576" s="116"/>
      <c r="C576" s="33"/>
      <c r="E576" s="242"/>
      <c r="F576" s="242"/>
      <c r="G576" s="242"/>
      <c r="H576" s="242"/>
      <c r="I576" s="244"/>
      <c r="J576" s="245"/>
      <c r="K576" s="116"/>
    </row>
    <row r="577" spans="1:11" ht="15.75" customHeight="1" x14ac:dyDescent="0.2">
      <c r="A577" s="116"/>
      <c r="C577" s="33"/>
      <c r="E577" s="242"/>
      <c r="F577" s="242"/>
      <c r="G577" s="242"/>
      <c r="H577" s="242"/>
      <c r="I577" s="244"/>
      <c r="J577" s="245"/>
      <c r="K577" s="116"/>
    </row>
    <row r="578" spans="1:11" ht="15.75" customHeight="1" x14ac:dyDescent="0.2">
      <c r="A578" s="116"/>
      <c r="C578" s="33"/>
      <c r="E578" s="242"/>
      <c r="F578" s="242"/>
      <c r="G578" s="242"/>
      <c r="H578" s="242"/>
      <c r="I578" s="244"/>
      <c r="J578" s="245"/>
      <c r="K578" s="116"/>
    </row>
    <row r="579" spans="1:11" ht="15.75" customHeight="1" x14ac:dyDescent="0.2">
      <c r="A579" s="116"/>
      <c r="C579" s="33"/>
      <c r="E579" s="242"/>
      <c r="F579" s="242"/>
      <c r="G579" s="242"/>
      <c r="H579" s="242"/>
      <c r="I579" s="244"/>
      <c r="J579" s="245"/>
      <c r="K579" s="116"/>
    </row>
    <row r="580" spans="1:11" ht="15.75" customHeight="1" x14ac:dyDescent="0.2">
      <c r="A580" s="116"/>
      <c r="C580" s="33"/>
      <c r="E580" s="242"/>
      <c r="F580" s="242"/>
      <c r="G580" s="242"/>
      <c r="H580" s="242"/>
      <c r="I580" s="244"/>
      <c r="J580" s="245"/>
      <c r="K580" s="116"/>
    </row>
    <row r="581" spans="1:11" ht="15.75" customHeight="1" x14ac:dyDescent="0.2">
      <c r="A581" s="116"/>
      <c r="C581" s="33"/>
      <c r="E581" s="242"/>
      <c r="F581" s="242"/>
      <c r="G581" s="242"/>
      <c r="H581" s="242"/>
      <c r="I581" s="244"/>
      <c r="J581" s="245"/>
      <c r="K581" s="116"/>
    </row>
    <row r="582" spans="1:11" ht="15.75" customHeight="1" x14ac:dyDescent="0.2">
      <c r="A582" s="116"/>
      <c r="C582" s="33"/>
      <c r="E582" s="242"/>
      <c r="F582" s="242"/>
      <c r="G582" s="242"/>
      <c r="H582" s="242"/>
      <c r="I582" s="244"/>
      <c r="J582" s="245"/>
      <c r="K582" s="116"/>
    </row>
    <row r="583" spans="1:11" ht="15.75" customHeight="1" x14ac:dyDescent="0.2">
      <c r="A583" s="116"/>
      <c r="C583" s="33"/>
      <c r="E583" s="242"/>
      <c r="F583" s="242"/>
      <c r="G583" s="242"/>
      <c r="H583" s="242"/>
      <c r="I583" s="244"/>
      <c r="J583" s="245"/>
      <c r="K583" s="116"/>
    </row>
    <row r="584" spans="1:11" ht="15.75" customHeight="1" x14ac:dyDescent="0.2">
      <c r="A584" s="116"/>
      <c r="C584" s="33"/>
      <c r="E584" s="242"/>
      <c r="F584" s="242"/>
      <c r="G584" s="242"/>
      <c r="H584" s="242"/>
      <c r="I584" s="244"/>
      <c r="J584" s="245"/>
      <c r="K584" s="116"/>
    </row>
    <row r="585" spans="1:11" ht="15.75" customHeight="1" x14ac:dyDescent="0.2">
      <c r="A585" s="116"/>
      <c r="C585" s="33"/>
      <c r="E585" s="242"/>
      <c r="F585" s="242"/>
      <c r="G585" s="242"/>
      <c r="H585" s="242"/>
      <c r="I585" s="244"/>
      <c r="J585" s="245"/>
      <c r="K585" s="116"/>
    </row>
    <row r="586" spans="1:11" ht="15.75" customHeight="1" x14ac:dyDescent="0.2">
      <c r="A586" s="116"/>
      <c r="C586" s="33"/>
      <c r="E586" s="242"/>
      <c r="F586" s="242"/>
      <c r="G586" s="242"/>
      <c r="H586" s="242"/>
      <c r="I586" s="244"/>
      <c r="J586" s="245"/>
      <c r="K586" s="116"/>
    </row>
    <row r="587" spans="1:11" ht="15.75" customHeight="1" x14ac:dyDescent="0.2">
      <c r="A587" s="116"/>
      <c r="C587" s="33"/>
      <c r="E587" s="242"/>
      <c r="F587" s="242"/>
      <c r="G587" s="242"/>
      <c r="H587" s="242"/>
      <c r="I587" s="244"/>
      <c r="J587" s="245"/>
      <c r="K587" s="116"/>
    </row>
    <row r="588" spans="1:11" ht="15.75" customHeight="1" x14ac:dyDescent="0.2">
      <c r="A588" s="116"/>
      <c r="C588" s="33"/>
      <c r="E588" s="242"/>
      <c r="F588" s="242"/>
      <c r="G588" s="242"/>
      <c r="H588" s="242"/>
      <c r="I588" s="244"/>
      <c r="J588" s="245"/>
      <c r="K588" s="116"/>
    </row>
    <row r="589" spans="1:11" ht="15.75" customHeight="1" x14ac:dyDescent="0.2">
      <c r="A589" s="116"/>
      <c r="C589" s="33"/>
      <c r="E589" s="242"/>
      <c r="F589" s="242"/>
      <c r="G589" s="242"/>
      <c r="H589" s="242"/>
      <c r="I589" s="244"/>
      <c r="J589" s="245"/>
      <c r="K589" s="116"/>
    </row>
    <row r="590" spans="1:11" ht="15.75" customHeight="1" x14ac:dyDescent="0.2">
      <c r="A590" s="116"/>
      <c r="C590" s="33"/>
      <c r="E590" s="242"/>
      <c r="F590" s="242"/>
      <c r="G590" s="242"/>
      <c r="H590" s="242"/>
      <c r="I590" s="244"/>
      <c r="J590" s="245"/>
      <c r="K590" s="116"/>
    </row>
    <row r="591" spans="1:11" ht="15.75" customHeight="1" x14ac:dyDescent="0.2">
      <c r="A591" s="116"/>
      <c r="C591" s="33"/>
      <c r="E591" s="242"/>
      <c r="F591" s="242"/>
      <c r="G591" s="242"/>
      <c r="H591" s="242"/>
      <c r="I591" s="244"/>
      <c r="J591" s="245"/>
      <c r="K591" s="116"/>
    </row>
    <row r="592" spans="1:11" ht="15.75" customHeight="1" x14ac:dyDescent="0.2">
      <c r="A592" s="116"/>
      <c r="C592" s="33"/>
      <c r="E592" s="242"/>
      <c r="F592" s="242"/>
      <c r="G592" s="242"/>
      <c r="H592" s="242"/>
      <c r="I592" s="244"/>
      <c r="J592" s="245"/>
      <c r="K592" s="116"/>
    </row>
    <row r="593" spans="1:11" ht="15.75" customHeight="1" x14ac:dyDescent="0.2">
      <c r="A593" s="116"/>
      <c r="C593" s="33"/>
      <c r="E593" s="242"/>
      <c r="F593" s="242"/>
      <c r="G593" s="242"/>
      <c r="H593" s="242"/>
      <c r="I593" s="244"/>
      <c r="J593" s="245"/>
      <c r="K593" s="116"/>
    </row>
    <row r="594" spans="1:11" ht="15.75" customHeight="1" x14ac:dyDescent="0.2">
      <c r="A594" s="116"/>
      <c r="C594" s="33"/>
      <c r="E594" s="242"/>
      <c r="F594" s="242"/>
      <c r="G594" s="242"/>
      <c r="H594" s="242"/>
      <c r="I594" s="244"/>
      <c r="J594" s="245"/>
      <c r="K594" s="116"/>
    </row>
    <row r="595" spans="1:11" ht="15.75" customHeight="1" x14ac:dyDescent="0.2">
      <c r="A595" s="116"/>
      <c r="C595" s="33"/>
      <c r="E595" s="242"/>
      <c r="F595" s="242"/>
      <c r="G595" s="242"/>
      <c r="H595" s="242"/>
      <c r="I595" s="244"/>
      <c r="J595" s="245"/>
      <c r="K595" s="116"/>
    </row>
    <row r="596" spans="1:11" ht="15.75" customHeight="1" x14ac:dyDescent="0.2">
      <c r="A596" s="116"/>
      <c r="C596" s="33"/>
      <c r="E596" s="242"/>
      <c r="F596" s="242"/>
      <c r="G596" s="242"/>
      <c r="H596" s="242"/>
      <c r="I596" s="244"/>
      <c r="J596" s="245"/>
      <c r="K596" s="116"/>
    </row>
    <row r="597" spans="1:11" ht="15.75" customHeight="1" x14ac:dyDescent="0.2">
      <c r="A597" s="116"/>
      <c r="C597" s="33"/>
      <c r="E597" s="242"/>
      <c r="F597" s="242"/>
      <c r="G597" s="242"/>
      <c r="H597" s="242"/>
      <c r="I597" s="244"/>
      <c r="J597" s="245"/>
      <c r="K597" s="116"/>
    </row>
    <row r="598" spans="1:11" ht="15.75" customHeight="1" x14ac:dyDescent="0.2">
      <c r="A598" s="116"/>
      <c r="C598" s="33"/>
      <c r="E598" s="242"/>
      <c r="F598" s="242"/>
      <c r="G598" s="242"/>
      <c r="H598" s="242"/>
      <c r="I598" s="244"/>
      <c r="J598" s="245"/>
      <c r="K598" s="116"/>
    </row>
    <row r="599" spans="1:11" ht="15.75" customHeight="1" x14ac:dyDescent="0.2">
      <c r="A599" s="116"/>
      <c r="C599" s="33"/>
      <c r="E599" s="242"/>
      <c r="F599" s="242"/>
      <c r="G599" s="242"/>
      <c r="H599" s="242"/>
      <c r="I599" s="244"/>
      <c r="J599" s="245"/>
      <c r="K599" s="116"/>
    </row>
    <row r="600" spans="1:11" ht="15.75" customHeight="1" x14ac:dyDescent="0.2">
      <c r="A600" s="116"/>
      <c r="C600" s="33"/>
      <c r="E600" s="242"/>
      <c r="F600" s="242"/>
      <c r="G600" s="242"/>
      <c r="H600" s="242"/>
      <c r="I600" s="244"/>
      <c r="J600" s="245"/>
      <c r="K600" s="116"/>
    </row>
    <row r="601" spans="1:11" ht="15.75" customHeight="1" x14ac:dyDescent="0.2">
      <c r="A601" s="116"/>
      <c r="C601" s="33"/>
      <c r="E601" s="242"/>
      <c r="F601" s="242"/>
      <c r="G601" s="242"/>
      <c r="H601" s="242"/>
      <c r="I601" s="244"/>
      <c r="J601" s="245"/>
      <c r="K601" s="116"/>
    </row>
    <row r="602" spans="1:11" ht="15.75" customHeight="1" x14ac:dyDescent="0.2">
      <c r="A602" s="116"/>
      <c r="C602" s="33"/>
      <c r="E602" s="242"/>
      <c r="F602" s="242"/>
      <c r="G602" s="242"/>
      <c r="H602" s="242"/>
      <c r="I602" s="244"/>
      <c r="J602" s="245"/>
      <c r="K602" s="116"/>
    </row>
    <row r="603" spans="1:11" ht="15.75" customHeight="1" x14ac:dyDescent="0.2">
      <c r="A603" s="116"/>
      <c r="C603" s="33"/>
      <c r="E603" s="242"/>
      <c r="F603" s="242"/>
      <c r="G603" s="242"/>
      <c r="H603" s="242"/>
      <c r="I603" s="244"/>
      <c r="J603" s="245"/>
      <c r="K603" s="116"/>
    </row>
    <row r="604" spans="1:11" ht="15.75" customHeight="1" x14ac:dyDescent="0.2">
      <c r="A604" s="116"/>
      <c r="C604" s="33"/>
      <c r="E604" s="242"/>
      <c r="F604" s="242"/>
      <c r="G604" s="242"/>
      <c r="H604" s="242"/>
      <c r="I604" s="244"/>
      <c r="J604" s="245"/>
      <c r="K604" s="116"/>
    </row>
    <row r="605" spans="1:11" ht="15.75" customHeight="1" x14ac:dyDescent="0.2">
      <c r="A605" s="116"/>
      <c r="C605" s="33"/>
      <c r="E605" s="242"/>
      <c r="F605" s="242"/>
      <c r="G605" s="242"/>
      <c r="H605" s="242"/>
      <c r="I605" s="244"/>
      <c r="J605" s="245"/>
      <c r="K605" s="116"/>
    </row>
    <row r="606" spans="1:11" ht="15.75" customHeight="1" x14ac:dyDescent="0.2">
      <c r="A606" s="116"/>
      <c r="C606" s="33"/>
      <c r="E606" s="242"/>
      <c r="F606" s="242"/>
      <c r="G606" s="242"/>
      <c r="H606" s="242"/>
      <c r="I606" s="244"/>
      <c r="J606" s="245"/>
      <c r="K606" s="116"/>
    </row>
    <row r="607" spans="1:11" ht="15.75" customHeight="1" x14ac:dyDescent="0.2">
      <c r="A607" s="116"/>
      <c r="C607" s="33"/>
      <c r="E607" s="242"/>
      <c r="F607" s="242"/>
      <c r="G607" s="242"/>
      <c r="H607" s="242"/>
      <c r="I607" s="244"/>
      <c r="J607" s="245"/>
      <c r="K607" s="116"/>
    </row>
    <row r="608" spans="1:11" ht="15.75" customHeight="1" x14ac:dyDescent="0.2">
      <c r="A608" s="116"/>
      <c r="C608" s="33"/>
      <c r="E608" s="242"/>
      <c r="F608" s="242"/>
      <c r="G608" s="242"/>
      <c r="H608" s="242"/>
      <c r="I608" s="244"/>
      <c r="J608" s="245"/>
      <c r="K608" s="116"/>
    </row>
    <row r="609" spans="1:11" ht="15.75" customHeight="1" x14ac:dyDescent="0.2">
      <c r="A609" s="116"/>
      <c r="C609" s="33"/>
      <c r="E609" s="242"/>
      <c r="F609" s="242"/>
      <c r="G609" s="242"/>
      <c r="H609" s="242"/>
      <c r="I609" s="244"/>
      <c r="J609" s="245"/>
      <c r="K609" s="116"/>
    </row>
    <row r="610" spans="1:11" ht="15.75" customHeight="1" x14ac:dyDescent="0.2">
      <c r="A610" s="116"/>
      <c r="C610" s="33"/>
      <c r="E610" s="242"/>
      <c r="F610" s="242"/>
      <c r="G610" s="242"/>
      <c r="H610" s="242"/>
      <c r="I610" s="244"/>
      <c r="J610" s="245"/>
      <c r="K610" s="116"/>
    </row>
    <row r="611" spans="1:11" ht="15.75" customHeight="1" x14ac:dyDescent="0.2">
      <c r="A611" s="116"/>
      <c r="C611" s="33"/>
      <c r="E611" s="242"/>
      <c r="F611" s="242"/>
      <c r="G611" s="242"/>
      <c r="H611" s="242"/>
      <c r="I611" s="244"/>
      <c r="J611" s="245"/>
      <c r="K611" s="116"/>
    </row>
    <row r="612" spans="1:11" ht="15.75" customHeight="1" x14ac:dyDescent="0.2">
      <c r="A612" s="116"/>
      <c r="C612" s="33"/>
      <c r="E612" s="242"/>
      <c r="F612" s="242"/>
      <c r="G612" s="242"/>
      <c r="H612" s="242"/>
      <c r="I612" s="244"/>
      <c r="J612" s="245"/>
      <c r="K612" s="116"/>
    </row>
    <row r="613" spans="1:11" ht="15.75" customHeight="1" x14ac:dyDescent="0.2">
      <c r="A613" s="116"/>
      <c r="C613" s="33"/>
      <c r="E613" s="242"/>
      <c r="F613" s="242"/>
      <c r="G613" s="242"/>
      <c r="H613" s="242"/>
      <c r="I613" s="244"/>
      <c r="J613" s="245"/>
      <c r="K613" s="116"/>
    </row>
    <row r="614" spans="1:11" ht="15.75" customHeight="1" x14ac:dyDescent="0.2">
      <c r="A614" s="116"/>
      <c r="C614" s="33"/>
      <c r="E614" s="242"/>
      <c r="F614" s="242"/>
      <c r="G614" s="242"/>
      <c r="H614" s="242"/>
      <c r="I614" s="244"/>
      <c r="J614" s="245"/>
      <c r="K614" s="116"/>
    </row>
    <row r="615" spans="1:11" ht="15.75" customHeight="1" x14ac:dyDescent="0.2">
      <c r="A615" s="116"/>
      <c r="C615" s="33"/>
      <c r="E615" s="242"/>
      <c r="F615" s="242"/>
      <c r="G615" s="242"/>
      <c r="H615" s="242"/>
      <c r="I615" s="244"/>
      <c r="J615" s="245"/>
      <c r="K615" s="116"/>
    </row>
    <row r="616" spans="1:11" ht="15.75" customHeight="1" x14ac:dyDescent="0.2">
      <c r="A616" s="116"/>
      <c r="C616" s="33"/>
      <c r="E616" s="242"/>
      <c r="F616" s="242"/>
      <c r="G616" s="242"/>
      <c r="H616" s="242"/>
      <c r="I616" s="244"/>
      <c r="J616" s="245"/>
      <c r="K616" s="116"/>
    </row>
    <row r="617" spans="1:11" ht="15.75" customHeight="1" x14ac:dyDescent="0.2">
      <c r="A617" s="116"/>
      <c r="C617" s="33"/>
      <c r="E617" s="242"/>
      <c r="F617" s="242"/>
      <c r="G617" s="242"/>
      <c r="H617" s="242"/>
      <c r="I617" s="244"/>
      <c r="J617" s="245"/>
      <c r="K617" s="116"/>
    </row>
    <row r="618" spans="1:11" ht="15.75" customHeight="1" x14ac:dyDescent="0.2">
      <c r="A618" s="116"/>
      <c r="C618" s="33"/>
      <c r="E618" s="242"/>
      <c r="F618" s="242"/>
      <c r="G618" s="242"/>
      <c r="H618" s="242"/>
      <c r="I618" s="244"/>
      <c r="J618" s="245"/>
      <c r="K618" s="116"/>
    </row>
    <row r="619" spans="1:11" ht="15.75" customHeight="1" x14ac:dyDescent="0.2">
      <c r="A619" s="116"/>
      <c r="C619" s="33"/>
      <c r="E619" s="242"/>
      <c r="F619" s="242"/>
      <c r="G619" s="242"/>
      <c r="H619" s="242"/>
      <c r="I619" s="244"/>
      <c r="J619" s="245"/>
      <c r="K619" s="116"/>
    </row>
    <row r="620" spans="1:11" ht="15.75" customHeight="1" x14ac:dyDescent="0.2">
      <c r="A620" s="116"/>
      <c r="C620" s="33"/>
      <c r="E620" s="242"/>
      <c r="F620" s="242"/>
      <c r="G620" s="242"/>
      <c r="H620" s="242"/>
      <c r="I620" s="244"/>
      <c r="J620" s="245"/>
      <c r="K620" s="116"/>
    </row>
    <row r="621" spans="1:11" ht="15.75" customHeight="1" x14ac:dyDescent="0.2">
      <c r="A621" s="116"/>
      <c r="C621" s="33"/>
      <c r="E621" s="242"/>
      <c r="F621" s="242"/>
      <c r="G621" s="242"/>
      <c r="H621" s="242"/>
      <c r="I621" s="244"/>
      <c r="J621" s="245"/>
      <c r="K621" s="116"/>
    </row>
    <row r="622" spans="1:11" ht="15.75" customHeight="1" x14ac:dyDescent="0.2">
      <c r="A622" s="116"/>
      <c r="C622" s="33"/>
      <c r="E622" s="242"/>
      <c r="F622" s="242"/>
      <c r="G622" s="242"/>
      <c r="H622" s="242"/>
      <c r="I622" s="244"/>
      <c r="J622" s="245"/>
      <c r="K622" s="116"/>
    </row>
    <row r="623" spans="1:11" ht="15.75" customHeight="1" x14ac:dyDescent="0.2">
      <c r="A623" s="116"/>
      <c r="C623" s="33"/>
      <c r="E623" s="242"/>
      <c r="F623" s="242"/>
      <c r="G623" s="242"/>
      <c r="H623" s="242"/>
      <c r="I623" s="244"/>
      <c r="J623" s="245"/>
      <c r="K623" s="116"/>
    </row>
    <row r="624" spans="1:11" ht="15.75" customHeight="1" x14ac:dyDescent="0.2">
      <c r="A624" s="116"/>
      <c r="C624" s="33"/>
      <c r="E624" s="242"/>
      <c r="F624" s="242"/>
      <c r="G624" s="242"/>
      <c r="H624" s="242"/>
      <c r="I624" s="244"/>
      <c r="J624" s="245"/>
      <c r="K624" s="116"/>
    </row>
    <row r="625" spans="1:11" ht="15.75" customHeight="1" x14ac:dyDescent="0.2">
      <c r="A625" s="116"/>
      <c r="C625" s="33"/>
      <c r="E625" s="242"/>
      <c r="F625" s="242"/>
      <c r="G625" s="242"/>
      <c r="H625" s="242"/>
      <c r="I625" s="244"/>
      <c r="J625" s="245"/>
      <c r="K625" s="116"/>
    </row>
    <row r="626" spans="1:11" ht="15.75" customHeight="1" x14ac:dyDescent="0.2">
      <c r="A626" s="116"/>
      <c r="C626" s="33"/>
      <c r="E626" s="242"/>
      <c r="F626" s="242"/>
      <c r="G626" s="242"/>
      <c r="H626" s="242"/>
      <c r="I626" s="244"/>
      <c r="J626" s="245"/>
      <c r="K626" s="116"/>
    </row>
    <row r="627" spans="1:11" ht="15.75" customHeight="1" x14ac:dyDescent="0.2">
      <c r="A627" s="116"/>
      <c r="C627" s="33"/>
      <c r="E627" s="242"/>
      <c r="F627" s="242"/>
      <c r="G627" s="242"/>
      <c r="H627" s="242"/>
      <c r="I627" s="244"/>
      <c r="J627" s="245"/>
      <c r="K627" s="116"/>
    </row>
    <row r="628" spans="1:11" ht="15.75" customHeight="1" x14ac:dyDescent="0.2">
      <c r="A628" s="116"/>
      <c r="C628" s="33"/>
      <c r="E628" s="242"/>
      <c r="F628" s="242"/>
      <c r="G628" s="242"/>
      <c r="H628" s="242"/>
      <c r="I628" s="244"/>
      <c r="J628" s="245"/>
      <c r="K628" s="116"/>
    </row>
    <row r="629" spans="1:11" ht="15.75" customHeight="1" x14ac:dyDescent="0.2">
      <c r="A629" s="116"/>
      <c r="C629" s="33"/>
      <c r="E629" s="242"/>
      <c r="F629" s="242"/>
      <c r="G629" s="242"/>
      <c r="H629" s="242"/>
      <c r="I629" s="244"/>
      <c r="J629" s="245"/>
      <c r="K629" s="116"/>
    </row>
    <row r="630" spans="1:11" ht="15.75" customHeight="1" x14ac:dyDescent="0.2">
      <c r="A630" s="116"/>
      <c r="C630" s="33"/>
      <c r="E630" s="242"/>
      <c r="F630" s="242"/>
      <c r="G630" s="242"/>
      <c r="H630" s="242"/>
      <c r="I630" s="244"/>
      <c r="J630" s="245"/>
      <c r="K630" s="116"/>
    </row>
    <row r="631" spans="1:11" ht="15.75" customHeight="1" x14ac:dyDescent="0.2">
      <c r="A631" s="116"/>
      <c r="C631" s="33"/>
      <c r="E631" s="242"/>
      <c r="F631" s="242"/>
      <c r="G631" s="242"/>
      <c r="H631" s="242"/>
      <c r="I631" s="244"/>
      <c r="J631" s="245"/>
      <c r="K631" s="116"/>
    </row>
    <row r="632" spans="1:11" ht="15.75" customHeight="1" x14ac:dyDescent="0.2">
      <c r="A632" s="116"/>
      <c r="C632" s="33"/>
      <c r="E632" s="242"/>
      <c r="F632" s="242"/>
      <c r="G632" s="242"/>
      <c r="H632" s="242"/>
      <c r="I632" s="244"/>
      <c r="J632" s="245"/>
      <c r="K632" s="116"/>
    </row>
    <row r="633" spans="1:11" ht="15.75" customHeight="1" x14ac:dyDescent="0.2">
      <c r="A633" s="116"/>
      <c r="C633" s="33"/>
      <c r="E633" s="242"/>
      <c r="F633" s="242"/>
      <c r="G633" s="242"/>
      <c r="H633" s="242"/>
      <c r="I633" s="244"/>
      <c r="J633" s="245"/>
      <c r="K633" s="116"/>
    </row>
    <row r="634" spans="1:11" ht="15.75" customHeight="1" x14ac:dyDescent="0.2">
      <c r="A634" s="116"/>
      <c r="C634" s="33"/>
      <c r="E634" s="242"/>
      <c r="F634" s="242"/>
      <c r="G634" s="242"/>
      <c r="H634" s="242"/>
      <c r="I634" s="244"/>
      <c r="J634" s="245"/>
      <c r="K634" s="116"/>
    </row>
    <row r="635" spans="1:11" ht="15.75" customHeight="1" x14ac:dyDescent="0.2">
      <c r="A635" s="116"/>
      <c r="C635" s="33"/>
      <c r="E635" s="242"/>
      <c r="F635" s="242"/>
      <c r="G635" s="242"/>
      <c r="H635" s="242"/>
      <c r="I635" s="244"/>
      <c r="J635" s="245"/>
      <c r="K635" s="116"/>
    </row>
    <row r="636" spans="1:11" ht="15.75" customHeight="1" x14ac:dyDescent="0.2">
      <c r="A636" s="116"/>
      <c r="C636" s="33"/>
      <c r="E636" s="242"/>
      <c r="F636" s="242"/>
      <c r="G636" s="242"/>
      <c r="H636" s="242"/>
      <c r="I636" s="244"/>
      <c r="J636" s="245"/>
      <c r="K636" s="116"/>
    </row>
    <row r="637" spans="1:11" ht="15.75" customHeight="1" x14ac:dyDescent="0.2">
      <c r="A637" s="116"/>
      <c r="C637" s="33"/>
      <c r="E637" s="242"/>
      <c r="F637" s="242"/>
      <c r="G637" s="242"/>
      <c r="H637" s="242"/>
      <c r="I637" s="244"/>
      <c r="J637" s="245"/>
      <c r="K637" s="116"/>
    </row>
    <row r="638" spans="1:11" ht="15.75" customHeight="1" x14ac:dyDescent="0.2">
      <c r="A638" s="116"/>
      <c r="C638" s="33"/>
      <c r="E638" s="242"/>
      <c r="F638" s="242"/>
      <c r="G638" s="242"/>
      <c r="H638" s="242"/>
      <c r="I638" s="244"/>
      <c r="J638" s="245"/>
      <c r="K638" s="116"/>
    </row>
    <row r="639" spans="1:11" ht="15.75" customHeight="1" x14ac:dyDescent="0.2">
      <c r="A639" s="116"/>
      <c r="C639" s="33"/>
      <c r="E639" s="242"/>
      <c r="F639" s="242"/>
      <c r="G639" s="242"/>
      <c r="H639" s="242"/>
      <c r="I639" s="244"/>
      <c r="J639" s="245"/>
      <c r="K639" s="116"/>
    </row>
    <row r="640" spans="1:11" ht="15.75" customHeight="1" x14ac:dyDescent="0.2">
      <c r="A640" s="116"/>
      <c r="C640" s="33"/>
      <c r="E640" s="242"/>
      <c r="F640" s="242"/>
      <c r="G640" s="242"/>
      <c r="H640" s="242"/>
      <c r="I640" s="244"/>
      <c r="J640" s="245"/>
      <c r="K640" s="116"/>
    </row>
    <row r="641" spans="1:11" ht="15.75" customHeight="1" x14ac:dyDescent="0.2">
      <c r="A641" s="116"/>
      <c r="C641" s="33"/>
      <c r="E641" s="242"/>
      <c r="F641" s="242"/>
      <c r="G641" s="242"/>
      <c r="H641" s="242"/>
      <c r="I641" s="244"/>
      <c r="J641" s="245"/>
      <c r="K641" s="116"/>
    </row>
    <row r="642" spans="1:11" ht="15.75" customHeight="1" x14ac:dyDescent="0.2">
      <c r="A642" s="116"/>
      <c r="C642" s="33"/>
      <c r="E642" s="242"/>
      <c r="F642" s="242"/>
      <c r="G642" s="242"/>
      <c r="H642" s="242"/>
      <c r="I642" s="244"/>
      <c r="J642" s="245"/>
      <c r="K642" s="116"/>
    </row>
    <row r="643" spans="1:11" ht="15.75" customHeight="1" x14ac:dyDescent="0.2">
      <c r="A643" s="116"/>
      <c r="C643" s="33"/>
      <c r="E643" s="242"/>
      <c r="F643" s="242"/>
      <c r="G643" s="242"/>
      <c r="H643" s="242"/>
      <c r="I643" s="244"/>
      <c r="J643" s="245"/>
      <c r="K643" s="116"/>
    </row>
    <row r="644" spans="1:11" ht="15.75" customHeight="1" x14ac:dyDescent="0.2">
      <c r="A644" s="116"/>
      <c r="C644" s="33"/>
      <c r="E644" s="242"/>
      <c r="F644" s="242"/>
      <c r="G644" s="242"/>
      <c r="H644" s="242"/>
      <c r="I644" s="244"/>
      <c r="J644" s="245"/>
      <c r="K644" s="116"/>
    </row>
    <row r="645" spans="1:11" ht="15.75" customHeight="1" x14ac:dyDescent="0.2">
      <c r="A645" s="116"/>
      <c r="C645" s="33"/>
      <c r="E645" s="242"/>
      <c r="F645" s="242"/>
      <c r="G645" s="242"/>
      <c r="H645" s="242"/>
      <c r="I645" s="244"/>
      <c r="J645" s="245"/>
      <c r="K645" s="116"/>
    </row>
    <row r="646" spans="1:11" ht="15.75" customHeight="1" x14ac:dyDescent="0.2">
      <c r="A646" s="116"/>
      <c r="C646" s="33"/>
      <c r="E646" s="242"/>
      <c r="F646" s="242"/>
      <c r="G646" s="242"/>
      <c r="H646" s="242"/>
      <c r="I646" s="244"/>
      <c r="J646" s="245"/>
      <c r="K646" s="116"/>
    </row>
    <row r="647" spans="1:11" ht="15.75" customHeight="1" x14ac:dyDescent="0.2">
      <c r="A647" s="116"/>
      <c r="C647" s="33"/>
      <c r="E647" s="242"/>
      <c r="F647" s="242"/>
      <c r="G647" s="242"/>
      <c r="H647" s="242"/>
      <c r="I647" s="244"/>
      <c r="J647" s="245"/>
      <c r="K647" s="116"/>
    </row>
    <row r="648" spans="1:11" ht="15.75" customHeight="1" x14ac:dyDescent="0.2">
      <c r="A648" s="116"/>
      <c r="C648" s="33"/>
      <c r="E648" s="242"/>
      <c r="F648" s="242"/>
      <c r="G648" s="242"/>
      <c r="H648" s="242"/>
      <c r="I648" s="244"/>
      <c r="J648" s="245"/>
      <c r="K648" s="116"/>
    </row>
    <row r="649" spans="1:11" ht="15.75" customHeight="1" x14ac:dyDescent="0.2">
      <c r="A649" s="116"/>
      <c r="C649" s="33"/>
      <c r="E649" s="242"/>
      <c r="F649" s="242"/>
      <c r="G649" s="242"/>
      <c r="H649" s="242"/>
      <c r="I649" s="244"/>
      <c r="J649" s="245"/>
      <c r="K649" s="116"/>
    </row>
    <row r="650" spans="1:11" ht="15.75" customHeight="1" x14ac:dyDescent="0.2">
      <c r="A650" s="116"/>
      <c r="C650" s="33"/>
      <c r="E650" s="242"/>
      <c r="F650" s="242"/>
      <c r="G650" s="242"/>
      <c r="H650" s="242"/>
      <c r="I650" s="244"/>
      <c r="J650" s="245"/>
      <c r="K650" s="116"/>
    </row>
    <row r="651" spans="1:11" ht="15.75" customHeight="1" x14ac:dyDescent="0.2">
      <c r="A651" s="116"/>
      <c r="C651" s="33"/>
      <c r="E651" s="242"/>
      <c r="F651" s="242"/>
      <c r="G651" s="242"/>
      <c r="H651" s="242"/>
      <c r="I651" s="244"/>
      <c r="J651" s="245"/>
      <c r="K651" s="116"/>
    </row>
    <row r="652" spans="1:11" ht="15.75" customHeight="1" x14ac:dyDescent="0.2">
      <c r="A652" s="116"/>
      <c r="C652" s="33"/>
      <c r="E652" s="242"/>
      <c r="F652" s="242"/>
      <c r="G652" s="242"/>
      <c r="H652" s="242"/>
      <c r="I652" s="244"/>
      <c r="J652" s="245"/>
      <c r="K652" s="116"/>
    </row>
    <row r="653" spans="1:11" ht="15.75" customHeight="1" x14ac:dyDescent="0.2">
      <c r="A653" s="116"/>
      <c r="C653" s="33"/>
      <c r="E653" s="242"/>
      <c r="F653" s="242"/>
      <c r="G653" s="242"/>
      <c r="H653" s="242"/>
      <c r="I653" s="244"/>
      <c r="J653" s="245"/>
      <c r="K653" s="116"/>
    </row>
    <row r="654" spans="1:11" ht="15.75" customHeight="1" x14ac:dyDescent="0.2">
      <c r="A654" s="116"/>
      <c r="C654" s="33"/>
      <c r="E654" s="242"/>
      <c r="F654" s="242"/>
      <c r="G654" s="242"/>
      <c r="H654" s="242"/>
      <c r="I654" s="244"/>
      <c r="J654" s="245"/>
      <c r="K654" s="116"/>
    </row>
    <row r="655" spans="1:11" ht="15.75" customHeight="1" x14ac:dyDescent="0.2">
      <c r="A655" s="116"/>
      <c r="C655" s="33"/>
      <c r="E655" s="242"/>
      <c r="F655" s="242"/>
      <c r="G655" s="242"/>
      <c r="H655" s="242"/>
      <c r="I655" s="244"/>
      <c r="J655" s="245"/>
      <c r="K655" s="116"/>
    </row>
    <row r="656" spans="1:11" ht="15.75" customHeight="1" x14ac:dyDescent="0.2">
      <c r="A656" s="116"/>
      <c r="C656" s="33"/>
      <c r="E656" s="242"/>
      <c r="F656" s="242"/>
      <c r="G656" s="242"/>
      <c r="H656" s="242"/>
      <c r="I656" s="244"/>
      <c r="J656" s="245"/>
      <c r="K656" s="116"/>
    </row>
    <row r="657" spans="1:11" ht="15.75" customHeight="1" x14ac:dyDescent="0.2">
      <c r="A657" s="116"/>
      <c r="C657" s="33"/>
      <c r="E657" s="242"/>
      <c r="F657" s="242"/>
      <c r="G657" s="242"/>
      <c r="H657" s="242"/>
      <c r="I657" s="244"/>
      <c r="J657" s="245"/>
      <c r="K657" s="116"/>
    </row>
    <row r="658" spans="1:11" ht="15.75" customHeight="1" x14ac:dyDescent="0.2">
      <c r="A658" s="116"/>
      <c r="C658" s="33"/>
      <c r="E658" s="242"/>
      <c r="F658" s="242"/>
      <c r="G658" s="242"/>
      <c r="H658" s="242"/>
      <c r="I658" s="244"/>
      <c r="J658" s="245"/>
      <c r="K658" s="116"/>
    </row>
    <row r="659" spans="1:11" ht="15.75" customHeight="1" x14ac:dyDescent="0.2">
      <c r="A659" s="116"/>
      <c r="C659" s="33"/>
      <c r="E659" s="242"/>
      <c r="F659" s="242"/>
      <c r="G659" s="242"/>
      <c r="H659" s="242"/>
      <c r="I659" s="244"/>
      <c r="J659" s="245"/>
      <c r="K659" s="116"/>
    </row>
    <row r="660" spans="1:11" ht="15.75" customHeight="1" x14ac:dyDescent="0.2">
      <c r="A660" s="116"/>
      <c r="C660" s="33"/>
      <c r="E660" s="242"/>
      <c r="F660" s="242"/>
      <c r="G660" s="242"/>
      <c r="H660" s="242"/>
      <c r="I660" s="244"/>
      <c r="J660" s="245"/>
      <c r="K660" s="116"/>
    </row>
    <row r="661" spans="1:11" ht="15.75" customHeight="1" x14ac:dyDescent="0.2">
      <c r="A661" s="116"/>
      <c r="C661" s="33"/>
      <c r="E661" s="242"/>
      <c r="F661" s="242"/>
      <c r="G661" s="242"/>
      <c r="H661" s="242"/>
      <c r="I661" s="244"/>
      <c r="J661" s="245"/>
      <c r="K661" s="116"/>
    </row>
    <row r="662" spans="1:11" ht="15.75" customHeight="1" x14ac:dyDescent="0.2">
      <c r="A662" s="116"/>
      <c r="C662" s="33"/>
      <c r="E662" s="242"/>
      <c r="F662" s="242"/>
      <c r="G662" s="242"/>
      <c r="H662" s="242"/>
      <c r="I662" s="244"/>
      <c r="J662" s="245"/>
      <c r="K662" s="116"/>
    </row>
    <row r="663" spans="1:11" ht="15.75" customHeight="1" x14ac:dyDescent="0.2">
      <c r="A663" s="116"/>
      <c r="C663" s="33"/>
      <c r="E663" s="242"/>
      <c r="F663" s="242"/>
      <c r="G663" s="242"/>
      <c r="H663" s="242"/>
      <c r="I663" s="244"/>
      <c r="J663" s="245"/>
      <c r="K663" s="116"/>
    </row>
    <row r="664" spans="1:11" ht="15.75" customHeight="1" x14ac:dyDescent="0.2">
      <c r="A664" s="116"/>
      <c r="C664" s="33"/>
      <c r="E664" s="242"/>
      <c r="F664" s="242"/>
      <c r="G664" s="242"/>
      <c r="H664" s="242"/>
      <c r="I664" s="244"/>
      <c r="J664" s="245"/>
      <c r="K664" s="116"/>
    </row>
    <row r="665" spans="1:11" ht="15.75" customHeight="1" x14ac:dyDescent="0.2">
      <c r="A665" s="116"/>
      <c r="C665" s="33"/>
      <c r="E665" s="242"/>
      <c r="F665" s="242"/>
      <c r="G665" s="242"/>
      <c r="H665" s="242"/>
      <c r="I665" s="244"/>
      <c r="J665" s="245"/>
      <c r="K665" s="116"/>
    </row>
    <row r="666" spans="1:11" ht="15.75" customHeight="1" x14ac:dyDescent="0.2">
      <c r="A666" s="116"/>
      <c r="C666" s="33"/>
      <c r="E666" s="242"/>
      <c r="F666" s="242"/>
      <c r="G666" s="242"/>
      <c r="H666" s="242"/>
      <c r="I666" s="244"/>
      <c r="J666" s="245"/>
      <c r="K666" s="116"/>
    </row>
    <row r="667" spans="1:11" ht="15.75" customHeight="1" x14ac:dyDescent="0.2">
      <c r="A667" s="116"/>
      <c r="C667" s="33"/>
      <c r="E667" s="242"/>
      <c r="F667" s="242"/>
      <c r="G667" s="242"/>
      <c r="H667" s="242"/>
      <c r="I667" s="244"/>
      <c r="J667" s="245"/>
      <c r="K667" s="116"/>
    </row>
    <row r="668" spans="1:11" ht="15.75" customHeight="1" x14ac:dyDescent="0.2">
      <c r="A668" s="116"/>
      <c r="C668" s="33"/>
      <c r="E668" s="242"/>
      <c r="F668" s="242"/>
      <c r="G668" s="242"/>
      <c r="H668" s="242"/>
      <c r="I668" s="244"/>
      <c r="J668" s="245"/>
      <c r="K668" s="116"/>
    </row>
    <row r="669" spans="1:11" ht="15.75" customHeight="1" x14ac:dyDescent="0.2">
      <c r="A669" s="116"/>
      <c r="C669" s="33"/>
      <c r="E669" s="242"/>
      <c r="F669" s="242"/>
      <c r="G669" s="242"/>
      <c r="H669" s="242"/>
      <c r="I669" s="244"/>
      <c r="J669" s="245"/>
      <c r="K669" s="116"/>
    </row>
    <row r="670" spans="1:11" ht="15.75" customHeight="1" x14ac:dyDescent="0.2">
      <c r="A670" s="116"/>
      <c r="C670" s="33"/>
      <c r="E670" s="242"/>
      <c r="F670" s="242"/>
      <c r="G670" s="242"/>
      <c r="H670" s="242"/>
      <c r="I670" s="244"/>
      <c r="J670" s="245"/>
      <c r="K670" s="116"/>
    </row>
    <row r="671" spans="1:11" ht="15.75" customHeight="1" x14ac:dyDescent="0.2">
      <c r="A671" s="116"/>
      <c r="C671" s="33"/>
      <c r="E671" s="242"/>
      <c r="F671" s="242"/>
      <c r="G671" s="242"/>
      <c r="H671" s="242"/>
      <c r="I671" s="244"/>
      <c r="J671" s="245"/>
      <c r="K671" s="116"/>
    </row>
    <row r="672" spans="1:11" ht="15.75" customHeight="1" x14ac:dyDescent="0.2">
      <c r="A672" s="116"/>
      <c r="C672" s="33"/>
      <c r="E672" s="242"/>
      <c r="F672" s="242"/>
      <c r="G672" s="242"/>
      <c r="H672" s="242"/>
      <c r="I672" s="244"/>
      <c r="J672" s="245"/>
      <c r="K672" s="116"/>
    </row>
    <row r="673" spans="1:11" ht="15.75" customHeight="1" x14ac:dyDescent="0.2">
      <c r="A673" s="116"/>
      <c r="C673" s="33"/>
      <c r="E673" s="242"/>
      <c r="F673" s="242"/>
      <c r="G673" s="242"/>
      <c r="H673" s="242"/>
      <c r="I673" s="244"/>
      <c r="J673" s="245"/>
      <c r="K673" s="116"/>
    </row>
    <row r="674" spans="1:11" ht="15.75" customHeight="1" x14ac:dyDescent="0.2">
      <c r="A674" s="116"/>
      <c r="C674" s="33"/>
      <c r="E674" s="242"/>
      <c r="F674" s="242"/>
      <c r="G674" s="242"/>
      <c r="H674" s="242"/>
      <c r="I674" s="244"/>
      <c r="J674" s="245"/>
      <c r="K674" s="116"/>
    </row>
    <row r="675" spans="1:11" ht="15.75" customHeight="1" x14ac:dyDescent="0.2">
      <c r="A675" s="116"/>
      <c r="C675" s="33"/>
      <c r="E675" s="242"/>
      <c r="F675" s="242"/>
      <c r="G675" s="242"/>
      <c r="H675" s="242"/>
      <c r="I675" s="244"/>
      <c r="J675" s="245"/>
      <c r="K675" s="116"/>
    </row>
    <row r="676" spans="1:11" ht="15.75" customHeight="1" x14ac:dyDescent="0.2">
      <c r="A676" s="116"/>
      <c r="C676" s="33"/>
      <c r="E676" s="242"/>
      <c r="F676" s="242"/>
      <c r="G676" s="242"/>
      <c r="H676" s="242"/>
      <c r="I676" s="244"/>
      <c r="J676" s="245"/>
      <c r="K676" s="116"/>
    </row>
    <row r="677" spans="1:11" ht="15.75" customHeight="1" x14ac:dyDescent="0.2">
      <c r="A677" s="116"/>
      <c r="C677" s="33"/>
      <c r="E677" s="242"/>
      <c r="F677" s="242"/>
      <c r="G677" s="242"/>
      <c r="H677" s="242"/>
      <c r="I677" s="244"/>
      <c r="J677" s="245"/>
      <c r="K677" s="116"/>
    </row>
    <row r="678" spans="1:11" ht="15.75" customHeight="1" x14ac:dyDescent="0.2">
      <c r="A678" s="116"/>
      <c r="C678" s="33"/>
      <c r="E678" s="242"/>
      <c r="F678" s="242"/>
      <c r="G678" s="242"/>
      <c r="H678" s="242"/>
      <c r="I678" s="244"/>
      <c r="J678" s="245"/>
      <c r="K678" s="116"/>
    </row>
    <row r="679" spans="1:11" ht="15.75" customHeight="1" x14ac:dyDescent="0.2">
      <c r="A679" s="116"/>
      <c r="C679" s="33"/>
      <c r="E679" s="242"/>
      <c r="F679" s="242"/>
      <c r="G679" s="242"/>
      <c r="H679" s="242"/>
      <c r="I679" s="244"/>
      <c r="J679" s="245"/>
      <c r="K679" s="116"/>
    </row>
    <row r="680" spans="1:11" ht="15.75" customHeight="1" x14ac:dyDescent="0.2">
      <c r="A680" s="116"/>
      <c r="C680" s="33"/>
      <c r="E680" s="242"/>
      <c r="F680" s="242"/>
      <c r="G680" s="242"/>
      <c r="H680" s="242"/>
      <c r="I680" s="244"/>
      <c r="J680" s="245"/>
      <c r="K680" s="116"/>
    </row>
    <row r="681" spans="1:11" ht="15.75" customHeight="1" x14ac:dyDescent="0.2">
      <c r="A681" s="116"/>
      <c r="C681" s="33"/>
      <c r="E681" s="242"/>
      <c r="F681" s="242"/>
      <c r="G681" s="242"/>
      <c r="H681" s="242"/>
      <c r="I681" s="244"/>
      <c r="J681" s="245"/>
      <c r="K681" s="116"/>
    </row>
    <row r="682" spans="1:11" ht="15.75" customHeight="1" x14ac:dyDescent="0.2">
      <c r="A682" s="116"/>
      <c r="C682" s="33"/>
      <c r="E682" s="242"/>
      <c r="F682" s="242"/>
      <c r="G682" s="242"/>
      <c r="H682" s="242"/>
      <c r="I682" s="244"/>
      <c r="J682" s="245"/>
      <c r="K682" s="116"/>
    </row>
    <row r="683" spans="1:11" ht="15.75" customHeight="1" x14ac:dyDescent="0.2">
      <c r="A683" s="116"/>
      <c r="C683" s="33"/>
      <c r="E683" s="242"/>
      <c r="F683" s="242"/>
      <c r="G683" s="242"/>
      <c r="H683" s="242"/>
      <c r="I683" s="244"/>
      <c r="J683" s="245"/>
      <c r="K683" s="116"/>
    </row>
    <row r="684" spans="1:11" ht="15.75" customHeight="1" x14ac:dyDescent="0.2">
      <c r="A684" s="116"/>
      <c r="C684" s="33"/>
      <c r="E684" s="242"/>
      <c r="F684" s="242"/>
      <c r="G684" s="242"/>
      <c r="H684" s="242"/>
      <c r="I684" s="244"/>
      <c r="J684" s="245"/>
      <c r="K684" s="116"/>
    </row>
    <row r="685" spans="1:11" ht="15.75" customHeight="1" x14ac:dyDescent="0.2">
      <c r="A685" s="116"/>
      <c r="C685" s="33"/>
      <c r="E685" s="242"/>
      <c r="F685" s="242"/>
      <c r="G685" s="242"/>
      <c r="H685" s="242"/>
      <c r="I685" s="244"/>
      <c r="J685" s="245"/>
      <c r="K685" s="116"/>
    </row>
    <row r="686" spans="1:11" ht="15.75" customHeight="1" x14ac:dyDescent="0.2">
      <c r="A686" s="116"/>
      <c r="C686" s="33"/>
      <c r="E686" s="242"/>
      <c r="F686" s="242"/>
      <c r="G686" s="242"/>
      <c r="H686" s="242"/>
      <c r="I686" s="244"/>
      <c r="J686" s="245"/>
      <c r="K686" s="116"/>
    </row>
    <row r="687" spans="1:11" ht="15.75" customHeight="1" x14ac:dyDescent="0.2">
      <c r="A687" s="116"/>
      <c r="C687" s="33"/>
      <c r="E687" s="242"/>
      <c r="F687" s="242"/>
      <c r="G687" s="242"/>
      <c r="H687" s="242"/>
      <c r="I687" s="244"/>
      <c r="J687" s="245"/>
      <c r="K687" s="116"/>
    </row>
    <row r="688" spans="1:11" ht="15.75" customHeight="1" x14ac:dyDescent="0.2">
      <c r="A688" s="116"/>
      <c r="C688" s="33"/>
      <c r="E688" s="242"/>
      <c r="F688" s="242"/>
      <c r="G688" s="242"/>
      <c r="H688" s="242"/>
      <c r="I688" s="244"/>
      <c r="J688" s="245"/>
      <c r="K688" s="116"/>
    </row>
    <row r="689" spans="1:11" ht="15.75" customHeight="1" x14ac:dyDescent="0.2">
      <c r="A689" s="116"/>
      <c r="C689" s="33"/>
      <c r="E689" s="242"/>
      <c r="F689" s="242"/>
      <c r="G689" s="242"/>
      <c r="H689" s="242"/>
      <c r="I689" s="244"/>
      <c r="J689" s="245"/>
      <c r="K689" s="116"/>
    </row>
    <row r="690" spans="1:11" ht="15.75" customHeight="1" x14ac:dyDescent="0.2">
      <c r="A690" s="116"/>
      <c r="C690" s="33"/>
      <c r="E690" s="242"/>
      <c r="F690" s="242"/>
      <c r="G690" s="242"/>
      <c r="H690" s="242"/>
      <c r="I690" s="244"/>
      <c r="J690" s="245"/>
      <c r="K690" s="116"/>
    </row>
    <row r="691" spans="1:11" ht="15.75" customHeight="1" x14ac:dyDescent="0.2">
      <c r="A691" s="116"/>
      <c r="C691" s="33"/>
      <c r="E691" s="242"/>
      <c r="F691" s="242"/>
      <c r="G691" s="242"/>
      <c r="H691" s="242"/>
      <c r="I691" s="244"/>
      <c r="J691" s="245"/>
      <c r="K691" s="116"/>
    </row>
    <row r="692" spans="1:11" ht="15.75" customHeight="1" x14ac:dyDescent="0.2">
      <c r="A692" s="116"/>
      <c r="C692" s="33"/>
      <c r="E692" s="242"/>
      <c r="F692" s="242"/>
      <c r="G692" s="242"/>
      <c r="H692" s="242"/>
      <c r="I692" s="244"/>
      <c r="J692" s="245"/>
      <c r="K692" s="116"/>
    </row>
    <row r="693" spans="1:11" ht="15.75" customHeight="1" x14ac:dyDescent="0.2">
      <c r="A693" s="116"/>
      <c r="C693" s="33"/>
      <c r="E693" s="242"/>
      <c r="F693" s="242"/>
      <c r="G693" s="242"/>
      <c r="H693" s="242"/>
      <c r="I693" s="244"/>
      <c r="J693" s="245"/>
      <c r="K693" s="116"/>
    </row>
    <row r="694" spans="1:11" ht="15.75" customHeight="1" x14ac:dyDescent="0.2">
      <c r="A694" s="116"/>
      <c r="C694" s="33"/>
      <c r="E694" s="242"/>
      <c r="F694" s="242"/>
      <c r="G694" s="242"/>
      <c r="H694" s="242"/>
      <c r="I694" s="244"/>
      <c r="J694" s="245"/>
      <c r="K694" s="116"/>
    </row>
    <row r="695" spans="1:11" ht="15.75" customHeight="1" x14ac:dyDescent="0.2">
      <c r="A695" s="116"/>
      <c r="C695" s="33"/>
      <c r="E695" s="242"/>
      <c r="F695" s="242"/>
      <c r="G695" s="242"/>
      <c r="H695" s="242"/>
      <c r="I695" s="244"/>
      <c r="J695" s="245"/>
      <c r="K695" s="116"/>
    </row>
    <row r="696" spans="1:11" ht="15.75" customHeight="1" x14ac:dyDescent="0.2">
      <c r="A696" s="116"/>
      <c r="C696" s="33"/>
      <c r="E696" s="242"/>
      <c r="F696" s="242"/>
      <c r="G696" s="242"/>
      <c r="H696" s="242"/>
      <c r="I696" s="244"/>
      <c r="J696" s="245"/>
      <c r="K696" s="116"/>
    </row>
    <row r="697" spans="1:11" ht="15.75" customHeight="1" x14ac:dyDescent="0.2">
      <c r="A697" s="116"/>
      <c r="C697" s="33"/>
      <c r="E697" s="242"/>
      <c r="F697" s="242"/>
      <c r="G697" s="242"/>
      <c r="H697" s="242"/>
      <c r="I697" s="244"/>
      <c r="J697" s="245"/>
      <c r="K697" s="116"/>
    </row>
    <row r="698" spans="1:11" ht="15.75" customHeight="1" x14ac:dyDescent="0.2">
      <c r="A698" s="116"/>
      <c r="C698" s="33"/>
      <c r="E698" s="242"/>
      <c r="F698" s="242"/>
      <c r="G698" s="242"/>
      <c r="H698" s="242"/>
      <c r="I698" s="244"/>
      <c r="J698" s="245"/>
      <c r="K698" s="116"/>
    </row>
    <row r="699" spans="1:11" ht="15.75" customHeight="1" x14ac:dyDescent="0.2">
      <c r="A699" s="116"/>
      <c r="C699" s="33"/>
      <c r="E699" s="242"/>
      <c r="F699" s="242"/>
      <c r="G699" s="242"/>
      <c r="H699" s="242"/>
      <c r="I699" s="244"/>
      <c r="J699" s="245"/>
      <c r="K699" s="116"/>
    </row>
    <row r="700" spans="1:11" ht="15.75" customHeight="1" x14ac:dyDescent="0.2">
      <c r="A700" s="116"/>
      <c r="C700" s="33"/>
      <c r="E700" s="242"/>
      <c r="F700" s="242"/>
      <c r="G700" s="242"/>
      <c r="H700" s="242"/>
      <c r="I700" s="244"/>
      <c r="J700" s="245"/>
      <c r="K700" s="116"/>
    </row>
    <row r="701" spans="1:11" ht="15.75" customHeight="1" x14ac:dyDescent="0.2">
      <c r="A701" s="116"/>
      <c r="C701" s="33"/>
      <c r="E701" s="242"/>
      <c r="F701" s="242"/>
      <c r="G701" s="242"/>
      <c r="H701" s="242"/>
      <c r="I701" s="244"/>
      <c r="J701" s="245"/>
      <c r="K701" s="116"/>
    </row>
    <row r="702" spans="1:11" ht="15.75" customHeight="1" x14ac:dyDescent="0.2">
      <c r="A702" s="116"/>
      <c r="C702" s="33"/>
      <c r="E702" s="242"/>
      <c r="F702" s="242"/>
      <c r="G702" s="242"/>
      <c r="H702" s="242"/>
      <c r="I702" s="244"/>
      <c r="J702" s="245"/>
      <c r="K702" s="116"/>
    </row>
    <row r="703" spans="1:11" ht="15.75" customHeight="1" x14ac:dyDescent="0.2">
      <c r="A703" s="116"/>
      <c r="C703" s="33"/>
      <c r="E703" s="242"/>
      <c r="F703" s="242"/>
      <c r="G703" s="242"/>
      <c r="H703" s="242"/>
      <c r="I703" s="244"/>
      <c r="J703" s="245"/>
      <c r="K703" s="116"/>
    </row>
    <row r="704" spans="1:11" ht="15.75" customHeight="1" x14ac:dyDescent="0.2">
      <c r="A704" s="116"/>
      <c r="C704" s="33"/>
      <c r="E704" s="242"/>
      <c r="F704" s="242"/>
      <c r="G704" s="242"/>
      <c r="H704" s="242"/>
      <c r="I704" s="244"/>
      <c r="J704" s="245"/>
      <c r="K704" s="116"/>
    </row>
    <row r="705" spans="1:11" ht="15.75" customHeight="1" x14ac:dyDescent="0.2">
      <c r="A705" s="116"/>
      <c r="C705" s="33"/>
      <c r="E705" s="242"/>
      <c r="F705" s="242"/>
      <c r="G705" s="242"/>
      <c r="H705" s="242"/>
      <c r="I705" s="244"/>
      <c r="J705" s="245"/>
      <c r="K705" s="116"/>
    </row>
    <row r="706" spans="1:11" ht="15.75" customHeight="1" x14ac:dyDescent="0.2">
      <c r="A706" s="116"/>
      <c r="C706" s="33"/>
      <c r="E706" s="242"/>
      <c r="F706" s="242"/>
      <c r="G706" s="242"/>
      <c r="H706" s="242"/>
      <c r="I706" s="244"/>
      <c r="J706" s="245"/>
      <c r="K706" s="116"/>
    </row>
    <row r="707" spans="1:11" ht="15.75" customHeight="1" x14ac:dyDescent="0.2">
      <c r="A707" s="116"/>
      <c r="C707" s="33"/>
      <c r="E707" s="242"/>
      <c r="F707" s="242"/>
      <c r="G707" s="242"/>
      <c r="H707" s="242"/>
      <c r="I707" s="244"/>
      <c r="J707" s="245"/>
      <c r="K707" s="116"/>
    </row>
    <row r="708" spans="1:11" ht="15.75" customHeight="1" x14ac:dyDescent="0.2">
      <c r="A708" s="116"/>
      <c r="C708" s="33"/>
      <c r="E708" s="242"/>
      <c r="F708" s="242"/>
      <c r="G708" s="242"/>
      <c r="H708" s="242"/>
      <c r="I708" s="244"/>
      <c r="J708" s="245"/>
      <c r="K708" s="116"/>
    </row>
    <row r="709" spans="1:11" ht="15.75" customHeight="1" x14ac:dyDescent="0.2">
      <c r="A709" s="116"/>
      <c r="C709" s="33"/>
      <c r="E709" s="242"/>
      <c r="F709" s="242"/>
      <c r="G709" s="242"/>
      <c r="H709" s="242"/>
      <c r="I709" s="244"/>
      <c r="J709" s="245"/>
      <c r="K709" s="116"/>
    </row>
    <row r="710" spans="1:11" ht="15.75" customHeight="1" x14ac:dyDescent="0.2">
      <c r="A710" s="116"/>
      <c r="C710" s="33"/>
      <c r="E710" s="242"/>
      <c r="F710" s="242"/>
      <c r="G710" s="242"/>
      <c r="H710" s="242"/>
      <c r="I710" s="244"/>
      <c r="J710" s="245"/>
      <c r="K710" s="116"/>
    </row>
    <row r="711" spans="1:11" ht="15.75" customHeight="1" x14ac:dyDescent="0.2">
      <c r="A711" s="116"/>
      <c r="C711" s="33"/>
      <c r="E711" s="242"/>
      <c r="F711" s="242"/>
      <c r="G711" s="242"/>
      <c r="H711" s="242"/>
      <c r="I711" s="244"/>
      <c r="J711" s="245"/>
      <c r="K711" s="116"/>
    </row>
    <row r="712" spans="1:11" ht="15.75" customHeight="1" x14ac:dyDescent="0.2">
      <c r="A712" s="116"/>
      <c r="C712" s="33"/>
      <c r="E712" s="242"/>
      <c r="F712" s="242"/>
      <c r="G712" s="242"/>
      <c r="H712" s="242"/>
      <c r="I712" s="244"/>
      <c r="J712" s="245"/>
      <c r="K712" s="116"/>
    </row>
    <row r="713" spans="1:11" ht="15.75" customHeight="1" x14ac:dyDescent="0.2">
      <c r="A713" s="116"/>
      <c r="C713" s="33"/>
      <c r="E713" s="242"/>
      <c r="F713" s="242"/>
      <c r="G713" s="242"/>
      <c r="H713" s="242"/>
      <c r="I713" s="244"/>
      <c r="J713" s="245"/>
      <c r="K713" s="116"/>
    </row>
    <row r="714" spans="1:11" ht="15.75" customHeight="1" x14ac:dyDescent="0.2">
      <c r="A714" s="116"/>
      <c r="C714" s="33"/>
      <c r="E714" s="242"/>
      <c r="F714" s="242"/>
      <c r="G714" s="242"/>
      <c r="H714" s="242"/>
      <c r="I714" s="244"/>
      <c r="J714" s="245"/>
      <c r="K714" s="116"/>
    </row>
    <row r="715" spans="1:11" ht="15.75" customHeight="1" x14ac:dyDescent="0.2">
      <c r="A715" s="116"/>
      <c r="C715" s="33"/>
      <c r="E715" s="242"/>
      <c r="F715" s="242"/>
      <c r="G715" s="242"/>
      <c r="H715" s="242"/>
      <c r="I715" s="244"/>
      <c r="J715" s="245"/>
      <c r="K715" s="116"/>
    </row>
    <row r="716" spans="1:11" ht="15.75" customHeight="1" x14ac:dyDescent="0.2">
      <c r="A716" s="116"/>
      <c r="C716" s="33"/>
      <c r="E716" s="242"/>
      <c r="F716" s="242"/>
      <c r="G716" s="242"/>
      <c r="H716" s="242"/>
      <c r="I716" s="244"/>
      <c r="J716" s="245"/>
      <c r="K716" s="116"/>
    </row>
    <row r="717" spans="1:11" ht="15.75" customHeight="1" x14ac:dyDescent="0.2">
      <c r="A717" s="116"/>
      <c r="C717" s="33"/>
      <c r="E717" s="242"/>
      <c r="F717" s="242"/>
      <c r="G717" s="242"/>
      <c r="H717" s="242"/>
      <c r="I717" s="244"/>
      <c r="J717" s="245"/>
      <c r="K717" s="116"/>
    </row>
    <row r="718" spans="1:11" ht="15.75" customHeight="1" x14ac:dyDescent="0.2">
      <c r="A718" s="116"/>
      <c r="C718" s="33"/>
      <c r="E718" s="242"/>
      <c r="F718" s="242"/>
      <c r="G718" s="242"/>
      <c r="H718" s="242"/>
      <c r="I718" s="244"/>
      <c r="J718" s="245"/>
      <c r="K718" s="116"/>
    </row>
    <row r="719" spans="1:11" ht="15.75" customHeight="1" x14ac:dyDescent="0.2">
      <c r="A719" s="116"/>
      <c r="C719" s="33"/>
      <c r="E719" s="242"/>
      <c r="F719" s="242"/>
      <c r="G719" s="242"/>
      <c r="H719" s="242"/>
      <c r="I719" s="244"/>
      <c r="J719" s="245"/>
      <c r="K719" s="116"/>
    </row>
    <row r="720" spans="1:11" ht="15.75" customHeight="1" x14ac:dyDescent="0.2">
      <c r="A720" s="116"/>
      <c r="C720" s="33"/>
      <c r="E720" s="242"/>
      <c r="F720" s="242"/>
      <c r="G720" s="242"/>
      <c r="H720" s="242"/>
      <c r="I720" s="244"/>
      <c r="J720" s="245"/>
      <c r="K720" s="116"/>
    </row>
    <row r="721" spans="1:11" ht="15.75" customHeight="1" x14ac:dyDescent="0.2">
      <c r="A721" s="116"/>
      <c r="C721" s="33"/>
      <c r="E721" s="242"/>
      <c r="F721" s="242"/>
      <c r="G721" s="242"/>
      <c r="H721" s="242"/>
      <c r="I721" s="244"/>
      <c r="J721" s="245"/>
      <c r="K721" s="116"/>
    </row>
    <row r="722" spans="1:11" ht="15.75" customHeight="1" x14ac:dyDescent="0.2">
      <c r="A722" s="116"/>
      <c r="C722" s="33"/>
      <c r="E722" s="242"/>
      <c r="F722" s="242"/>
      <c r="G722" s="242"/>
      <c r="H722" s="242"/>
      <c r="I722" s="244"/>
      <c r="J722" s="245"/>
      <c r="K722" s="116"/>
    </row>
    <row r="723" spans="1:11" ht="15.75" customHeight="1" x14ac:dyDescent="0.2">
      <c r="A723" s="116"/>
      <c r="C723" s="33"/>
      <c r="E723" s="242"/>
      <c r="F723" s="242"/>
      <c r="G723" s="242"/>
      <c r="H723" s="242"/>
      <c r="I723" s="244"/>
      <c r="J723" s="245"/>
      <c r="K723" s="116"/>
    </row>
    <row r="724" spans="1:11" ht="15.75" customHeight="1" x14ac:dyDescent="0.2">
      <c r="A724" s="116"/>
      <c r="C724" s="33"/>
      <c r="E724" s="242"/>
      <c r="F724" s="242"/>
      <c r="G724" s="242"/>
      <c r="H724" s="242"/>
      <c r="I724" s="244"/>
      <c r="J724" s="245"/>
      <c r="K724" s="116"/>
    </row>
    <row r="725" spans="1:11" ht="15.75" customHeight="1" x14ac:dyDescent="0.2">
      <c r="A725" s="116"/>
      <c r="C725" s="33"/>
      <c r="E725" s="242"/>
      <c r="F725" s="242"/>
      <c r="G725" s="242"/>
      <c r="H725" s="242"/>
      <c r="I725" s="244"/>
      <c r="J725" s="245"/>
      <c r="K725" s="116"/>
    </row>
    <row r="726" spans="1:11" ht="15.75" customHeight="1" x14ac:dyDescent="0.2">
      <c r="A726" s="116"/>
      <c r="C726" s="33"/>
      <c r="E726" s="242"/>
      <c r="F726" s="242"/>
      <c r="G726" s="242"/>
      <c r="H726" s="242"/>
      <c r="I726" s="244"/>
      <c r="J726" s="245"/>
      <c r="K726" s="116"/>
    </row>
    <row r="727" spans="1:11" ht="15.75" customHeight="1" x14ac:dyDescent="0.2">
      <c r="A727" s="116"/>
      <c r="C727" s="33"/>
      <c r="E727" s="242"/>
      <c r="F727" s="242"/>
      <c r="G727" s="242"/>
      <c r="H727" s="242"/>
      <c r="I727" s="244"/>
      <c r="J727" s="245"/>
      <c r="K727" s="116"/>
    </row>
    <row r="728" spans="1:11" ht="15.75" customHeight="1" x14ac:dyDescent="0.2">
      <c r="A728" s="116"/>
      <c r="C728" s="33"/>
      <c r="E728" s="242"/>
      <c r="F728" s="242"/>
      <c r="G728" s="242"/>
      <c r="H728" s="242"/>
      <c r="I728" s="244"/>
      <c r="J728" s="245"/>
      <c r="K728" s="116"/>
    </row>
    <row r="729" spans="1:11" ht="15.75" customHeight="1" x14ac:dyDescent="0.2">
      <c r="A729" s="116"/>
      <c r="C729" s="33"/>
      <c r="E729" s="242"/>
      <c r="F729" s="242"/>
      <c r="G729" s="242"/>
      <c r="H729" s="242"/>
      <c r="I729" s="244"/>
      <c r="J729" s="245"/>
      <c r="K729" s="116"/>
    </row>
    <row r="730" spans="1:11" ht="15.75" customHeight="1" x14ac:dyDescent="0.2">
      <c r="A730" s="116"/>
      <c r="C730" s="33"/>
      <c r="E730" s="242"/>
      <c r="F730" s="242"/>
      <c r="G730" s="242"/>
      <c r="H730" s="242"/>
      <c r="I730" s="244"/>
      <c r="J730" s="245"/>
      <c r="K730" s="116"/>
    </row>
    <row r="731" spans="1:11" ht="15.75" customHeight="1" x14ac:dyDescent="0.2">
      <c r="A731" s="116"/>
      <c r="C731" s="33"/>
      <c r="E731" s="242"/>
      <c r="F731" s="242"/>
      <c r="G731" s="242"/>
      <c r="H731" s="242"/>
      <c r="I731" s="244"/>
      <c r="J731" s="245"/>
      <c r="K731" s="116"/>
    </row>
    <row r="732" spans="1:11" ht="15.75" customHeight="1" x14ac:dyDescent="0.2">
      <c r="A732" s="116"/>
      <c r="C732" s="33"/>
      <c r="E732" s="242"/>
      <c r="F732" s="242"/>
      <c r="G732" s="242"/>
      <c r="H732" s="242"/>
      <c r="I732" s="244"/>
      <c r="J732" s="245"/>
      <c r="K732" s="116"/>
    </row>
    <row r="733" spans="1:11" ht="15.75" customHeight="1" x14ac:dyDescent="0.2">
      <c r="A733" s="116"/>
      <c r="C733" s="33"/>
      <c r="E733" s="242"/>
      <c r="F733" s="242"/>
      <c r="G733" s="242"/>
      <c r="H733" s="242"/>
      <c r="I733" s="244"/>
      <c r="J733" s="245"/>
      <c r="K733" s="116"/>
    </row>
    <row r="734" spans="1:11" ht="15.75" customHeight="1" x14ac:dyDescent="0.2">
      <c r="A734" s="116"/>
      <c r="C734" s="33"/>
      <c r="E734" s="242"/>
      <c r="F734" s="242"/>
      <c r="G734" s="242"/>
      <c r="H734" s="242"/>
      <c r="I734" s="244"/>
      <c r="J734" s="245"/>
      <c r="K734" s="116"/>
    </row>
    <row r="735" spans="1:11" ht="15.75" customHeight="1" x14ac:dyDescent="0.2">
      <c r="A735" s="116"/>
      <c r="C735" s="33"/>
      <c r="E735" s="242"/>
      <c r="F735" s="242"/>
      <c r="G735" s="242"/>
      <c r="H735" s="242"/>
      <c r="I735" s="244"/>
      <c r="J735" s="245"/>
      <c r="K735" s="116"/>
    </row>
    <row r="736" spans="1:11" ht="15.75" customHeight="1" x14ac:dyDescent="0.2">
      <c r="A736" s="116"/>
      <c r="C736" s="33"/>
      <c r="E736" s="242"/>
      <c r="F736" s="242"/>
      <c r="G736" s="242"/>
      <c r="H736" s="242"/>
      <c r="I736" s="244"/>
      <c r="J736" s="245"/>
      <c r="K736" s="116"/>
    </row>
    <row r="737" spans="1:11" ht="15.75" customHeight="1" x14ac:dyDescent="0.2">
      <c r="A737" s="116"/>
      <c r="C737" s="33"/>
      <c r="E737" s="242"/>
      <c r="F737" s="242"/>
      <c r="G737" s="242"/>
      <c r="H737" s="242"/>
      <c r="I737" s="244"/>
      <c r="J737" s="245"/>
      <c r="K737" s="116"/>
    </row>
    <row r="738" spans="1:11" ht="15.75" customHeight="1" x14ac:dyDescent="0.2">
      <c r="A738" s="116"/>
      <c r="C738" s="33"/>
      <c r="E738" s="242"/>
      <c r="F738" s="242"/>
      <c r="G738" s="242"/>
      <c r="H738" s="242"/>
      <c r="I738" s="244"/>
      <c r="J738" s="245"/>
      <c r="K738" s="116"/>
    </row>
    <row r="739" spans="1:11" ht="15.75" customHeight="1" x14ac:dyDescent="0.2">
      <c r="A739" s="116"/>
      <c r="C739" s="33"/>
      <c r="E739" s="242"/>
      <c r="F739" s="242"/>
      <c r="G739" s="242"/>
      <c r="H739" s="242"/>
      <c r="I739" s="244"/>
      <c r="J739" s="245"/>
      <c r="K739" s="116"/>
    </row>
    <row r="740" spans="1:11" ht="15.75" customHeight="1" x14ac:dyDescent="0.2">
      <c r="A740" s="116"/>
      <c r="C740" s="33"/>
      <c r="E740" s="242"/>
      <c r="F740" s="242"/>
      <c r="G740" s="242"/>
      <c r="H740" s="242"/>
      <c r="I740" s="244"/>
      <c r="J740" s="245"/>
      <c r="K740" s="116"/>
    </row>
    <row r="741" spans="1:11" ht="15.75" customHeight="1" x14ac:dyDescent="0.2">
      <c r="A741" s="116"/>
      <c r="C741" s="33"/>
      <c r="E741" s="242"/>
      <c r="F741" s="242"/>
      <c r="G741" s="242"/>
      <c r="H741" s="242"/>
      <c r="I741" s="244"/>
      <c r="J741" s="245"/>
      <c r="K741" s="116"/>
    </row>
    <row r="742" spans="1:11" ht="15.75" customHeight="1" x14ac:dyDescent="0.2">
      <c r="A742" s="116"/>
      <c r="C742" s="33"/>
      <c r="E742" s="242"/>
      <c r="F742" s="242"/>
      <c r="G742" s="242"/>
      <c r="H742" s="242"/>
      <c r="I742" s="244"/>
      <c r="J742" s="245"/>
      <c r="K742" s="116"/>
    </row>
    <row r="743" spans="1:11" ht="15.75" customHeight="1" x14ac:dyDescent="0.2">
      <c r="A743" s="116"/>
      <c r="C743" s="33"/>
      <c r="E743" s="242"/>
      <c r="F743" s="242"/>
      <c r="G743" s="242"/>
      <c r="H743" s="242"/>
      <c r="I743" s="244"/>
      <c r="J743" s="245"/>
      <c r="K743" s="116"/>
    </row>
    <row r="744" spans="1:11" ht="15.75" customHeight="1" x14ac:dyDescent="0.2">
      <c r="A744" s="116"/>
      <c r="C744" s="33"/>
      <c r="E744" s="242"/>
      <c r="F744" s="242"/>
      <c r="G744" s="242"/>
      <c r="H744" s="242"/>
      <c r="I744" s="244"/>
      <c r="J744" s="245"/>
      <c r="K744" s="116"/>
    </row>
    <row r="745" spans="1:11" ht="15.75" customHeight="1" x14ac:dyDescent="0.2">
      <c r="A745" s="116"/>
      <c r="C745" s="33"/>
      <c r="E745" s="242"/>
      <c r="F745" s="242"/>
      <c r="G745" s="242"/>
      <c r="H745" s="242"/>
      <c r="I745" s="244"/>
      <c r="J745" s="245"/>
      <c r="K745" s="116"/>
    </row>
    <row r="746" spans="1:11" ht="15.75" customHeight="1" x14ac:dyDescent="0.2">
      <c r="A746" s="116"/>
      <c r="C746" s="33"/>
      <c r="E746" s="242"/>
      <c r="F746" s="242"/>
      <c r="G746" s="242"/>
      <c r="H746" s="242"/>
      <c r="I746" s="244"/>
      <c r="J746" s="245"/>
      <c r="K746" s="116"/>
    </row>
    <row r="747" spans="1:11" ht="15.75" customHeight="1" x14ac:dyDescent="0.2">
      <c r="A747" s="116"/>
      <c r="C747" s="33"/>
      <c r="E747" s="242"/>
      <c r="F747" s="242"/>
      <c r="G747" s="242"/>
      <c r="H747" s="242"/>
      <c r="I747" s="244"/>
      <c r="J747" s="245"/>
      <c r="K747" s="116"/>
    </row>
    <row r="748" spans="1:11" ht="15.75" customHeight="1" x14ac:dyDescent="0.2">
      <c r="A748" s="116"/>
      <c r="C748" s="33"/>
      <c r="E748" s="242"/>
      <c r="F748" s="242"/>
      <c r="G748" s="242"/>
      <c r="H748" s="242"/>
      <c r="I748" s="244"/>
      <c r="J748" s="245"/>
      <c r="K748" s="116"/>
    </row>
    <row r="749" spans="1:11" ht="15.75" customHeight="1" x14ac:dyDescent="0.2">
      <c r="A749" s="116"/>
      <c r="C749" s="33"/>
      <c r="E749" s="242"/>
      <c r="F749" s="242"/>
      <c r="G749" s="242"/>
      <c r="H749" s="242"/>
      <c r="I749" s="244"/>
      <c r="J749" s="245"/>
      <c r="K749" s="116"/>
    </row>
    <row r="750" spans="1:11" ht="15.75" customHeight="1" x14ac:dyDescent="0.2">
      <c r="A750" s="116"/>
      <c r="C750" s="33"/>
      <c r="E750" s="242"/>
      <c r="F750" s="242"/>
      <c r="G750" s="242"/>
      <c r="H750" s="242"/>
      <c r="I750" s="244"/>
      <c r="J750" s="245"/>
      <c r="K750" s="116"/>
    </row>
    <row r="751" spans="1:11" ht="15.75" customHeight="1" x14ac:dyDescent="0.2">
      <c r="A751" s="116"/>
      <c r="C751" s="33"/>
      <c r="E751" s="242"/>
      <c r="F751" s="242"/>
      <c r="G751" s="242"/>
      <c r="H751" s="242"/>
      <c r="I751" s="244"/>
      <c r="J751" s="245"/>
      <c r="K751" s="116"/>
    </row>
    <row r="752" spans="1:11" ht="15.75" customHeight="1" x14ac:dyDescent="0.2">
      <c r="A752" s="116"/>
      <c r="C752" s="33"/>
      <c r="E752" s="242"/>
      <c r="F752" s="242"/>
      <c r="G752" s="242"/>
      <c r="H752" s="242"/>
      <c r="I752" s="244"/>
      <c r="J752" s="245"/>
      <c r="K752" s="116"/>
    </row>
    <row r="753" spans="1:11" ht="15.75" customHeight="1" x14ac:dyDescent="0.2">
      <c r="A753" s="116"/>
      <c r="C753" s="33"/>
      <c r="E753" s="242"/>
      <c r="F753" s="242"/>
      <c r="G753" s="242"/>
      <c r="H753" s="242"/>
      <c r="I753" s="244"/>
      <c r="J753" s="245"/>
      <c r="K753" s="116"/>
    </row>
    <row r="754" spans="1:11" ht="15.75" customHeight="1" x14ac:dyDescent="0.2">
      <c r="A754" s="116"/>
      <c r="C754" s="33"/>
      <c r="E754" s="242"/>
      <c r="F754" s="242"/>
      <c r="G754" s="242"/>
      <c r="H754" s="242"/>
      <c r="I754" s="244"/>
      <c r="J754" s="245"/>
      <c r="K754" s="116"/>
    </row>
    <row r="755" spans="1:11" ht="15.75" customHeight="1" x14ac:dyDescent="0.2">
      <c r="A755" s="116"/>
      <c r="C755" s="33"/>
      <c r="E755" s="242"/>
      <c r="F755" s="242"/>
      <c r="G755" s="242"/>
      <c r="H755" s="242"/>
      <c r="I755" s="244"/>
      <c r="J755" s="245"/>
      <c r="K755" s="116"/>
    </row>
    <row r="756" spans="1:11" ht="15.75" customHeight="1" x14ac:dyDescent="0.2">
      <c r="A756" s="116"/>
      <c r="C756" s="33"/>
      <c r="E756" s="242"/>
      <c r="F756" s="242"/>
      <c r="G756" s="242"/>
      <c r="H756" s="242"/>
      <c r="I756" s="244"/>
      <c r="J756" s="245"/>
      <c r="K756" s="116"/>
    </row>
    <row r="757" spans="1:11" ht="15.75" customHeight="1" x14ac:dyDescent="0.2">
      <c r="A757" s="116"/>
      <c r="C757" s="33"/>
      <c r="E757" s="242"/>
      <c r="F757" s="242"/>
      <c r="G757" s="242"/>
      <c r="H757" s="242"/>
      <c r="I757" s="244"/>
      <c r="J757" s="245"/>
      <c r="K757" s="116"/>
    </row>
    <row r="758" spans="1:11" ht="15.75" customHeight="1" x14ac:dyDescent="0.2">
      <c r="A758" s="116"/>
      <c r="C758" s="33"/>
      <c r="E758" s="242"/>
      <c r="F758" s="242"/>
      <c r="G758" s="242"/>
      <c r="H758" s="242"/>
      <c r="I758" s="244"/>
      <c r="J758" s="245"/>
      <c r="K758" s="116"/>
    </row>
    <row r="759" spans="1:11" ht="15.75" customHeight="1" x14ac:dyDescent="0.2">
      <c r="A759" s="116"/>
      <c r="C759" s="33"/>
      <c r="E759" s="242"/>
      <c r="F759" s="242"/>
      <c r="G759" s="242"/>
      <c r="H759" s="242"/>
      <c r="I759" s="244"/>
      <c r="J759" s="245"/>
      <c r="K759" s="116"/>
    </row>
    <row r="760" spans="1:11" ht="15.75" customHeight="1" x14ac:dyDescent="0.2">
      <c r="A760" s="116"/>
      <c r="C760" s="33"/>
      <c r="E760" s="242"/>
      <c r="F760" s="242"/>
      <c r="G760" s="242"/>
      <c r="H760" s="242"/>
      <c r="I760" s="244"/>
      <c r="J760" s="245"/>
      <c r="K760" s="116"/>
    </row>
    <row r="761" spans="1:11" ht="15.75" customHeight="1" x14ac:dyDescent="0.2">
      <c r="A761" s="116"/>
      <c r="C761" s="33"/>
      <c r="E761" s="242"/>
      <c r="F761" s="242"/>
      <c r="G761" s="242"/>
      <c r="H761" s="242"/>
      <c r="I761" s="244"/>
      <c r="J761" s="245"/>
      <c r="K761" s="116"/>
    </row>
    <row r="762" spans="1:11" ht="15.75" customHeight="1" x14ac:dyDescent="0.2">
      <c r="A762" s="116"/>
      <c r="C762" s="33"/>
      <c r="E762" s="242"/>
      <c r="F762" s="242"/>
      <c r="G762" s="242"/>
      <c r="H762" s="242"/>
      <c r="I762" s="244"/>
      <c r="J762" s="245"/>
      <c r="K762" s="116"/>
    </row>
    <row r="763" spans="1:11" ht="15.75" customHeight="1" x14ac:dyDescent="0.2">
      <c r="A763" s="116"/>
      <c r="C763" s="33"/>
      <c r="E763" s="242"/>
      <c r="F763" s="242"/>
      <c r="G763" s="242"/>
      <c r="H763" s="242"/>
      <c r="I763" s="244"/>
      <c r="J763" s="245"/>
      <c r="K763" s="116"/>
    </row>
    <row r="764" spans="1:11" ht="15.75" customHeight="1" x14ac:dyDescent="0.2">
      <c r="A764" s="116"/>
      <c r="C764" s="33"/>
      <c r="E764" s="242"/>
      <c r="F764" s="242"/>
      <c r="G764" s="242"/>
      <c r="H764" s="242"/>
      <c r="I764" s="244"/>
      <c r="J764" s="245"/>
      <c r="K764" s="116"/>
    </row>
    <row r="765" spans="1:11" ht="15.75" customHeight="1" x14ac:dyDescent="0.2">
      <c r="A765" s="116"/>
      <c r="C765" s="33"/>
      <c r="E765" s="242"/>
      <c r="F765" s="242"/>
      <c r="G765" s="242"/>
      <c r="H765" s="242"/>
      <c r="I765" s="244"/>
      <c r="J765" s="245"/>
      <c r="K765" s="116"/>
    </row>
    <row r="766" spans="1:11" ht="15.75" customHeight="1" x14ac:dyDescent="0.2">
      <c r="A766" s="116"/>
      <c r="C766" s="33"/>
      <c r="E766" s="242"/>
      <c r="F766" s="242"/>
      <c r="G766" s="242"/>
      <c r="H766" s="242"/>
      <c r="I766" s="244"/>
      <c r="J766" s="245"/>
      <c r="K766" s="116"/>
    </row>
    <row r="767" spans="1:11" ht="15.75" customHeight="1" x14ac:dyDescent="0.2">
      <c r="A767" s="116"/>
      <c r="C767" s="33"/>
      <c r="E767" s="242"/>
      <c r="F767" s="242"/>
      <c r="G767" s="242"/>
      <c r="H767" s="242"/>
      <c r="I767" s="244"/>
      <c r="J767" s="245"/>
      <c r="K767" s="116"/>
    </row>
    <row r="768" spans="1:11" ht="15.75" customHeight="1" x14ac:dyDescent="0.2">
      <c r="A768" s="116"/>
      <c r="C768" s="33"/>
      <c r="E768" s="242"/>
      <c r="F768" s="242"/>
      <c r="G768" s="242"/>
      <c r="H768" s="242"/>
      <c r="I768" s="244"/>
      <c r="J768" s="245"/>
      <c r="K768" s="116"/>
    </row>
    <row r="769" spans="1:11" ht="15.75" customHeight="1" x14ac:dyDescent="0.2">
      <c r="A769" s="116"/>
      <c r="C769" s="33"/>
      <c r="E769" s="242"/>
      <c r="F769" s="242"/>
      <c r="G769" s="242"/>
      <c r="H769" s="242"/>
      <c r="I769" s="244"/>
      <c r="J769" s="245"/>
      <c r="K769" s="116"/>
    </row>
    <row r="770" spans="1:11" ht="15.75" customHeight="1" x14ac:dyDescent="0.2">
      <c r="A770" s="116"/>
      <c r="C770" s="33"/>
      <c r="E770" s="242"/>
      <c r="F770" s="242"/>
      <c r="G770" s="242"/>
      <c r="H770" s="242"/>
      <c r="I770" s="244"/>
      <c r="J770" s="245"/>
      <c r="K770" s="116"/>
    </row>
    <row r="771" spans="1:11" ht="15.75" customHeight="1" x14ac:dyDescent="0.2">
      <c r="A771" s="116"/>
      <c r="C771" s="33"/>
      <c r="E771" s="242"/>
      <c r="F771" s="242"/>
      <c r="G771" s="242"/>
      <c r="H771" s="242"/>
      <c r="I771" s="244"/>
      <c r="J771" s="245"/>
      <c r="K771" s="116"/>
    </row>
    <row r="772" spans="1:11" ht="15.75" customHeight="1" x14ac:dyDescent="0.2">
      <c r="A772" s="116"/>
      <c r="C772" s="33"/>
      <c r="E772" s="242"/>
      <c r="F772" s="242"/>
      <c r="G772" s="242"/>
      <c r="H772" s="242"/>
      <c r="I772" s="244"/>
      <c r="J772" s="245"/>
      <c r="K772" s="116"/>
    </row>
    <row r="773" spans="1:11" ht="15.75" customHeight="1" x14ac:dyDescent="0.2">
      <c r="A773" s="116"/>
      <c r="C773" s="33"/>
      <c r="E773" s="242"/>
      <c r="F773" s="242"/>
      <c r="G773" s="242"/>
      <c r="H773" s="242"/>
      <c r="I773" s="244"/>
      <c r="J773" s="245"/>
      <c r="K773" s="116"/>
    </row>
    <row r="774" spans="1:11" ht="15.75" customHeight="1" x14ac:dyDescent="0.2">
      <c r="A774" s="116"/>
      <c r="C774" s="33"/>
      <c r="E774" s="242"/>
      <c r="F774" s="242"/>
      <c r="G774" s="242"/>
      <c r="H774" s="242"/>
      <c r="I774" s="244"/>
      <c r="J774" s="245"/>
      <c r="K774" s="116"/>
    </row>
    <row r="775" spans="1:11" ht="15.75" customHeight="1" x14ac:dyDescent="0.2">
      <c r="A775" s="116"/>
      <c r="C775" s="33"/>
      <c r="E775" s="242"/>
      <c r="F775" s="242"/>
      <c r="G775" s="242"/>
      <c r="H775" s="242"/>
      <c r="I775" s="244"/>
      <c r="J775" s="245"/>
      <c r="K775" s="116"/>
    </row>
    <row r="776" spans="1:11" ht="15.75" customHeight="1" x14ac:dyDescent="0.2">
      <c r="A776" s="116"/>
      <c r="C776" s="33"/>
      <c r="E776" s="242"/>
      <c r="F776" s="242"/>
      <c r="G776" s="242"/>
      <c r="H776" s="242"/>
      <c r="I776" s="244"/>
      <c r="J776" s="245"/>
      <c r="K776" s="116"/>
    </row>
    <row r="777" spans="1:11" ht="15.75" customHeight="1" x14ac:dyDescent="0.2">
      <c r="A777" s="116"/>
      <c r="C777" s="33"/>
      <c r="E777" s="242"/>
      <c r="F777" s="242"/>
      <c r="G777" s="242"/>
      <c r="H777" s="242"/>
      <c r="I777" s="244"/>
      <c r="J777" s="245"/>
      <c r="K777" s="116"/>
    </row>
    <row r="778" spans="1:11" ht="15.75" customHeight="1" x14ac:dyDescent="0.2">
      <c r="A778" s="116"/>
      <c r="C778" s="33"/>
      <c r="E778" s="242"/>
      <c r="F778" s="242"/>
      <c r="G778" s="242"/>
      <c r="H778" s="242"/>
      <c r="I778" s="244"/>
      <c r="J778" s="245"/>
      <c r="K778" s="116"/>
    </row>
    <row r="779" spans="1:11" ht="15.75" customHeight="1" x14ac:dyDescent="0.2">
      <c r="A779" s="116"/>
      <c r="C779" s="33"/>
      <c r="E779" s="242"/>
      <c r="F779" s="242"/>
      <c r="G779" s="242"/>
      <c r="H779" s="242"/>
      <c r="I779" s="244"/>
      <c r="J779" s="245"/>
      <c r="K779" s="116"/>
    </row>
    <row r="780" spans="1:11" ht="15.75" customHeight="1" x14ac:dyDescent="0.2">
      <c r="A780" s="116"/>
      <c r="C780" s="33"/>
      <c r="E780" s="242"/>
      <c r="F780" s="242"/>
      <c r="G780" s="242"/>
      <c r="H780" s="242"/>
      <c r="I780" s="244"/>
      <c r="J780" s="245"/>
      <c r="K780" s="116"/>
    </row>
    <row r="781" spans="1:11" ht="15.75" customHeight="1" x14ac:dyDescent="0.2">
      <c r="A781" s="116"/>
      <c r="C781" s="33"/>
      <c r="E781" s="242"/>
      <c r="F781" s="242"/>
      <c r="G781" s="242"/>
      <c r="H781" s="242"/>
      <c r="I781" s="244"/>
      <c r="J781" s="245"/>
      <c r="K781" s="116"/>
    </row>
    <row r="782" spans="1:11" ht="15.75" customHeight="1" x14ac:dyDescent="0.2">
      <c r="A782" s="116"/>
      <c r="C782" s="33"/>
      <c r="E782" s="242"/>
      <c r="F782" s="242"/>
      <c r="G782" s="242"/>
      <c r="H782" s="242"/>
      <c r="I782" s="244"/>
      <c r="J782" s="245"/>
      <c r="K782" s="116"/>
    </row>
    <row r="783" spans="1:11" ht="15.75" customHeight="1" x14ac:dyDescent="0.2">
      <c r="A783" s="116"/>
      <c r="C783" s="33"/>
      <c r="E783" s="242"/>
      <c r="F783" s="242"/>
      <c r="G783" s="242"/>
      <c r="H783" s="242"/>
      <c r="I783" s="244"/>
      <c r="J783" s="245"/>
      <c r="K783" s="116"/>
    </row>
    <row r="784" spans="1:11" ht="15.75" customHeight="1" x14ac:dyDescent="0.2">
      <c r="A784" s="116"/>
      <c r="C784" s="33"/>
      <c r="E784" s="242"/>
      <c r="F784" s="242"/>
      <c r="G784" s="242"/>
      <c r="H784" s="242"/>
      <c r="I784" s="244"/>
      <c r="J784" s="245"/>
      <c r="K784" s="116"/>
    </row>
    <row r="785" spans="1:11" ht="15.75" customHeight="1" x14ac:dyDescent="0.2">
      <c r="A785" s="116"/>
      <c r="C785" s="33"/>
      <c r="E785" s="242"/>
      <c r="F785" s="242"/>
      <c r="G785" s="242"/>
      <c r="H785" s="242"/>
      <c r="I785" s="244"/>
      <c r="J785" s="245"/>
      <c r="K785" s="116"/>
    </row>
    <row r="786" spans="1:11" ht="15.75" customHeight="1" x14ac:dyDescent="0.2">
      <c r="A786" s="116"/>
      <c r="C786" s="33"/>
      <c r="E786" s="242"/>
      <c r="F786" s="242"/>
      <c r="G786" s="242"/>
      <c r="H786" s="242"/>
      <c r="I786" s="244"/>
      <c r="J786" s="245"/>
      <c r="K786" s="116"/>
    </row>
    <row r="787" spans="1:11" ht="15.75" customHeight="1" x14ac:dyDescent="0.2">
      <c r="A787" s="116"/>
      <c r="C787" s="33"/>
      <c r="E787" s="242"/>
      <c r="F787" s="242"/>
      <c r="G787" s="242"/>
      <c r="H787" s="242"/>
      <c r="I787" s="244"/>
      <c r="J787" s="245"/>
      <c r="K787" s="116"/>
    </row>
    <row r="788" spans="1:11" ht="15.75" customHeight="1" x14ac:dyDescent="0.2">
      <c r="A788" s="116"/>
      <c r="C788" s="33"/>
      <c r="E788" s="242"/>
      <c r="F788" s="242"/>
      <c r="G788" s="242"/>
      <c r="H788" s="242"/>
      <c r="I788" s="244"/>
      <c r="J788" s="245"/>
      <c r="K788" s="116"/>
    </row>
    <row r="789" spans="1:11" ht="15.75" customHeight="1" x14ac:dyDescent="0.2">
      <c r="A789" s="116"/>
      <c r="C789" s="33"/>
      <c r="E789" s="242"/>
      <c r="F789" s="242"/>
      <c r="G789" s="242"/>
      <c r="H789" s="242"/>
      <c r="I789" s="244"/>
      <c r="J789" s="245"/>
      <c r="K789" s="116"/>
    </row>
    <row r="790" spans="1:11" ht="15.75" customHeight="1" x14ac:dyDescent="0.2">
      <c r="A790" s="116"/>
      <c r="C790" s="33"/>
      <c r="E790" s="242"/>
      <c r="F790" s="242"/>
      <c r="G790" s="242"/>
      <c r="H790" s="242"/>
      <c r="I790" s="244"/>
      <c r="J790" s="245"/>
      <c r="K790" s="116"/>
    </row>
    <row r="791" spans="1:11" ht="15.75" customHeight="1" x14ac:dyDescent="0.2">
      <c r="A791" s="116"/>
      <c r="C791" s="33"/>
      <c r="E791" s="242"/>
      <c r="F791" s="242"/>
      <c r="G791" s="242"/>
      <c r="H791" s="242"/>
      <c r="I791" s="244"/>
      <c r="J791" s="245"/>
      <c r="K791" s="116"/>
    </row>
    <row r="792" spans="1:11" ht="15.75" customHeight="1" x14ac:dyDescent="0.2">
      <c r="A792" s="116"/>
      <c r="C792" s="33"/>
      <c r="E792" s="242"/>
      <c r="F792" s="242"/>
      <c r="G792" s="242"/>
      <c r="H792" s="242"/>
      <c r="I792" s="244"/>
      <c r="J792" s="245"/>
      <c r="K792" s="116"/>
    </row>
    <row r="793" spans="1:11" ht="15.75" customHeight="1" x14ac:dyDescent="0.2">
      <c r="A793" s="116"/>
      <c r="C793" s="33"/>
      <c r="E793" s="242"/>
      <c r="F793" s="242"/>
      <c r="G793" s="242"/>
      <c r="H793" s="242"/>
      <c r="I793" s="244"/>
      <c r="J793" s="245"/>
      <c r="K793" s="116"/>
    </row>
    <row r="794" spans="1:11" ht="15.75" customHeight="1" x14ac:dyDescent="0.2">
      <c r="A794" s="116"/>
      <c r="C794" s="33"/>
      <c r="E794" s="242"/>
      <c r="F794" s="242"/>
      <c r="G794" s="242"/>
      <c r="H794" s="242"/>
      <c r="I794" s="244"/>
      <c r="J794" s="245"/>
      <c r="K794" s="116"/>
    </row>
    <row r="795" spans="1:11" ht="15.75" customHeight="1" x14ac:dyDescent="0.2">
      <c r="A795" s="116"/>
      <c r="C795" s="33"/>
      <c r="E795" s="242"/>
      <c r="F795" s="242"/>
      <c r="G795" s="242"/>
      <c r="H795" s="242"/>
      <c r="I795" s="244"/>
      <c r="J795" s="245"/>
      <c r="K795" s="116"/>
    </row>
    <row r="796" spans="1:11" ht="15.75" customHeight="1" x14ac:dyDescent="0.2">
      <c r="A796" s="116"/>
      <c r="C796" s="33"/>
      <c r="E796" s="242"/>
      <c r="F796" s="242"/>
      <c r="G796" s="242"/>
      <c r="H796" s="242"/>
      <c r="I796" s="244"/>
      <c r="J796" s="245"/>
      <c r="K796" s="116"/>
    </row>
    <row r="797" spans="1:11" ht="15.75" customHeight="1" x14ac:dyDescent="0.2">
      <c r="A797" s="116"/>
      <c r="C797" s="33"/>
      <c r="E797" s="242"/>
      <c r="F797" s="242"/>
      <c r="G797" s="242"/>
      <c r="H797" s="242"/>
      <c r="I797" s="244"/>
      <c r="J797" s="245"/>
      <c r="K797" s="116"/>
    </row>
    <row r="798" spans="1:11" ht="15.75" customHeight="1" x14ac:dyDescent="0.2">
      <c r="A798" s="116"/>
      <c r="C798" s="33"/>
      <c r="E798" s="242"/>
      <c r="F798" s="242"/>
      <c r="G798" s="242"/>
      <c r="H798" s="242"/>
      <c r="I798" s="244"/>
      <c r="J798" s="245"/>
      <c r="K798" s="116"/>
    </row>
    <row r="799" spans="1:11" ht="15.75" customHeight="1" x14ac:dyDescent="0.2">
      <c r="A799" s="116"/>
      <c r="C799" s="33"/>
      <c r="E799" s="242"/>
      <c r="F799" s="242"/>
      <c r="G799" s="242"/>
      <c r="H799" s="242"/>
      <c r="I799" s="244"/>
      <c r="J799" s="245"/>
      <c r="K799" s="116"/>
    </row>
    <row r="800" spans="1:11" ht="15.75" customHeight="1" x14ac:dyDescent="0.2">
      <c r="A800" s="116"/>
      <c r="C800" s="33"/>
      <c r="E800" s="242"/>
      <c r="F800" s="242"/>
      <c r="G800" s="242"/>
      <c r="H800" s="242"/>
      <c r="I800" s="244"/>
      <c r="J800" s="245"/>
      <c r="K800" s="116"/>
    </row>
    <row r="801" spans="1:11" ht="15.75" customHeight="1" x14ac:dyDescent="0.2">
      <c r="A801" s="116"/>
      <c r="C801" s="33"/>
      <c r="E801" s="242"/>
      <c r="F801" s="242"/>
      <c r="G801" s="242"/>
      <c r="H801" s="242"/>
      <c r="I801" s="244"/>
      <c r="J801" s="245"/>
      <c r="K801" s="116"/>
    </row>
    <row r="802" spans="1:11" ht="15.75" customHeight="1" x14ac:dyDescent="0.2">
      <c r="A802" s="116"/>
      <c r="C802" s="33"/>
      <c r="E802" s="242"/>
      <c r="F802" s="242"/>
      <c r="G802" s="242"/>
      <c r="H802" s="242"/>
      <c r="I802" s="244"/>
      <c r="J802" s="245"/>
      <c r="K802" s="116"/>
    </row>
    <row r="803" spans="1:11" ht="15.75" customHeight="1" x14ac:dyDescent="0.2">
      <c r="A803" s="116"/>
      <c r="C803" s="33"/>
      <c r="E803" s="242"/>
      <c r="F803" s="242"/>
      <c r="G803" s="242"/>
      <c r="H803" s="242"/>
      <c r="I803" s="244"/>
      <c r="J803" s="245"/>
      <c r="K803" s="116"/>
    </row>
    <row r="804" spans="1:11" ht="15.75" customHeight="1" x14ac:dyDescent="0.2">
      <c r="A804" s="116"/>
      <c r="C804" s="33"/>
      <c r="E804" s="242"/>
      <c r="F804" s="242"/>
      <c r="G804" s="242"/>
      <c r="H804" s="242"/>
      <c r="I804" s="244"/>
      <c r="J804" s="245"/>
      <c r="K804" s="116"/>
    </row>
    <row r="805" spans="1:11" ht="15.75" customHeight="1" x14ac:dyDescent="0.2">
      <c r="A805" s="116"/>
      <c r="C805" s="33"/>
      <c r="E805" s="242"/>
      <c r="F805" s="242"/>
      <c r="G805" s="242"/>
      <c r="H805" s="242"/>
      <c r="I805" s="244"/>
      <c r="J805" s="245"/>
      <c r="K805" s="116"/>
    </row>
    <row r="806" spans="1:11" ht="15.75" customHeight="1" x14ac:dyDescent="0.2">
      <c r="A806" s="116"/>
      <c r="C806" s="33"/>
      <c r="E806" s="242"/>
      <c r="F806" s="242"/>
      <c r="G806" s="242"/>
      <c r="H806" s="242"/>
      <c r="I806" s="244"/>
      <c r="J806" s="245"/>
      <c r="K806" s="116"/>
    </row>
    <row r="807" spans="1:11" ht="15.75" customHeight="1" x14ac:dyDescent="0.2">
      <c r="A807" s="116"/>
      <c r="C807" s="33"/>
      <c r="E807" s="242"/>
      <c r="F807" s="242"/>
      <c r="G807" s="242"/>
      <c r="H807" s="242"/>
      <c r="I807" s="244"/>
      <c r="J807" s="245"/>
      <c r="K807" s="116"/>
    </row>
    <row r="808" spans="1:11" ht="15.75" customHeight="1" x14ac:dyDescent="0.2">
      <c r="A808" s="116"/>
      <c r="C808" s="33"/>
      <c r="E808" s="242"/>
      <c r="F808" s="242"/>
      <c r="G808" s="242"/>
      <c r="H808" s="242"/>
      <c r="I808" s="244"/>
      <c r="J808" s="245"/>
      <c r="K808" s="116"/>
    </row>
    <row r="809" spans="1:11" ht="15.75" customHeight="1" x14ac:dyDescent="0.2">
      <c r="A809" s="116"/>
      <c r="C809" s="33"/>
      <c r="E809" s="242"/>
      <c r="F809" s="242"/>
      <c r="G809" s="242"/>
      <c r="H809" s="242"/>
      <c r="I809" s="244"/>
      <c r="J809" s="245"/>
      <c r="K809" s="116"/>
    </row>
    <row r="810" spans="1:11" ht="15.75" customHeight="1" x14ac:dyDescent="0.2">
      <c r="A810" s="116"/>
      <c r="C810" s="33"/>
      <c r="E810" s="242"/>
      <c r="F810" s="242"/>
      <c r="G810" s="242"/>
      <c r="H810" s="242"/>
      <c r="I810" s="244"/>
      <c r="J810" s="245"/>
      <c r="K810" s="116"/>
    </row>
    <row r="811" spans="1:11" ht="15.75" customHeight="1" x14ac:dyDescent="0.2">
      <c r="A811" s="116"/>
      <c r="C811" s="33"/>
      <c r="E811" s="242"/>
      <c r="F811" s="242"/>
      <c r="G811" s="242"/>
      <c r="H811" s="242"/>
      <c r="I811" s="244"/>
      <c r="J811" s="245"/>
      <c r="K811" s="116"/>
    </row>
    <row r="812" spans="1:11" ht="15.75" customHeight="1" x14ac:dyDescent="0.2">
      <c r="A812" s="116"/>
      <c r="C812" s="33"/>
      <c r="E812" s="242"/>
      <c r="F812" s="242"/>
      <c r="G812" s="242"/>
      <c r="H812" s="242"/>
      <c r="I812" s="244"/>
      <c r="J812" s="245"/>
      <c r="K812" s="116"/>
    </row>
    <row r="813" spans="1:11" ht="15.75" customHeight="1" x14ac:dyDescent="0.2">
      <c r="A813" s="116"/>
      <c r="C813" s="33"/>
      <c r="E813" s="242"/>
      <c r="F813" s="242"/>
      <c r="G813" s="242"/>
      <c r="H813" s="242"/>
      <c r="I813" s="244"/>
      <c r="J813" s="245"/>
      <c r="K813" s="116"/>
    </row>
    <row r="814" spans="1:11" ht="15.75" customHeight="1" x14ac:dyDescent="0.2">
      <c r="A814" s="116"/>
      <c r="C814" s="33"/>
      <c r="E814" s="242"/>
      <c r="F814" s="242"/>
      <c r="G814" s="242"/>
      <c r="H814" s="242"/>
      <c r="I814" s="244"/>
      <c r="J814" s="245"/>
      <c r="K814" s="116"/>
    </row>
    <row r="815" spans="1:11" ht="15.75" customHeight="1" x14ac:dyDescent="0.2">
      <c r="A815" s="116"/>
      <c r="C815" s="33"/>
      <c r="E815" s="242"/>
      <c r="F815" s="242"/>
      <c r="G815" s="242"/>
      <c r="H815" s="242"/>
      <c r="I815" s="244"/>
      <c r="J815" s="245"/>
      <c r="K815" s="116"/>
    </row>
    <row r="816" spans="1:11" ht="15.75" customHeight="1" x14ac:dyDescent="0.2">
      <c r="A816" s="116"/>
      <c r="C816" s="33"/>
      <c r="E816" s="242"/>
      <c r="F816" s="242"/>
      <c r="G816" s="242"/>
      <c r="H816" s="242"/>
      <c r="I816" s="244"/>
      <c r="J816" s="245"/>
      <c r="K816" s="116"/>
    </row>
    <row r="817" spans="1:11" ht="15.75" customHeight="1" x14ac:dyDescent="0.2">
      <c r="A817" s="116"/>
      <c r="C817" s="33"/>
      <c r="E817" s="242"/>
      <c r="F817" s="242"/>
      <c r="G817" s="242"/>
      <c r="H817" s="242"/>
      <c r="I817" s="244"/>
      <c r="J817" s="245"/>
      <c r="K817" s="116"/>
    </row>
    <row r="818" spans="1:11" ht="15.75" customHeight="1" x14ac:dyDescent="0.2">
      <c r="A818" s="116"/>
      <c r="C818" s="33"/>
      <c r="E818" s="242"/>
      <c r="F818" s="242"/>
      <c r="G818" s="242"/>
      <c r="H818" s="242"/>
      <c r="I818" s="244"/>
      <c r="J818" s="245"/>
      <c r="K818" s="116"/>
    </row>
    <row r="819" spans="1:11" ht="15.75" customHeight="1" x14ac:dyDescent="0.2">
      <c r="A819" s="116"/>
      <c r="C819" s="33"/>
      <c r="E819" s="242"/>
      <c r="F819" s="242"/>
      <c r="G819" s="242"/>
      <c r="H819" s="242"/>
      <c r="I819" s="244"/>
      <c r="J819" s="245"/>
      <c r="K819" s="116"/>
    </row>
    <row r="820" spans="1:11" ht="15.75" customHeight="1" x14ac:dyDescent="0.2">
      <c r="A820" s="116"/>
      <c r="C820" s="33"/>
      <c r="E820" s="242"/>
      <c r="F820" s="242"/>
      <c r="G820" s="242"/>
      <c r="H820" s="242"/>
      <c r="I820" s="244"/>
      <c r="J820" s="245"/>
      <c r="K820" s="116"/>
    </row>
    <row r="821" spans="1:11" ht="15.75" customHeight="1" x14ac:dyDescent="0.2">
      <c r="A821" s="116"/>
      <c r="C821" s="33"/>
      <c r="E821" s="242"/>
      <c r="F821" s="242"/>
      <c r="G821" s="242"/>
      <c r="H821" s="242"/>
      <c r="I821" s="244"/>
      <c r="J821" s="245"/>
      <c r="K821" s="116"/>
    </row>
    <row r="822" spans="1:11" ht="15.75" customHeight="1" x14ac:dyDescent="0.2">
      <c r="A822" s="116"/>
      <c r="C822" s="33"/>
      <c r="E822" s="242"/>
      <c r="F822" s="242"/>
      <c r="G822" s="242"/>
      <c r="H822" s="242"/>
      <c r="I822" s="244"/>
      <c r="J822" s="245"/>
      <c r="K822" s="116"/>
    </row>
    <row r="823" spans="1:11" ht="15.75" customHeight="1" x14ac:dyDescent="0.2">
      <c r="A823" s="116"/>
      <c r="C823" s="33"/>
      <c r="E823" s="242"/>
      <c r="F823" s="242"/>
      <c r="G823" s="242"/>
      <c r="H823" s="242"/>
      <c r="I823" s="244"/>
      <c r="J823" s="245"/>
      <c r="K823" s="116"/>
    </row>
    <row r="824" spans="1:11" ht="15.75" customHeight="1" x14ac:dyDescent="0.2">
      <c r="A824" s="116"/>
      <c r="C824" s="33"/>
      <c r="E824" s="242"/>
      <c r="F824" s="242"/>
      <c r="G824" s="242"/>
      <c r="H824" s="242"/>
      <c r="I824" s="244"/>
      <c r="J824" s="245"/>
      <c r="K824" s="116"/>
    </row>
    <row r="825" spans="1:11" ht="15.75" customHeight="1" x14ac:dyDescent="0.2">
      <c r="A825" s="116"/>
      <c r="C825" s="33"/>
      <c r="E825" s="242"/>
      <c r="F825" s="242"/>
      <c r="G825" s="242"/>
      <c r="H825" s="242"/>
      <c r="I825" s="244"/>
      <c r="J825" s="245"/>
      <c r="K825" s="116"/>
    </row>
    <row r="826" spans="1:11" ht="15.75" customHeight="1" x14ac:dyDescent="0.2">
      <c r="A826" s="116"/>
      <c r="C826" s="33"/>
      <c r="E826" s="242"/>
      <c r="F826" s="242"/>
      <c r="G826" s="242"/>
      <c r="H826" s="242"/>
      <c r="I826" s="244"/>
      <c r="J826" s="245"/>
      <c r="K826" s="116"/>
    </row>
    <row r="827" spans="1:11" ht="15.75" customHeight="1" x14ac:dyDescent="0.2">
      <c r="A827" s="116"/>
      <c r="C827" s="33"/>
      <c r="E827" s="242"/>
      <c r="F827" s="242"/>
      <c r="G827" s="242"/>
      <c r="H827" s="242"/>
      <c r="I827" s="244"/>
      <c r="J827" s="245"/>
      <c r="K827" s="116"/>
    </row>
    <row r="828" spans="1:11" ht="15.75" customHeight="1" x14ac:dyDescent="0.2">
      <c r="A828" s="116"/>
      <c r="C828" s="33"/>
      <c r="E828" s="242"/>
      <c r="F828" s="242"/>
      <c r="G828" s="242"/>
      <c r="H828" s="242"/>
      <c r="I828" s="244"/>
      <c r="J828" s="245"/>
      <c r="K828" s="116"/>
    </row>
    <row r="829" spans="1:11" ht="15.75" customHeight="1" x14ac:dyDescent="0.2">
      <c r="A829" s="116"/>
      <c r="C829" s="33"/>
      <c r="E829" s="242"/>
      <c r="F829" s="242"/>
      <c r="G829" s="242"/>
      <c r="H829" s="242"/>
      <c r="I829" s="244"/>
      <c r="J829" s="245"/>
      <c r="K829" s="116"/>
    </row>
    <row r="830" spans="1:11" ht="15.75" customHeight="1" x14ac:dyDescent="0.2">
      <c r="A830" s="116"/>
      <c r="C830" s="33"/>
      <c r="E830" s="242"/>
      <c r="F830" s="242"/>
      <c r="G830" s="242"/>
      <c r="H830" s="242"/>
      <c r="I830" s="244"/>
      <c r="J830" s="245"/>
      <c r="K830" s="116"/>
    </row>
    <row r="831" spans="1:11" ht="15.75" customHeight="1" x14ac:dyDescent="0.2">
      <c r="A831" s="116"/>
      <c r="C831" s="33"/>
      <c r="E831" s="242"/>
      <c r="F831" s="242"/>
      <c r="G831" s="242"/>
      <c r="H831" s="242"/>
      <c r="I831" s="244"/>
      <c r="J831" s="245"/>
      <c r="K831" s="116"/>
    </row>
    <row r="832" spans="1:11" ht="15.75" customHeight="1" x14ac:dyDescent="0.2">
      <c r="A832" s="116"/>
      <c r="C832" s="33"/>
      <c r="E832" s="242"/>
      <c r="F832" s="242"/>
      <c r="G832" s="242"/>
      <c r="H832" s="242"/>
      <c r="I832" s="244"/>
      <c r="J832" s="245"/>
      <c r="K832" s="116"/>
    </row>
    <row r="833" spans="1:11" ht="15.75" customHeight="1" x14ac:dyDescent="0.2">
      <c r="A833" s="116"/>
      <c r="C833" s="33"/>
      <c r="E833" s="242"/>
      <c r="F833" s="242"/>
      <c r="G833" s="242"/>
      <c r="H833" s="242"/>
      <c r="I833" s="244"/>
      <c r="J833" s="245"/>
      <c r="K833" s="116"/>
    </row>
    <row r="834" spans="1:11" ht="15.75" customHeight="1" x14ac:dyDescent="0.2">
      <c r="A834" s="116"/>
      <c r="C834" s="33"/>
      <c r="E834" s="242"/>
      <c r="F834" s="242"/>
      <c r="G834" s="242"/>
      <c r="H834" s="242"/>
      <c r="I834" s="244"/>
      <c r="J834" s="245"/>
      <c r="K834" s="116"/>
    </row>
    <row r="835" spans="1:11" ht="15.75" customHeight="1" x14ac:dyDescent="0.2">
      <c r="A835" s="116"/>
      <c r="C835" s="33"/>
      <c r="E835" s="242"/>
      <c r="F835" s="242"/>
      <c r="G835" s="242"/>
      <c r="H835" s="242"/>
      <c r="I835" s="244"/>
      <c r="J835" s="245"/>
      <c r="K835" s="116"/>
    </row>
    <row r="836" spans="1:11" ht="15.75" customHeight="1" x14ac:dyDescent="0.2">
      <c r="A836" s="116"/>
      <c r="C836" s="33"/>
      <c r="E836" s="242"/>
      <c r="F836" s="242"/>
      <c r="G836" s="242"/>
      <c r="H836" s="242"/>
      <c r="I836" s="244"/>
      <c r="J836" s="245"/>
      <c r="K836" s="116"/>
    </row>
    <row r="837" spans="1:11" ht="15.75" customHeight="1" x14ac:dyDescent="0.2">
      <c r="A837" s="116"/>
      <c r="C837" s="33"/>
      <c r="E837" s="242"/>
      <c r="F837" s="242"/>
      <c r="G837" s="242"/>
      <c r="H837" s="242"/>
      <c r="I837" s="244"/>
      <c r="J837" s="245"/>
      <c r="K837" s="116"/>
    </row>
    <row r="838" spans="1:11" ht="15.75" customHeight="1" x14ac:dyDescent="0.2">
      <c r="A838" s="116"/>
      <c r="C838" s="33"/>
      <c r="E838" s="242"/>
      <c r="F838" s="242"/>
      <c r="G838" s="242"/>
      <c r="H838" s="242"/>
      <c r="I838" s="244"/>
      <c r="J838" s="245"/>
      <c r="K838" s="116"/>
    </row>
    <row r="839" spans="1:11" ht="15.75" customHeight="1" x14ac:dyDescent="0.2">
      <c r="A839" s="116"/>
      <c r="C839" s="33"/>
      <c r="E839" s="242"/>
      <c r="F839" s="242"/>
      <c r="G839" s="242"/>
      <c r="H839" s="242"/>
      <c r="I839" s="244"/>
      <c r="J839" s="245"/>
      <c r="K839" s="116"/>
    </row>
    <row r="840" spans="1:11" ht="15.75" customHeight="1" x14ac:dyDescent="0.2">
      <c r="A840" s="116"/>
      <c r="C840" s="33"/>
      <c r="E840" s="242"/>
      <c r="F840" s="242"/>
      <c r="G840" s="242"/>
      <c r="H840" s="242"/>
      <c r="I840" s="244"/>
      <c r="J840" s="245"/>
      <c r="K840" s="116"/>
    </row>
    <row r="841" spans="1:11" ht="15.75" customHeight="1" x14ac:dyDescent="0.2">
      <c r="A841" s="116"/>
      <c r="C841" s="33"/>
      <c r="E841" s="242"/>
      <c r="F841" s="242"/>
      <c r="G841" s="242"/>
      <c r="H841" s="242"/>
      <c r="I841" s="244"/>
      <c r="J841" s="245"/>
      <c r="K841" s="116"/>
    </row>
    <row r="842" spans="1:11" ht="15.75" customHeight="1" x14ac:dyDescent="0.2">
      <c r="A842" s="116"/>
      <c r="C842" s="33"/>
      <c r="E842" s="242"/>
      <c r="F842" s="242"/>
      <c r="G842" s="242"/>
      <c r="H842" s="242"/>
      <c r="I842" s="244"/>
      <c r="J842" s="245"/>
      <c r="K842" s="116"/>
    </row>
    <row r="843" spans="1:11" ht="15.75" customHeight="1" x14ac:dyDescent="0.2">
      <c r="A843" s="116"/>
      <c r="C843" s="33"/>
      <c r="E843" s="242"/>
      <c r="F843" s="242"/>
      <c r="G843" s="242"/>
      <c r="H843" s="242"/>
      <c r="I843" s="244"/>
      <c r="J843" s="245"/>
      <c r="K843" s="116"/>
    </row>
    <row r="844" spans="1:11" ht="15.75" customHeight="1" x14ac:dyDescent="0.2">
      <c r="A844" s="116"/>
      <c r="C844" s="33"/>
      <c r="E844" s="242"/>
      <c r="F844" s="242"/>
      <c r="G844" s="242"/>
      <c r="H844" s="242"/>
      <c r="I844" s="244"/>
      <c r="J844" s="245"/>
      <c r="K844" s="116"/>
    </row>
    <row r="845" spans="1:11" ht="15.75" customHeight="1" x14ac:dyDescent="0.2">
      <c r="A845" s="116"/>
      <c r="C845" s="33"/>
      <c r="E845" s="242"/>
      <c r="F845" s="242"/>
      <c r="G845" s="242"/>
      <c r="H845" s="242"/>
      <c r="I845" s="244"/>
      <c r="J845" s="245"/>
      <c r="K845" s="116"/>
    </row>
    <row r="846" spans="1:11" ht="15.75" customHeight="1" x14ac:dyDescent="0.2">
      <c r="A846" s="116"/>
      <c r="C846" s="33"/>
      <c r="E846" s="242"/>
      <c r="F846" s="242"/>
      <c r="G846" s="242"/>
      <c r="H846" s="242"/>
      <c r="I846" s="244"/>
      <c r="J846" s="245"/>
      <c r="K846" s="116"/>
    </row>
    <row r="847" spans="1:11" ht="15.75" customHeight="1" x14ac:dyDescent="0.2">
      <c r="A847" s="116"/>
      <c r="C847" s="33"/>
      <c r="E847" s="242"/>
      <c r="F847" s="242"/>
      <c r="G847" s="242"/>
      <c r="H847" s="242"/>
      <c r="I847" s="244"/>
      <c r="J847" s="245"/>
      <c r="K847" s="116"/>
    </row>
    <row r="848" spans="1:11" ht="15.75" customHeight="1" x14ac:dyDescent="0.2">
      <c r="A848" s="116"/>
      <c r="C848" s="33"/>
      <c r="E848" s="242"/>
      <c r="F848" s="242"/>
      <c r="G848" s="242"/>
      <c r="H848" s="242"/>
      <c r="I848" s="244"/>
      <c r="J848" s="245"/>
      <c r="K848" s="116"/>
    </row>
    <row r="849" spans="1:11" ht="15.75" customHeight="1" x14ac:dyDescent="0.2">
      <c r="A849" s="116"/>
      <c r="C849" s="33"/>
      <c r="E849" s="242"/>
      <c r="F849" s="242"/>
      <c r="G849" s="242"/>
      <c r="H849" s="242"/>
      <c r="I849" s="244"/>
      <c r="J849" s="245"/>
      <c r="K849" s="116"/>
    </row>
    <row r="850" spans="1:11" ht="15.75" customHeight="1" x14ac:dyDescent="0.2">
      <c r="A850" s="116"/>
      <c r="C850" s="33"/>
      <c r="E850" s="242"/>
      <c r="F850" s="242"/>
      <c r="G850" s="242"/>
      <c r="H850" s="242"/>
      <c r="I850" s="244"/>
      <c r="J850" s="245"/>
      <c r="K850" s="116"/>
    </row>
    <row r="851" spans="1:11" ht="15.75" customHeight="1" x14ac:dyDescent="0.2">
      <c r="A851" s="116"/>
      <c r="C851" s="33"/>
      <c r="E851" s="242"/>
      <c r="F851" s="242"/>
      <c r="G851" s="242"/>
      <c r="H851" s="242"/>
      <c r="I851" s="244"/>
      <c r="J851" s="245"/>
      <c r="K851" s="116"/>
    </row>
    <row r="852" spans="1:11" ht="15.75" customHeight="1" x14ac:dyDescent="0.2">
      <c r="A852" s="116"/>
      <c r="C852" s="33"/>
      <c r="E852" s="242"/>
      <c r="F852" s="242"/>
      <c r="G852" s="242"/>
      <c r="H852" s="242"/>
      <c r="I852" s="244"/>
      <c r="J852" s="245"/>
      <c r="K852" s="116"/>
    </row>
    <row r="853" spans="1:11" ht="15.75" customHeight="1" x14ac:dyDescent="0.2">
      <c r="A853" s="116"/>
      <c r="C853" s="33"/>
      <c r="E853" s="242"/>
      <c r="F853" s="242"/>
      <c r="G853" s="242"/>
      <c r="H853" s="242"/>
      <c r="I853" s="244"/>
      <c r="J853" s="245"/>
      <c r="K853" s="116"/>
    </row>
    <row r="854" spans="1:11" ht="15.75" customHeight="1" x14ac:dyDescent="0.2">
      <c r="A854" s="116"/>
      <c r="C854" s="33"/>
      <c r="E854" s="242"/>
      <c r="F854" s="242"/>
      <c r="G854" s="242"/>
      <c r="H854" s="242"/>
      <c r="I854" s="244"/>
      <c r="J854" s="245"/>
      <c r="K854" s="116"/>
    </row>
    <row r="855" spans="1:11" ht="15.75" customHeight="1" x14ac:dyDescent="0.2">
      <c r="A855" s="116"/>
      <c r="C855" s="33"/>
      <c r="E855" s="242"/>
      <c r="F855" s="242"/>
      <c r="G855" s="242"/>
      <c r="H855" s="242"/>
      <c r="I855" s="244"/>
      <c r="J855" s="245"/>
      <c r="K855" s="116"/>
    </row>
    <row r="856" spans="1:11" ht="15.75" customHeight="1" x14ac:dyDescent="0.2">
      <c r="A856" s="116"/>
      <c r="C856" s="33"/>
      <c r="E856" s="242"/>
      <c r="F856" s="242"/>
      <c r="G856" s="242"/>
      <c r="H856" s="242"/>
      <c r="I856" s="244"/>
      <c r="J856" s="245"/>
      <c r="K856" s="116"/>
    </row>
    <row r="857" spans="1:11" ht="15.75" customHeight="1" x14ac:dyDescent="0.2">
      <c r="A857" s="116"/>
      <c r="C857" s="33"/>
      <c r="E857" s="242"/>
      <c r="F857" s="242"/>
      <c r="G857" s="242"/>
      <c r="H857" s="242"/>
      <c r="I857" s="244"/>
      <c r="J857" s="245"/>
      <c r="K857" s="116"/>
    </row>
    <row r="858" spans="1:11" ht="15.75" customHeight="1" x14ac:dyDescent="0.2">
      <c r="A858" s="116"/>
      <c r="C858" s="33"/>
      <c r="E858" s="242"/>
      <c r="F858" s="242"/>
      <c r="G858" s="242"/>
      <c r="H858" s="242"/>
      <c r="I858" s="244"/>
      <c r="J858" s="245"/>
      <c r="K858" s="116"/>
    </row>
    <row r="859" spans="1:11" ht="15.75" customHeight="1" x14ac:dyDescent="0.2">
      <c r="A859" s="116"/>
      <c r="C859" s="33"/>
      <c r="E859" s="242"/>
      <c r="F859" s="242"/>
      <c r="G859" s="242"/>
      <c r="H859" s="242"/>
      <c r="I859" s="244"/>
      <c r="J859" s="245"/>
      <c r="K859" s="116"/>
    </row>
    <row r="860" spans="1:11" ht="15.75" customHeight="1" x14ac:dyDescent="0.2">
      <c r="A860" s="116"/>
      <c r="C860" s="33"/>
      <c r="E860" s="242"/>
      <c r="F860" s="242"/>
      <c r="G860" s="242"/>
      <c r="H860" s="242"/>
      <c r="I860" s="244"/>
      <c r="J860" s="245"/>
      <c r="K860" s="116"/>
    </row>
    <row r="861" spans="1:11" ht="15.75" customHeight="1" x14ac:dyDescent="0.2">
      <c r="A861" s="116"/>
      <c r="C861" s="33"/>
      <c r="E861" s="242"/>
      <c r="F861" s="242"/>
      <c r="G861" s="242"/>
      <c r="H861" s="242"/>
      <c r="I861" s="244"/>
      <c r="J861" s="245"/>
      <c r="K861" s="116"/>
    </row>
    <row r="862" spans="1:11" ht="15.75" customHeight="1" x14ac:dyDescent="0.2">
      <c r="A862" s="116"/>
      <c r="C862" s="33"/>
      <c r="E862" s="242"/>
      <c r="F862" s="242"/>
      <c r="G862" s="242"/>
      <c r="H862" s="242"/>
      <c r="I862" s="244"/>
      <c r="J862" s="245"/>
      <c r="K862" s="116"/>
    </row>
    <row r="863" spans="1:11" ht="15.75" customHeight="1" x14ac:dyDescent="0.2">
      <c r="A863" s="116"/>
      <c r="C863" s="33"/>
      <c r="E863" s="242"/>
      <c r="F863" s="242"/>
      <c r="G863" s="242"/>
      <c r="H863" s="242"/>
      <c r="I863" s="244"/>
      <c r="J863" s="245"/>
      <c r="K863" s="116"/>
    </row>
    <row r="864" spans="1:11" ht="15.75" customHeight="1" x14ac:dyDescent="0.2">
      <c r="A864" s="116"/>
      <c r="C864" s="33"/>
      <c r="E864" s="242"/>
      <c r="F864" s="242"/>
      <c r="G864" s="242"/>
      <c r="H864" s="242"/>
      <c r="I864" s="244"/>
      <c r="J864" s="245"/>
      <c r="K864" s="116"/>
    </row>
    <row r="865" spans="1:11" ht="15.75" customHeight="1" x14ac:dyDescent="0.2">
      <c r="A865" s="116"/>
      <c r="C865" s="33"/>
      <c r="E865" s="242"/>
      <c r="F865" s="242"/>
      <c r="G865" s="242"/>
      <c r="H865" s="242"/>
      <c r="I865" s="244"/>
      <c r="J865" s="245"/>
      <c r="K865" s="116"/>
    </row>
    <row r="866" spans="1:11" ht="15.75" customHeight="1" x14ac:dyDescent="0.2">
      <c r="A866" s="116"/>
      <c r="C866" s="33"/>
      <c r="E866" s="242"/>
      <c r="F866" s="242"/>
      <c r="G866" s="242"/>
      <c r="H866" s="242"/>
      <c r="I866" s="244"/>
      <c r="J866" s="245"/>
      <c r="K866" s="116"/>
    </row>
    <row r="867" spans="1:11" ht="15.75" customHeight="1" x14ac:dyDescent="0.2">
      <c r="A867" s="116"/>
      <c r="C867" s="33"/>
      <c r="E867" s="242"/>
      <c r="F867" s="242"/>
      <c r="G867" s="242"/>
      <c r="H867" s="242"/>
      <c r="I867" s="244"/>
      <c r="J867" s="245"/>
      <c r="K867" s="116"/>
    </row>
    <row r="868" spans="1:11" ht="15.75" customHeight="1" x14ac:dyDescent="0.2">
      <c r="A868" s="116"/>
      <c r="C868" s="33"/>
      <c r="E868" s="242"/>
      <c r="F868" s="242"/>
      <c r="G868" s="242"/>
      <c r="H868" s="242"/>
      <c r="I868" s="244"/>
      <c r="J868" s="245"/>
      <c r="K868" s="116"/>
    </row>
    <row r="869" spans="1:11" ht="15.75" customHeight="1" x14ac:dyDescent="0.2">
      <c r="A869" s="116"/>
      <c r="C869" s="33"/>
      <c r="E869" s="242"/>
      <c r="F869" s="242"/>
      <c r="G869" s="242"/>
      <c r="H869" s="242"/>
      <c r="I869" s="244"/>
      <c r="J869" s="245"/>
      <c r="K869" s="116"/>
    </row>
    <row r="870" spans="1:11" ht="15.75" customHeight="1" x14ac:dyDescent="0.2">
      <c r="A870" s="116"/>
      <c r="C870" s="33"/>
      <c r="E870" s="242"/>
      <c r="F870" s="242"/>
      <c r="G870" s="242"/>
      <c r="H870" s="242"/>
      <c r="I870" s="244"/>
      <c r="J870" s="245"/>
      <c r="K870" s="116"/>
    </row>
    <row r="871" spans="1:11" ht="15.75" customHeight="1" x14ac:dyDescent="0.2">
      <c r="A871" s="116"/>
      <c r="C871" s="33"/>
      <c r="E871" s="242"/>
      <c r="F871" s="242"/>
      <c r="G871" s="242"/>
      <c r="H871" s="242"/>
      <c r="I871" s="244"/>
      <c r="J871" s="245"/>
      <c r="K871" s="116"/>
    </row>
    <row r="872" spans="1:11" ht="15.75" customHeight="1" x14ac:dyDescent="0.2">
      <c r="A872" s="116"/>
      <c r="C872" s="33"/>
      <c r="E872" s="242"/>
      <c r="F872" s="242"/>
      <c r="G872" s="242"/>
      <c r="H872" s="242"/>
      <c r="I872" s="244"/>
      <c r="J872" s="245"/>
      <c r="K872" s="116"/>
    </row>
    <row r="873" spans="1:11" ht="15.75" customHeight="1" x14ac:dyDescent="0.2">
      <c r="A873" s="116"/>
      <c r="C873" s="33"/>
      <c r="E873" s="242"/>
      <c r="F873" s="242"/>
      <c r="G873" s="242"/>
      <c r="H873" s="242"/>
      <c r="I873" s="244"/>
      <c r="J873" s="245"/>
      <c r="K873" s="116"/>
    </row>
    <row r="874" spans="1:11" ht="15.75" customHeight="1" x14ac:dyDescent="0.2">
      <c r="A874" s="116"/>
      <c r="C874" s="33"/>
      <c r="E874" s="242"/>
      <c r="F874" s="242"/>
      <c r="G874" s="242"/>
      <c r="H874" s="242"/>
      <c r="I874" s="244"/>
      <c r="J874" s="245"/>
      <c r="K874" s="116"/>
    </row>
    <row r="875" spans="1:11" ht="15.75" customHeight="1" x14ac:dyDescent="0.2">
      <c r="A875" s="116"/>
      <c r="C875" s="33"/>
      <c r="E875" s="242"/>
      <c r="F875" s="242"/>
      <c r="G875" s="242"/>
      <c r="H875" s="242"/>
      <c r="I875" s="244"/>
      <c r="J875" s="245"/>
      <c r="K875" s="116"/>
    </row>
    <row r="876" spans="1:11" ht="15.75" customHeight="1" x14ac:dyDescent="0.2">
      <c r="A876" s="116"/>
      <c r="C876" s="33"/>
      <c r="E876" s="242"/>
      <c r="F876" s="242"/>
      <c r="G876" s="242"/>
      <c r="H876" s="242"/>
      <c r="I876" s="244"/>
      <c r="J876" s="245"/>
      <c r="K876" s="116"/>
    </row>
    <row r="877" spans="1:11" ht="15.75" customHeight="1" x14ac:dyDescent="0.2">
      <c r="A877" s="116"/>
      <c r="C877" s="33"/>
      <c r="E877" s="242"/>
      <c r="F877" s="242"/>
      <c r="G877" s="242"/>
      <c r="H877" s="242"/>
      <c r="I877" s="244"/>
      <c r="J877" s="245"/>
      <c r="K877" s="116"/>
    </row>
    <row r="878" spans="1:11" ht="15.75" customHeight="1" x14ac:dyDescent="0.2">
      <c r="A878" s="116"/>
      <c r="C878" s="33"/>
      <c r="E878" s="242"/>
      <c r="F878" s="242"/>
      <c r="G878" s="242"/>
      <c r="H878" s="242"/>
      <c r="I878" s="244"/>
      <c r="J878" s="245"/>
      <c r="K878" s="116"/>
    </row>
    <row r="879" spans="1:11" ht="15.75" customHeight="1" x14ac:dyDescent="0.2">
      <c r="A879" s="116"/>
      <c r="C879" s="33"/>
      <c r="E879" s="242"/>
      <c r="F879" s="242"/>
      <c r="G879" s="242"/>
      <c r="H879" s="242"/>
      <c r="I879" s="244"/>
      <c r="J879" s="245"/>
      <c r="K879" s="116"/>
    </row>
    <row r="880" spans="1:11" ht="15.75" customHeight="1" x14ac:dyDescent="0.2">
      <c r="A880" s="116"/>
      <c r="C880" s="33"/>
      <c r="E880" s="242"/>
      <c r="F880" s="242"/>
      <c r="G880" s="242"/>
      <c r="H880" s="242"/>
      <c r="I880" s="244"/>
      <c r="J880" s="245"/>
      <c r="K880" s="116"/>
    </row>
    <row r="881" spans="1:11" ht="15.75" customHeight="1" x14ac:dyDescent="0.2">
      <c r="A881" s="116"/>
      <c r="C881" s="33"/>
      <c r="E881" s="242"/>
      <c r="F881" s="242"/>
      <c r="G881" s="242"/>
      <c r="H881" s="242"/>
      <c r="I881" s="244"/>
      <c r="J881" s="245"/>
      <c r="K881" s="116"/>
    </row>
    <row r="882" spans="1:11" ht="15.75" customHeight="1" x14ac:dyDescent="0.2">
      <c r="A882" s="116"/>
      <c r="C882" s="33"/>
      <c r="E882" s="242"/>
      <c r="F882" s="242"/>
      <c r="G882" s="242"/>
      <c r="H882" s="242"/>
      <c r="I882" s="244"/>
      <c r="J882" s="245"/>
      <c r="K882" s="116"/>
    </row>
    <row r="883" spans="1:11" ht="15.75" customHeight="1" x14ac:dyDescent="0.2">
      <c r="A883" s="116"/>
      <c r="C883" s="33"/>
      <c r="E883" s="242"/>
      <c r="F883" s="242"/>
      <c r="G883" s="242"/>
      <c r="H883" s="242"/>
      <c r="I883" s="244"/>
      <c r="J883" s="245"/>
      <c r="K883" s="116"/>
    </row>
    <row r="884" spans="1:11" ht="15.75" customHeight="1" x14ac:dyDescent="0.2">
      <c r="A884" s="116"/>
      <c r="C884" s="33"/>
      <c r="E884" s="242"/>
      <c r="F884" s="242"/>
      <c r="G884" s="242"/>
      <c r="H884" s="242"/>
      <c r="I884" s="244"/>
      <c r="J884" s="245"/>
      <c r="K884" s="116"/>
    </row>
    <row r="885" spans="1:11" ht="15.75" customHeight="1" x14ac:dyDescent="0.2">
      <c r="A885" s="116"/>
      <c r="C885" s="33"/>
      <c r="E885" s="242"/>
      <c r="F885" s="242"/>
      <c r="G885" s="242"/>
      <c r="H885" s="242"/>
      <c r="I885" s="244"/>
      <c r="J885" s="245"/>
      <c r="K885" s="116"/>
    </row>
    <row r="886" spans="1:11" ht="15.75" customHeight="1" x14ac:dyDescent="0.2">
      <c r="A886" s="116"/>
      <c r="C886" s="33"/>
      <c r="E886" s="242"/>
      <c r="F886" s="242"/>
      <c r="G886" s="242"/>
      <c r="H886" s="242"/>
      <c r="I886" s="244"/>
      <c r="J886" s="245"/>
      <c r="K886" s="116"/>
    </row>
    <row r="887" spans="1:11" ht="15.75" customHeight="1" x14ac:dyDescent="0.2">
      <c r="A887" s="116"/>
      <c r="C887" s="33"/>
      <c r="E887" s="242"/>
      <c r="F887" s="242"/>
      <c r="G887" s="242"/>
      <c r="H887" s="242"/>
      <c r="I887" s="244"/>
      <c r="J887" s="245"/>
      <c r="K887" s="116"/>
    </row>
    <row r="888" spans="1:11" ht="15.75" customHeight="1" x14ac:dyDescent="0.2">
      <c r="A888" s="116"/>
      <c r="C888" s="33"/>
      <c r="E888" s="242"/>
      <c r="F888" s="242"/>
      <c r="G888" s="242"/>
      <c r="H888" s="242"/>
      <c r="I888" s="244"/>
      <c r="J888" s="245"/>
      <c r="K888" s="116"/>
    </row>
    <row r="889" spans="1:11" ht="15.75" customHeight="1" x14ac:dyDescent="0.2">
      <c r="A889" s="116"/>
      <c r="C889" s="33"/>
      <c r="E889" s="242"/>
      <c r="F889" s="242"/>
      <c r="G889" s="242"/>
      <c r="H889" s="242"/>
      <c r="I889" s="244"/>
      <c r="J889" s="245"/>
      <c r="K889" s="116"/>
    </row>
    <row r="890" spans="1:11" ht="15.75" customHeight="1" x14ac:dyDescent="0.2">
      <c r="A890" s="116"/>
      <c r="C890" s="33"/>
      <c r="E890" s="242"/>
      <c r="F890" s="242"/>
      <c r="G890" s="242"/>
      <c r="H890" s="242"/>
      <c r="I890" s="244"/>
      <c r="J890" s="245"/>
      <c r="K890" s="116"/>
    </row>
    <row r="891" spans="1:11" ht="15.75" customHeight="1" x14ac:dyDescent="0.2">
      <c r="A891" s="116"/>
      <c r="C891" s="33"/>
      <c r="E891" s="242"/>
      <c r="F891" s="242"/>
      <c r="G891" s="242"/>
      <c r="H891" s="242"/>
      <c r="I891" s="244"/>
      <c r="J891" s="245"/>
      <c r="K891" s="116"/>
    </row>
    <row r="892" spans="1:11" ht="15.75" customHeight="1" x14ac:dyDescent="0.2">
      <c r="A892" s="116"/>
      <c r="C892" s="33"/>
      <c r="E892" s="242"/>
      <c r="F892" s="242"/>
      <c r="G892" s="242"/>
      <c r="H892" s="242"/>
      <c r="I892" s="244"/>
      <c r="J892" s="245"/>
      <c r="K892" s="116"/>
    </row>
    <row r="893" spans="1:11" ht="15.75" customHeight="1" x14ac:dyDescent="0.2">
      <c r="A893" s="116"/>
      <c r="C893" s="33"/>
      <c r="E893" s="242"/>
      <c r="F893" s="242"/>
      <c r="G893" s="242"/>
      <c r="H893" s="242"/>
      <c r="I893" s="244"/>
      <c r="J893" s="245"/>
      <c r="K893" s="116"/>
    </row>
    <row r="894" spans="1:11" ht="15.75" customHeight="1" x14ac:dyDescent="0.2">
      <c r="A894" s="116"/>
      <c r="C894" s="33"/>
      <c r="E894" s="242"/>
      <c r="F894" s="242"/>
      <c r="G894" s="242"/>
      <c r="H894" s="242"/>
      <c r="I894" s="244"/>
      <c r="J894" s="245"/>
      <c r="K894" s="116"/>
    </row>
    <row r="895" spans="1:11" ht="15.75" customHeight="1" x14ac:dyDescent="0.2">
      <c r="A895" s="116"/>
      <c r="C895" s="33"/>
      <c r="E895" s="242"/>
      <c r="F895" s="242"/>
      <c r="G895" s="242"/>
      <c r="H895" s="242"/>
      <c r="I895" s="244"/>
      <c r="J895" s="245"/>
      <c r="K895" s="116"/>
    </row>
    <row r="896" spans="1:11" ht="15.75" customHeight="1" x14ac:dyDescent="0.2">
      <c r="A896" s="116"/>
      <c r="C896" s="33"/>
      <c r="E896" s="242"/>
      <c r="F896" s="242"/>
      <c r="G896" s="242"/>
      <c r="H896" s="242"/>
      <c r="I896" s="244"/>
      <c r="J896" s="245"/>
      <c r="K896" s="116"/>
    </row>
    <row r="897" spans="1:11" ht="15.75" customHeight="1" x14ac:dyDescent="0.2">
      <c r="A897" s="116"/>
      <c r="C897" s="33"/>
      <c r="E897" s="242"/>
      <c r="F897" s="242"/>
      <c r="G897" s="242"/>
      <c r="H897" s="242"/>
      <c r="I897" s="244"/>
      <c r="J897" s="245"/>
      <c r="K897" s="116"/>
    </row>
    <row r="898" spans="1:11" ht="15.75" customHeight="1" x14ac:dyDescent="0.2">
      <c r="A898" s="116"/>
      <c r="C898" s="33"/>
      <c r="E898" s="242"/>
      <c r="F898" s="242"/>
      <c r="G898" s="242"/>
      <c r="H898" s="242"/>
      <c r="I898" s="244"/>
      <c r="J898" s="245"/>
      <c r="K898" s="116"/>
    </row>
    <row r="899" spans="1:11" ht="15.75" customHeight="1" x14ac:dyDescent="0.2">
      <c r="A899" s="116"/>
      <c r="C899" s="33"/>
      <c r="E899" s="242"/>
      <c r="F899" s="242"/>
      <c r="G899" s="242"/>
      <c r="H899" s="242"/>
      <c r="I899" s="244"/>
      <c r="J899" s="245"/>
      <c r="K899" s="116"/>
    </row>
    <row r="900" spans="1:11" ht="15.75" customHeight="1" x14ac:dyDescent="0.2">
      <c r="A900" s="116"/>
      <c r="C900" s="33"/>
      <c r="E900" s="242"/>
      <c r="F900" s="242"/>
      <c r="G900" s="242"/>
      <c r="H900" s="242"/>
      <c r="I900" s="244"/>
      <c r="J900" s="245"/>
      <c r="K900" s="116"/>
    </row>
    <row r="901" spans="1:11" ht="15.75" customHeight="1" x14ac:dyDescent="0.2">
      <c r="A901" s="116"/>
      <c r="C901" s="33"/>
      <c r="E901" s="242"/>
      <c r="F901" s="242"/>
      <c r="G901" s="242"/>
      <c r="H901" s="242"/>
      <c r="I901" s="244"/>
      <c r="J901" s="245"/>
      <c r="K901" s="116"/>
    </row>
    <row r="902" spans="1:11" ht="15.75" customHeight="1" x14ac:dyDescent="0.2">
      <c r="A902" s="116"/>
      <c r="C902" s="33"/>
      <c r="E902" s="242"/>
      <c r="F902" s="242"/>
      <c r="G902" s="242"/>
      <c r="H902" s="242"/>
      <c r="I902" s="244"/>
      <c r="J902" s="245"/>
      <c r="K902" s="116"/>
    </row>
    <row r="903" spans="1:11" ht="15.75" customHeight="1" x14ac:dyDescent="0.2">
      <c r="A903" s="116"/>
      <c r="C903" s="33"/>
      <c r="E903" s="242"/>
      <c r="F903" s="242"/>
      <c r="G903" s="242"/>
      <c r="H903" s="242"/>
      <c r="I903" s="244"/>
      <c r="J903" s="245"/>
      <c r="K903" s="116"/>
    </row>
    <row r="904" spans="1:11" ht="15.75" customHeight="1" x14ac:dyDescent="0.2">
      <c r="A904" s="116"/>
      <c r="C904" s="33"/>
      <c r="E904" s="242"/>
      <c r="F904" s="242"/>
      <c r="G904" s="242"/>
      <c r="H904" s="242"/>
      <c r="I904" s="244"/>
      <c r="J904" s="245"/>
      <c r="K904" s="116"/>
    </row>
    <row r="905" spans="1:11" ht="15.75" customHeight="1" x14ac:dyDescent="0.2">
      <c r="A905" s="116"/>
      <c r="C905" s="33"/>
      <c r="E905" s="242"/>
      <c r="F905" s="242"/>
      <c r="G905" s="242"/>
      <c r="H905" s="242"/>
      <c r="I905" s="244"/>
      <c r="J905" s="245"/>
      <c r="K905" s="116"/>
    </row>
    <row r="906" spans="1:11" ht="15.75" customHeight="1" x14ac:dyDescent="0.2">
      <c r="A906" s="116"/>
      <c r="C906" s="33"/>
      <c r="E906" s="242"/>
      <c r="F906" s="242"/>
      <c r="G906" s="242"/>
      <c r="H906" s="242"/>
      <c r="I906" s="244"/>
      <c r="J906" s="245"/>
      <c r="K906" s="116"/>
    </row>
    <row r="907" spans="1:11" ht="15.75" customHeight="1" x14ac:dyDescent="0.2">
      <c r="A907" s="116"/>
      <c r="C907" s="33"/>
      <c r="E907" s="242"/>
      <c r="F907" s="242"/>
      <c r="G907" s="242"/>
      <c r="H907" s="242"/>
      <c r="I907" s="244"/>
      <c r="J907" s="245"/>
      <c r="K907" s="116"/>
    </row>
    <row r="908" spans="1:11" ht="15.75" customHeight="1" x14ac:dyDescent="0.2">
      <c r="A908" s="116"/>
      <c r="C908" s="33"/>
      <c r="E908" s="242"/>
      <c r="F908" s="242"/>
      <c r="G908" s="242"/>
      <c r="H908" s="242"/>
      <c r="I908" s="244"/>
      <c r="J908" s="245"/>
      <c r="K908" s="116"/>
    </row>
    <row r="909" spans="1:11" ht="15.75" customHeight="1" x14ac:dyDescent="0.2">
      <c r="A909" s="116"/>
      <c r="C909" s="33"/>
      <c r="E909" s="242"/>
      <c r="F909" s="242"/>
      <c r="G909" s="242"/>
      <c r="H909" s="242"/>
      <c r="I909" s="244"/>
      <c r="J909" s="245"/>
      <c r="K909" s="116"/>
    </row>
    <row r="910" spans="1:11" ht="15.75" customHeight="1" x14ac:dyDescent="0.2">
      <c r="A910" s="116"/>
      <c r="C910" s="33"/>
      <c r="E910" s="242"/>
      <c r="F910" s="242"/>
      <c r="G910" s="242"/>
      <c r="H910" s="242"/>
      <c r="I910" s="244"/>
      <c r="J910" s="245"/>
      <c r="K910" s="116"/>
    </row>
    <row r="911" spans="1:11" ht="15.75" customHeight="1" x14ac:dyDescent="0.2">
      <c r="A911" s="116"/>
      <c r="C911" s="33"/>
      <c r="E911" s="242"/>
      <c r="F911" s="242"/>
      <c r="G911" s="242"/>
      <c r="H911" s="242"/>
      <c r="I911" s="244"/>
      <c r="J911" s="245"/>
      <c r="K911" s="116"/>
    </row>
    <row r="912" spans="1:11" ht="15.75" customHeight="1" x14ac:dyDescent="0.2">
      <c r="A912" s="116"/>
      <c r="C912" s="33"/>
      <c r="E912" s="242"/>
      <c r="F912" s="242"/>
      <c r="G912" s="242"/>
      <c r="H912" s="242"/>
      <c r="I912" s="244"/>
      <c r="J912" s="245"/>
      <c r="K912" s="116"/>
    </row>
    <row r="913" spans="1:11" ht="15.75" customHeight="1" x14ac:dyDescent="0.2">
      <c r="A913" s="116"/>
      <c r="C913" s="33"/>
      <c r="E913" s="242"/>
      <c r="F913" s="242"/>
      <c r="G913" s="242"/>
      <c r="H913" s="242"/>
      <c r="I913" s="244"/>
      <c r="J913" s="245"/>
      <c r="K913" s="116"/>
    </row>
    <row r="914" spans="1:11" ht="15.75" customHeight="1" x14ac:dyDescent="0.2">
      <c r="A914" s="116"/>
      <c r="C914" s="33"/>
      <c r="E914" s="242"/>
      <c r="F914" s="242"/>
      <c r="G914" s="242"/>
      <c r="H914" s="242"/>
      <c r="I914" s="244"/>
      <c r="J914" s="245"/>
      <c r="K914" s="116"/>
    </row>
    <row r="915" spans="1:11" ht="15.75" customHeight="1" x14ac:dyDescent="0.2">
      <c r="A915" s="116"/>
      <c r="C915" s="33"/>
      <c r="E915" s="242"/>
      <c r="F915" s="242"/>
      <c r="G915" s="242"/>
      <c r="H915" s="242"/>
      <c r="I915" s="244"/>
      <c r="J915" s="245"/>
      <c r="K915" s="116"/>
    </row>
    <row r="916" spans="1:11" ht="15.75" customHeight="1" x14ac:dyDescent="0.2">
      <c r="A916" s="116"/>
      <c r="C916" s="33"/>
      <c r="E916" s="242"/>
      <c r="F916" s="242"/>
      <c r="G916" s="242"/>
      <c r="H916" s="242"/>
      <c r="I916" s="244"/>
      <c r="J916" s="245"/>
      <c r="K916" s="116"/>
    </row>
    <row r="917" spans="1:11" ht="15.75" customHeight="1" x14ac:dyDescent="0.2">
      <c r="A917" s="116"/>
      <c r="C917" s="33"/>
      <c r="E917" s="242"/>
      <c r="F917" s="242"/>
      <c r="G917" s="242"/>
      <c r="H917" s="242"/>
      <c r="I917" s="244"/>
      <c r="J917" s="245"/>
      <c r="K917" s="116"/>
    </row>
    <row r="918" spans="1:11" ht="15.75" customHeight="1" x14ac:dyDescent="0.2">
      <c r="A918" s="116"/>
      <c r="C918" s="33"/>
      <c r="E918" s="242"/>
      <c r="F918" s="242"/>
      <c r="G918" s="242"/>
      <c r="H918" s="242"/>
      <c r="I918" s="244"/>
      <c r="J918" s="245"/>
      <c r="K918" s="116"/>
    </row>
    <row r="919" spans="1:11" ht="15.75" customHeight="1" x14ac:dyDescent="0.2">
      <c r="A919" s="116"/>
      <c r="C919" s="33"/>
      <c r="E919" s="242"/>
      <c r="F919" s="242"/>
      <c r="G919" s="242"/>
      <c r="H919" s="242"/>
      <c r="I919" s="244"/>
      <c r="J919" s="245"/>
      <c r="K919" s="116"/>
    </row>
    <row r="920" spans="1:11" ht="15.75" customHeight="1" x14ac:dyDescent="0.2">
      <c r="A920" s="116"/>
      <c r="C920" s="33"/>
      <c r="E920" s="242"/>
      <c r="F920" s="242"/>
      <c r="G920" s="242"/>
      <c r="H920" s="242"/>
      <c r="I920" s="244"/>
      <c r="J920" s="245"/>
      <c r="K920" s="116"/>
    </row>
    <row r="921" spans="1:11" ht="15.75" customHeight="1" x14ac:dyDescent="0.2">
      <c r="A921" s="116"/>
      <c r="C921" s="33"/>
      <c r="E921" s="242"/>
      <c r="F921" s="242"/>
      <c r="G921" s="242"/>
      <c r="H921" s="242"/>
      <c r="I921" s="244"/>
      <c r="J921" s="245"/>
      <c r="K921" s="116"/>
    </row>
    <row r="922" spans="1:11" ht="15.75" customHeight="1" x14ac:dyDescent="0.2">
      <c r="A922" s="116"/>
      <c r="C922" s="33"/>
      <c r="E922" s="242"/>
      <c r="F922" s="242"/>
      <c r="G922" s="242"/>
      <c r="H922" s="242"/>
      <c r="I922" s="244"/>
      <c r="J922" s="245"/>
      <c r="K922" s="116"/>
    </row>
    <row r="923" spans="1:11" ht="15.75" customHeight="1" x14ac:dyDescent="0.2">
      <c r="A923" s="116"/>
      <c r="C923" s="33"/>
      <c r="E923" s="242"/>
      <c r="F923" s="242"/>
      <c r="G923" s="242"/>
      <c r="H923" s="242"/>
      <c r="I923" s="244"/>
      <c r="J923" s="245"/>
      <c r="K923" s="116"/>
    </row>
    <row r="924" spans="1:11" ht="15.75" customHeight="1" x14ac:dyDescent="0.2">
      <c r="A924" s="116"/>
      <c r="C924" s="33"/>
      <c r="E924" s="242"/>
      <c r="F924" s="242"/>
      <c r="G924" s="242"/>
      <c r="H924" s="242"/>
      <c r="I924" s="244"/>
      <c r="J924" s="245"/>
      <c r="K924" s="116"/>
    </row>
    <row r="925" spans="1:11" ht="15.75" customHeight="1" x14ac:dyDescent="0.2">
      <c r="A925" s="116"/>
      <c r="C925" s="33"/>
      <c r="E925" s="242"/>
      <c r="F925" s="242"/>
      <c r="G925" s="242"/>
      <c r="H925" s="242"/>
      <c r="I925" s="244"/>
      <c r="J925" s="245"/>
      <c r="K925" s="116"/>
    </row>
    <row r="926" spans="1:11" ht="15.75" customHeight="1" x14ac:dyDescent="0.2">
      <c r="A926" s="116"/>
      <c r="C926" s="33"/>
      <c r="E926" s="242"/>
      <c r="F926" s="242"/>
      <c r="G926" s="242"/>
      <c r="H926" s="242"/>
      <c r="I926" s="244"/>
      <c r="J926" s="245"/>
      <c r="K926" s="116"/>
    </row>
    <row r="927" spans="1:11" ht="15.75" customHeight="1" x14ac:dyDescent="0.2">
      <c r="A927" s="116"/>
      <c r="C927" s="33"/>
      <c r="E927" s="242"/>
      <c r="F927" s="242"/>
      <c r="G927" s="242"/>
      <c r="H927" s="242"/>
      <c r="I927" s="244"/>
      <c r="J927" s="245"/>
      <c r="K927" s="116"/>
    </row>
    <row r="928" spans="1:11" ht="15.75" customHeight="1" x14ac:dyDescent="0.2">
      <c r="A928" s="116"/>
      <c r="C928" s="33"/>
      <c r="E928" s="242"/>
      <c r="F928" s="242"/>
      <c r="G928" s="242"/>
      <c r="H928" s="242"/>
      <c r="I928" s="244"/>
      <c r="J928" s="245"/>
      <c r="K928" s="116"/>
    </row>
    <row r="929" spans="1:11" ht="15.75" customHeight="1" x14ac:dyDescent="0.2">
      <c r="A929" s="116"/>
      <c r="C929" s="33"/>
      <c r="E929" s="242"/>
      <c r="F929" s="242"/>
      <c r="G929" s="242"/>
      <c r="H929" s="242"/>
      <c r="I929" s="244"/>
      <c r="J929" s="245"/>
      <c r="K929" s="116"/>
    </row>
    <row r="930" spans="1:11" ht="15.75" customHeight="1" x14ac:dyDescent="0.2">
      <c r="A930" s="116"/>
      <c r="C930" s="33"/>
      <c r="E930" s="242"/>
      <c r="F930" s="242"/>
      <c r="G930" s="242"/>
      <c r="H930" s="242"/>
      <c r="I930" s="244"/>
      <c r="J930" s="245"/>
      <c r="K930" s="116"/>
    </row>
    <row r="931" spans="1:11" ht="15.75" customHeight="1" x14ac:dyDescent="0.2">
      <c r="A931" s="116"/>
      <c r="C931" s="33"/>
      <c r="E931" s="242"/>
      <c r="F931" s="242"/>
      <c r="G931" s="242"/>
      <c r="H931" s="242"/>
      <c r="I931" s="244"/>
      <c r="J931" s="245"/>
      <c r="K931" s="116"/>
    </row>
    <row r="932" spans="1:11" ht="15.75" customHeight="1" x14ac:dyDescent="0.2">
      <c r="A932" s="116"/>
      <c r="C932" s="33"/>
      <c r="E932" s="242"/>
      <c r="F932" s="242"/>
      <c r="G932" s="242"/>
      <c r="H932" s="242"/>
      <c r="I932" s="244"/>
      <c r="J932" s="245"/>
      <c r="K932" s="116"/>
    </row>
    <row r="933" spans="1:11" ht="15.75" customHeight="1" x14ac:dyDescent="0.2">
      <c r="A933" s="116"/>
      <c r="C933" s="33"/>
      <c r="E933" s="242"/>
      <c r="F933" s="242"/>
      <c r="G933" s="242"/>
      <c r="H933" s="242"/>
      <c r="I933" s="244"/>
      <c r="J933" s="245"/>
      <c r="K933" s="116"/>
    </row>
    <row r="934" spans="1:11" ht="15.75" customHeight="1" x14ac:dyDescent="0.2">
      <c r="A934" s="116"/>
      <c r="C934" s="33"/>
      <c r="E934" s="242"/>
      <c r="F934" s="242"/>
      <c r="G934" s="242"/>
      <c r="H934" s="242"/>
      <c r="I934" s="244"/>
      <c r="J934" s="245"/>
      <c r="K934" s="116"/>
    </row>
    <row r="935" spans="1:11" ht="15.75" customHeight="1" x14ac:dyDescent="0.2">
      <c r="A935" s="116"/>
      <c r="C935" s="33"/>
      <c r="E935" s="242"/>
      <c r="F935" s="242"/>
      <c r="G935" s="242"/>
      <c r="H935" s="242"/>
      <c r="I935" s="244"/>
      <c r="J935" s="245"/>
      <c r="K935" s="116"/>
    </row>
    <row r="936" spans="1:11" ht="15.75" customHeight="1" x14ac:dyDescent="0.2">
      <c r="A936" s="116"/>
      <c r="C936" s="33"/>
      <c r="E936" s="242"/>
      <c r="F936" s="242"/>
      <c r="G936" s="242"/>
      <c r="H936" s="242"/>
      <c r="I936" s="244"/>
      <c r="J936" s="245"/>
      <c r="K936" s="116"/>
    </row>
    <row r="937" spans="1:11" ht="15.75" customHeight="1" x14ac:dyDescent="0.2">
      <c r="A937" s="116"/>
      <c r="C937" s="33"/>
      <c r="E937" s="242"/>
      <c r="F937" s="242"/>
      <c r="G937" s="242"/>
      <c r="H937" s="242"/>
      <c r="I937" s="244"/>
      <c r="J937" s="245"/>
      <c r="K937" s="116"/>
    </row>
    <row r="938" spans="1:11" ht="15.75" customHeight="1" x14ac:dyDescent="0.2">
      <c r="A938" s="116"/>
      <c r="C938" s="33"/>
      <c r="E938" s="242"/>
      <c r="F938" s="242"/>
      <c r="G938" s="242"/>
      <c r="H938" s="242"/>
      <c r="I938" s="244"/>
      <c r="J938" s="245"/>
      <c r="K938" s="116"/>
    </row>
    <row r="939" spans="1:11" ht="15.75" customHeight="1" x14ac:dyDescent="0.2">
      <c r="A939" s="116"/>
      <c r="C939" s="33"/>
      <c r="E939" s="242"/>
      <c r="F939" s="242"/>
      <c r="G939" s="242"/>
      <c r="H939" s="242"/>
      <c r="I939" s="244"/>
      <c r="J939" s="245"/>
      <c r="K939" s="116"/>
    </row>
    <row r="940" spans="1:11" ht="15.75" customHeight="1" x14ac:dyDescent="0.2">
      <c r="A940" s="116"/>
      <c r="C940" s="33"/>
      <c r="E940" s="242"/>
      <c r="F940" s="242"/>
      <c r="G940" s="242"/>
      <c r="H940" s="242"/>
      <c r="I940" s="244"/>
      <c r="J940" s="245"/>
      <c r="K940" s="116"/>
    </row>
    <row r="941" spans="1:11" ht="15.75" customHeight="1" x14ac:dyDescent="0.2">
      <c r="A941" s="116"/>
      <c r="C941" s="33"/>
      <c r="E941" s="242"/>
      <c r="F941" s="242"/>
      <c r="G941" s="242"/>
      <c r="H941" s="242"/>
      <c r="I941" s="244"/>
      <c r="J941" s="245"/>
      <c r="K941" s="116"/>
    </row>
    <row r="942" spans="1:11" ht="15.75" customHeight="1" x14ac:dyDescent="0.2">
      <c r="A942" s="116"/>
      <c r="C942" s="33"/>
      <c r="E942" s="242"/>
      <c r="F942" s="242"/>
      <c r="G942" s="242"/>
      <c r="H942" s="242"/>
      <c r="I942" s="244"/>
      <c r="J942" s="245"/>
      <c r="K942" s="116"/>
    </row>
    <row r="943" spans="1:11" ht="15.75" customHeight="1" x14ac:dyDescent="0.2">
      <c r="A943" s="116"/>
      <c r="C943" s="33"/>
      <c r="E943" s="242"/>
      <c r="F943" s="242"/>
      <c r="G943" s="242"/>
      <c r="H943" s="242"/>
      <c r="I943" s="244"/>
      <c r="J943" s="245"/>
      <c r="K943" s="116"/>
    </row>
    <row r="944" spans="1:11" ht="15.75" customHeight="1" x14ac:dyDescent="0.2">
      <c r="A944" s="116"/>
      <c r="C944" s="33"/>
      <c r="E944" s="242"/>
      <c r="F944" s="242"/>
      <c r="G944" s="242"/>
      <c r="H944" s="242"/>
      <c r="I944" s="244"/>
      <c r="J944" s="245"/>
      <c r="K944" s="116"/>
    </row>
    <row r="945" spans="1:11" ht="15.75" customHeight="1" x14ac:dyDescent="0.2">
      <c r="A945" s="116"/>
      <c r="C945" s="33"/>
      <c r="E945" s="242"/>
      <c r="F945" s="242"/>
      <c r="G945" s="242"/>
      <c r="H945" s="242"/>
      <c r="I945" s="244"/>
      <c r="J945" s="245"/>
      <c r="K945" s="116"/>
    </row>
    <row r="946" spans="1:11" ht="15.75" customHeight="1" x14ac:dyDescent="0.2">
      <c r="A946" s="116"/>
      <c r="C946" s="33"/>
      <c r="E946" s="242"/>
      <c r="F946" s="242"/>
      <c r="G946" s="242"/>
      <c r="H946" s="242"/>
      <c r="I946" s="244"/>
      <c r="J946" s="245"/>
      <c r="K946" s="116"/>
    </row>
    <row r="947" spans="1:11" ht="15.75" customHeight="1" x14ac:dyDescent="0.2">
      <c r="A947" s="116"/>
      <c r="C947" s="33"/>
      <c r="E947" s="242"/>
      <c r="F947" s="242"/>
      <c r="G947" s="242"/>
      <c r="H947" s="242"/>
      <c r="I947" s="244"/>
      <c r="J947" s="245"/>
      <c r="K947" s="116"/>
    </row>
    <row r="948" spans="1:11" ht="15.75" customHeight="1" x14ac:dyDescent="0.2">
      <c r="A948" s="116"/>
      <c r="C948" s="33"/>
      <c r="E948" s="242"/>
      <c r="F948" s="242"/>
      <c r="G948" s="242"/>
      <c r="H948" s="242"/>
      <c r="I948" s="244"/>
      <c r="J948" s="245"/>
      <c r="K948" s="116"/>
    </row>
    <row r="949" spans="1:11" ht="15.75" customHeight="1" x14ac:dyDescent="0.2">
      <c r="A949" s="116"/>
      <c r="C949" s="33"/>
      <c r="E949" s="242"/>
      <c r="F949" s="242"/>
      <c r="G949" s="242"/>
      <c r="H949" s="242"/>
      <c r="I949" s="244"/>
      <c r="J949" s="245"/>
      <c r="K949" s="116"/>
    </row>
    <row r="950" spans="1:11" ht="15.75" customHeight="1" x14ac:dyDescent="0.2">
      <c r="A950" s="116"/>
      <c r="C950" s="33"/>
      <c r="E950" s="242"/>
      <c r="F950" s="242"/>
      <c r="G950" s="242"/>
      <c r="H950" s="242"/>
      <c r="I950" s="244"/>
      <c r="J950" s="245"/>
      <c r="K950" s="116"/>
    </row>
    <row r="951" spans="1:11" ht="15.75" customHeight="1" x14ac:dyDescent="0.2">
      <c r="A951" s="116"/>
      <c r="C951" s="33"/>
      <c r="E951" s="242"/>
      <c r="F951" s="242"/>
      <c r="G951" s="242"/>
      <c r="H951" s="242"/>
      <c r="I951" s="244"/>
      <c r="J951" s="245"/>
      <c r="K951" s="116"/>
    </row>
    <row r="952" spans="1:11" ht="15.75" customHeight="1" x14ac:dyDescent="0.2">
      <c r="A952" s="116"/>
      <c r="C952" s="33"/>
      <c r="E952" s="242"/>
      <c r="F952" s="242"/>
      <c r="G952" s="242"/>
      <c r="H952" s="242"/>
      <c r="I952" s="244"/>
      <c r="J952" s="245"/>
      <c r="K952" s="116"/>
    </row>
    <row r="953" spans="1:11" ht="15.75" customHeight="1" x14ac:dyDescent="0.2">
      <c r="A953" s="116"/>
      <c r="C953" s="33"/>
      <c r="E953" s="242"/>
      <c r="F953" s="242"/>
      <c r="G953" s="242"/>
      <c r="H953" s="242"/>
      <c r="I953" s="244"/>
      <c r="J953" s="245"/>
      <c r="K953" s="116"/>
    </row>
    <row r="954" spans="1:11" ht="15.75" customHeight="1" x14ac:dyDescent="0.2">
      <c r="A954" s="116"/>
      <c r="C954" s="33"/>
      <c r="E954" s="242"/>
      <c r="F954" s="242"/>
      <c r="G954" s="242"/>
      <c r="H954" s="242"/>
      <c r="I954" s="244"/>
      <c r="J954" s="245"/>
      <c r="K954" s="116"/>
    </row>
    <row r="955" spans="1:11" ht="15.75" customHeight="1" x14ac:dyDescent="0.2">
      <c r="A955" s="116"/>
      <c r="C955" s="33"/>
      <c r="E955" s="242"/>
      <c r="F955" s="242"/>
      <c r="G955" s="242"/>
      <c r="H955" s="242"/>
      <c r="I955" s="244"/>
      <c r="J955" s="245"/>
      <c r="K955" s="116"/>
    </row>
    <row r="956" spans="1:11" ht="15.75" customHeight="1" x14ac:dyDescent="0.2">
      <c r="A956" s="116"/>
      <c r="C956" s="33"/>
      <c r="E956" s="242"/>
      <c r="F956" s="242"/>
      <c r="G956" s="242"/>
      <c r="H956" s="242"/>
      <c r="I956" s="244"/>
      <c r="J956" s="245"/>
      <c r="K956" s="116"/>
    </row>
    <row r="957" spans="1:11" ht="15.75" customHeight="1" x14ac:dyDescent="0.2">
      <c r="A957" s="116"/>
      <c r="C957" s="33"/>
      <c r="E957" s="242"/>
      <c r="F957" s="242"/>
      <c r="G957" s="242"/>
      <c r="H957" s="242"/>
      <c r="I957" s="244"/>
      <c r="J957" s="245"/>
      <c r="K957" s="116"/>
    </row>
    <row r="958" spans="1:11" ht="15.75" customHeight="1" x14ac:dyDescent="0.2">
      <c r="A958" s="116"/>
      <c r="C958" s="33"/>
      <c r="E958" s="242"/>
      <c r="F958" s="242"/>
      <c r="G958" s="242"/>
      <c r="H958" s="242"/>
      <c r="I958" s="244"/>
      <c r="J958" s="245"/>
      <c r="K958" s="116"/>
    </row>
    <row r="959" spans="1:11" ht="15.75" customHeight="1" x14ac:dyDescent="0.2">
      <c r="A959" s="116"/>
      <c r="C959" s="33"/>
      <c r="E959" s="242"/>
      <c r="F959" s="242"/>
      <c r="G959" s="242"/>
      <c r="H959" s="242"/>
      <c r="I959" s="244"/>
      <c r="J959" s="245"/>
      <c r="K959" s="116"/>
    </row>
    <row r="960" spans="1:11" ht="15.75" customHeight="1" x14ac:dyDescent="0.2">
      <c r="A960" s="116"/>
      <c r="C960" s="33"/>
      <c r="E960" s="242"/>
      <c r="F960" s="242"/>
      <c r="G960" s="242"/>
      <c r="H960" s="242"/>
      <c r="I960" s="244"/>
      <c r="J960" s="245"/>
      <c r="K960" s="116"/>
    </row>
    <row r="961" spans="1:11" ht="15.75" customHeight="1" x14ac:dyDescent="0.2">
      <c r="A961" s="116"/>
      <c r="C961" s="33"/>
      <c r="E961" s="242"/>
      <c r="F961" s="242"/>
      <c r="G961" s="242"/>
      <c r="H961" s="242"/>
      <c r="I961" s="244"/>
      <c r="J961" s="245"/>
      <c r="K961" s="116"/>
    </row>
    <row r="962" spans="1:11" ht="15.75" customHeight="1" x14ac:dyDescent="0.2">
      <c r="A962" s="116"/>
      <c r="C962" s="33"/>
      <c r="E962" s="242"/>
      <c r="F962" s="242"/>
      <c r="G962" s="242"/>
      <c r="H962" s="242"/>
      <c r="I962" s="244"/>
      <c r="J962" s="245"/>
      <c r="K962" s="116"/>
    </row>
    <row r="963" spans="1:11" ht="15.75" customHeight="1" x14ac:dyDescent="0.2">
      <c r="A963" s="116"/>
      <c r="C963" s="33"/>
      <c r="E963" s="242"/>
      <c r="F963" s="242"/>
      <c r="G963" s="242"/>
      <c r="H963" s="242"/>
      <c r="I963" s="244"/>
      <c r="J963" s="245"/>
      <c r="K963" s="116"/>
    </row>
    <row r="964" spans="1:11" ht="15.75" customHeight="1" x14ac:dyDescent="0.2">
      <c r="A964" s="116"/>
      <c r="C964" s="33"/>
      <c r="E964" s="242"/>
      <c r="F964" s="242"/>
      <c r="G964" s="242"/>
      <c r="H964" s="242"/>
      <c r="I964" s="244"/>
      <c r="J964" s="245"/>
      <c r="K964" s="116"/>
    </row>
    <row r="965" spans="1:11" ht="15.75" customHeight="1" x14ac:dyDescent="0.2">
      <c r="A965" s="116"/>
      <c r="C965" s="33"/>
      <c r="E965" s="242"/>
      <c r="F965" s="242"/>
      <c r="G965" s="242"/>
      <c r="H965" s="242"/>
      <c r="I965" s="244"/>
      <c r="J965" s="245"/>
      <c r="K965" s="116"/>
    </row>
    <row r="966" spans="1:11" ht="15.75" customHeight="1" x14ac:dyDescent="0.2">
      <c r="A966" s="116"/>
      <c r="C966" s="33"/>
      <c r="E966" s="242"/>
      <c r="F966" s="242"/>
      <c r="G966" s="242"/>
      <c r="H966" s="242"/>
      <c r="I966" s="244"/>
      <c r="J966" s="245"/>
      <c r="K966" s="116"/>
    </row>
    <row r="967" spans="1:11" ht="15.75" customHeight="1" x14ac:dyDescent="0.2">
      <c r="A967" s="116"/>
      <c r="C967" s="33"/>
      <c r="E967" s="242"/>
      <c r="F967" s="242"/>
      <c r="G967" s="242"/>
      <c r="H967" s="242"/>
      <c r="I967" s="244"/>
      <c r="J967" s="245"/>
      <c r="K967" s="116"/>
    </row>
    <row r="968" spans="1:11" ht="15.75" customHeight="1" x14ac:dyDescent="0.2">
      <c r="A968" s="116"/>
      <c r="C968" s="33"/>
      <c r="E968" s="242"/>
      <c r="F968" s="242"/>
      <c r="G968" s="242"/>
      <c r="H968" s="242"/>
      <c r="I968" s="244"/>
      <c r="J968" s="245"/>
      <c r="K968" s="116"/>
    </row>
    <row r="969" spans="1:11" ht="15.75" customHeight="1" x14ac:dyDescent="0.2">
      <c r="A969" s="116"/>
      <c r="C969" s="33"/>
      <c r="E969" s="242"/>
      <c r="F969" s="242"/>
      <c r="G969" s="242"/>
      <c r="H969" s="242"/>
      <c r="I969" s="244"/>
      <c r="J969" s="245"/>
      <c r="K969" s="116"/>
    </row>
    <row r="970" spans="1:11" ht="15.75" customHeight="1" x14ac:dyDescent="0.2">
      <c r="A970" s="116"/>
      <c r="C970" s="33"/>
      <c r="E970" s="242"/>
      <c r="F970" s="242"/>
      <c r="G970" s="242"/>
      <c r="H970" s="242"/>
      <c r="I970" s="244"/>
      <c r="J970" s="245"/>
      <c r="K970" s="116"/>
    </row>
    <row r="971" spans="1:11" ht="15.75" customHeight="1" x14ac:dyDescent="0.2">
      <c r="A971" s="116"/>
      <c r="C971" s="33"/>
      <c r="E971" s="242"/>
      <c r="F971" s="242"/>
      <c r="G971" s="242"/>
      <c r="H971" s="242"/>
      <c r="I971" s="244"/>
      <c r="J971" s="245"/>
      <c r="K971" s="116"/>
    </row>
    <row r="972" spans="1:11" ht="15.75" customHeight="1" x14ac:dyDescent="0.2">
      <c r="A972" s="116"/>
      <c r="C972" s="33"/>
      <c r="E972" s="242"/>
      <c r="F972" s="242"/>
      <c r="G972" s="242"/>
      <c r="H972" s="242"/>
      <c r="I972" s="244"/>
      <c r="J972" s="245"/>
      <c r="K972" s="116"/>
    </row>
    <row r="973" spans="1:11" ht="15.75" customHeight="1" x14ac:dyDescent="0.2">
      <c r="A973" s="116"/>
      <c r="C973" s="33"/>
      <c r="E973" s="242"/>
      <c r="F973" s="242"/>
      <c r="G973" s="242"/>
      <c r="H973" s="242"/>
      <c r="I973" s="244"/>
      <c r="J973" s="245"/>
      <c r="K973" s="116"/>
    </row>
    <row r="974" spans="1:11" ht="15.75" customHeight="1" x14ac:dyDescent="0.2">
      <c r="A974" s="116"/>
      <c r="C974" s="33"/>
      <c r="E974" s="242"/>
      <c r="F974" s="242"/>
      <c r="G974" s="242"/>
      <c r="H974" s="242"/>
      <c r="I974" s="244"/>
      <c r="J974" s="245"/>
      <c r="K974" s="116"/>
    </row>
    <row r="975" spans="1:11" ht="15.75" customHeight="1" x14ac:dyDescent="0.2">
      <c r="A975" s="116"/>
      <c r="C975" s="33"/>
      <c r="E975" s="242"/>
      <c r="F975" s="242"/>
      <c r="G975" s="242"/>
      <c r="H975" s="242"/>
      <c r="I975" s="244"/>
      <c r="J975" s="245"/>
      <c r="K975" s="116"/>
    </row>
    <row r="976" spans="1:11" ht="15.75" customHeight="1" x14ac:dyDescent="0.2">
      <c r="A976" s="116"/>
      <c r="C976" s="33"/>
      <c r="E976" s="242"/>
      <c r="F976" s="242"/>
      <c r="G976" s="242"/>
      <c r="H976" s="242"/>
      <c r="I976" s="244"/>
      <c r="J976" s="245"/>
      <c r="K976" s="116"/>
    </row>
    <row r="977" spans="1:11" ht="15.75" customHeight="1" x14ac:dyDescent="0.2">
      <c r="A977" s="116"/>
      <c r="C977" s="33"/>
      <c r="E977" s="242"/>
      <c r="F977" s="242"/>
      <c r="G977" s="242"/>
      <c r="H977" s="242"/>
      <c r="I977" s="244"/>
      <c r="J977" s="245"/>
      <c r="K977" s="116"/>
    </row>
    <row r="978" spans="1:11" ht="15.75" customHeight="1" x14ac:dyDescent="0.2">
      <c r="A978" s="116"/>
      <c r="C978" s="33"/>
      <c r="E978" s="242"/>
      <c r="F978" s="242"/>
      <c r="G978" s="242"/>
      <c r="H978" s="242"/>
      <c r="I978" s="244"/>
      <c r="J978" s="245"/>
      <c r="K978" s="116"/>
    </row>
    <row r="979" spans="1:11" ht="15.75" customHeight="1" x14ac:dyDescent="0.2">
      <c r="A979" s="116"/>
      <c r="C979" s="33"/>
      <c r="E979" s="242"/>
      <c r="F979" s="242"/>
      <c r="G979" s="242"/>
      <c r="H979" s="242"/>
      <c r="I979" s="244"/>
      <c r="J979" s="245"/>
      <c r="K979" s="116"/>
    </row>
    <row r="980" spans="1:11" ht="15.75" customHeight="1" x14ac:dyDescent="0.2">
      <c r="A980" s="116"/>
      <c r="C980" s="33"/>
      <c r="E980" s="242"/>
      <c r="F980" s="242"/>
      <c r="G980" s="242"/>
      <c r="H980" s="242"/>
      <c r="I980" s="244"/>
      <c r="J980" s="245"/>
      <c r="K980" s="116"/>
    </row>
    <row r="981" spans="1:11" ht="15.75" customHeight="1" x14ac:dyDescent="0.2">
      <c r="A981" s="116"/>
      <c r="C981" s="33"/>
      <c r="E981" s="242"/>
      <c r="F981" s="242"/>
      <c r="G981" s="242"/>
      <c r="H981" s="242"/>
      <c r="I981" s="244"/>
      <c r="J981" s="245"/>
      <c r="K981" s="116"/>
    </row>
    <row r="982" spans="1:11" ht="15.75" customHeight="1" x14ac:dyDescent="0.2">
      <c r="A982" s="116"/>
      <c r="C982" s="33"/>
      <c r="E982" s="242"/>
      <c r="F982" s="242"/>
      <c r="G982" s="242"/>
      <c r="H982" s="242"/>
      <c r="I982" s="244"/>
      <c r="J982" s="245"/>
      <c r="K982" s="116"/>
    </row>
    <row r="983" spans="1:11" ht="15.75" customHeight="1" x14ac:dyDescent="0.2">
      <c r="A983" s="116"/>
      <c r="C983" s="33"/>
      <c r="E983" s="242"/>
      <c r="F983" s="242"/>
      <c r="G983" s="242"/>
      <c r="H983" s="242"/>
      <c r="I983" s="244"/>
      <c r="J983" s="245"/>
      <c r="K983" s="116"/>
    </row>
    <row r="984" spans="1:11" ht="15.75" customHeight="1" x14ac:dyDescent="0.2">
      <c r="A984" s="116"/>
      <c r="C984" s="33"/>
      <c r="E984" s="242"/>
      <c r="F984" s="242"/>
      <c r="G984" s="242"/>
      <c r="H984" s="242"/>
      <c r="I984" s="244"/>
      <c r="J984" s="245"/>
      <c r="K984" s="116"/>
    </row>
    <row r="985" spans="1:11" ht="15.75" customHeight="1" x14ac:dyDescent="0.2">
      <c r="A985" s="116"/>
      <c r="C985" s="33"/>
      <c r="E985" s="242"/>
      <c r="F985" s="242"/>
      <c r="G985" s="242"/>
      <c r="H985" s="242"/>
      <c r="I985" s="244"/>
      <c r="J985" s="245"/>
      <c r="K985" s="116"/>
    </row>
    <row r="986" spans="1:11" ht="15.75" customHeight="1" x14ac:dyDescent="0.2">
      <c r="A986" s="116"/>
      <c r="C986" s="33"/>
      <c r="E986" s="242"/>
      <c r="F986" s="242"/>
      <c r="G986" s="242"/>
      <c r="H986" s="242"/>
      <c r="I986" s="244"/>
      <c r="J986" s="245"/>
      <c r="K986" s="116"/>
    </row>
    <row r="987" spans="1:11" ht="15.75" customHeight="1" x14ac:dyDescent="0.2">
      <c r="A987" s="116"/>
      <c r="C987" s="33"/>
      <c r="E987" s="242"/>
      <c r="F987" s="242"/>
      <c r="G987" s="242"/>
      <c r="H987" s="242"/>
      <c r="I987" s="244"/>
      <c r="J987" s="245"/>
      <c r="K987" s="116"/>
    </row>
    <row r="988" spans="1:11" ht="15.75" customHeight="1" x14ac:dyDescent="0.2">
      <c r="A988" s="116"/>
      <c r="C988" s="33"/>
      <c r="E988" s="242"/>
      <c r="F988" s="242"/>
      <c r="G988" s="242"/>
      <c r="H988" s="242"/>
      <c r="I988" s="244"/>
      <c r="J988" s="245"/>
      <c r="K988" s="116"/>
    </row>
    <row r="989" spans="1:11" ht="15.75" customHeight="1" x14ac:dyDescent="0.2">
      <c r="A989" s="116"/>
      <c r="C989" s="33"/>
      <c r="E989" s="242"/>
      <c r="F989" s="242"/>
      <c r="G989" s="242"/>
      <c r="H989" s="242"/>
      <c r="I989" s="244"/>
      <c r="J989" s="245"/>
      <c r="K989" s="116"/>
    </row>
    <row r="990" spans="1:11" ht="15.75" customHeight="1" x14ac:dyDescent="0.2">
      <c r="A990" s="116"/>
      <c r="C990" s="33"/>
      <c r="E990" s="242"/>
      <c r="F990" s="242"/>
      <c r="G990" s="242"/>
      <c r="H990" s="242"/>
      <c r="I990" s="244"/>
      <c r="J990" s="245"/>
      <c r="K990" s="116"/>
    </row>
    <row r="991" spans="1:11" ht="15.75" customHeight="1" x14ac:dyDescent="0.2">
      <c r="A991" s="116"/>
      <c r="C991" s="33"/>
      <c r="E991" s="242"/>
      <c r="F991" s="242"/>
      <c r="G991" s="242"/>
      <c r="H991" s="242"/>
      <c r="I991" s="244"/>
      <c r="J991" s="245"/>
      <c r="K991" s="116"/>
    </row>
    <row r="992" spans="1:11" ht="15.75" customHeight="1" x14ac:dyDescent="0.2">
      <c r="A992" s="116"/>
      <c r="C992" s="33"/>
      <c r="E992" s="242"/>
      <c r="F992" s="242"/>
      <c r="G992" s="242"/>
      <c r="H992" s="242"/>
      <c r="I992" s="244"/>
      <c r="J992" s="245"/>
      <c r="K992" s="116"/>
    </row>
    <row r="993" spans="1:11" ht="15.75" customHeight="1" x14ac:dyDescent="0.2">
      <c r="A993" s="116"/>
      <c r="C993" s="33"/>
      <c r="E993" s="242"/>
      <c r="F993" s="242"/>
      <c r="G993" s="242"/>
      <c r="H993" s="242"/>
      <c r="I993" s="244"/>
      <c r="J993" s="245"/>
      <c r="K993" s="116"/>
    </row>
    <row r="994" spans="1:11" ht="15.75" customHeight="1" x14ac:dyDescent="0.2">
      <c r="A994" s="116"/>
      <c r="C994" s="33"/>
      <c r="E994" s="242"/>
      <c r="F994" s="242"/>
      <c r="G994" s="242"/>
      <c r="H994" s="242"/>
      <c r="I994" s="244"/>
      <c r="J994" s="245"/>
      <c r="K994" s="116"/>
    </row>
    <row r="995" spans="1:11" ht="15.75" customHeight="1" x14ac:dyDescent="0.2">
      <c r="A995" s="116"/>
      <c r="C995" s="33"/>
      <c r="E995" s="242"/>
      <c r="F995" s="242"/>
      <c r="G995" s="242"/>
      <c r="H995" s="242"/>
      <c r="I995" s="244"/>
      <c r="J995" s="245"/>
      <c r="K995" s="116"/>
    </row>
    <row r="996" spans="1:11" ht="15.75" customHeight="1" x14ac:dyDescent="0.2">
      <c r="A996" s="116"/>
      <c r="C996" s="33"/>
      <c r="E996" s="242"/>
      <c r="F996" s="242"/>
      <c r="G996" s="242"/>
      <c r="H996" s="242"/>
      <c r="I996" s="244"/>
      <c r="J996" s="245"/>
      <c r="K996" s="116"/>
    </row>
    <row r="997" spans="1:11" ht="15.75" customHeight="1" x14ac:dyDescent="0.2">
      <c r="A997" s="116"/>
      <c r="C997" s="33"/>
      <c r="E997" s="242"/>
      <c r="F997" s="242"/>
      <c r="G997" s="242"/>
      <c r="H997" s="242"/>
      <c r="I997" s="244"/>
      <c r="J997" s="245"/>
      <c r="K997" s="116"/>
    </row>
    <row r="998" spans="1:11" ht="15.75" customHeight="1" x14ac:dyDescent="0.2">
      <c r="A998" s="116"/>
      <c r="C998" s="33"/>
      <c r="E998" s="242"/>
      <c r="F998" s="242"/>
      <c r="G998" s="242"/>
      <c r="H998" s="242"/>
      <c r="I998" s="244"/>
      <c r="J998" s="245"/>
      <c r="K998" s="116"/>
    </row>
    <row r="999" spans="1:11" ht="15.75" customHeight="1" x14ac:dyDescent="0.2">
      <c r="A999" s="116"/>
      <c r="C999" s="33"/>
      <c r="E999" s="242"/>
      <c r="F999" s="242"/>
      <c r="G999" s="242"/>
      <c r="H999" s="242"/>
      <c r="I999" s="244"/>
      <c r="J999" s="245"/>
      <c r="K999" s="116"/>
    </row>
    <row r="1000" spans="1:11" ht="15.75" customHeight="1" x14ac:dyDescent="0.2">
      <c r="A1000" s="116"/>
      <c r="C1000" s="33"/>
      <c r="E1000" s="242"/>
      <c r="F1000" s="242"/>
      <c r="G1000" s="242"/>
      <c r="H1000" s="242"/>
      <c r="I1000" s="244"/>
      <c r="J1000" s="245"/>
      <c r="K1000" s="116"/>
    </row>
  </sheetData>
  <autoFilter ref="A1:O315" xr:uid="{00000000-0009-0000-0000-00000E000000}">
    <sortState xmlns:xlrd2="http://schemas.microsoft.com/office/spreadsheetml/2017/richdata2" ref="A2:O315">
      <sortCondition ref="A1:A315"/>
    </sortState>
  </autoFilter>
  <conditionalFormatting sqref="H1:H1048576">
    <cfRule type="cellIs" dxfId="1" priority="1" operator="equal">
      <formula>2</formula>
    </cfRule>
    <cfRule type="cellIs" dxfId="0" priority="2" operator="equal">
      <formula>1</formula>
    </cfRule>
  </conditionalFormatting>
  <pageMargins left="0.7" right="0.7" top="0.75" bottom="0.75" header="0" footer="0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Z1000"/>
  <sheetViews>
    <sheetView workbookViewId="0">
      <selection activeCell="L29" sqref="L29:L30"/>
    </sheetView>
  </sheetViews>
  <sheetFormatPr baseColWidth="10" defaultColWidth="12.6640625" defaultRowHeight="15" customHeight="1" x14ac:dyDescent="0.15"/>
  <cols>
    <col min="1" max="1" width="27" customWidth="1"/>
    <col min="2" max="2" width="10.6640625" customWidth="1"/>
    <col min="3" max="3" width="9.33203125" customWidth="1"/>
    <col min="4" max="4" width="10.33203125" customWidth="1"/>
    <col min="5" max="5" width="11.5" customWidth="1"/>
    <col min="6" max="7" width="9.1640625" customWidth="1"/>
    <col min="8" max="8" width="10.1640625" bestFit="1" customWidth="1"/>
    <col min="9" max="9" width="8.33203125" bestFit="1" customWidth="1"/>
    <col min="10" max="10" width="10.6640625" customWidth="1"/>
    <col min="11" max="11" width="19.1640625" customWidth="1"/>
    <col min="12" max="12" width="9.1640625" customWidth="1"/>
    <col min="13" max="13" width="18.5" customWidth="1"/>
    <col min="14" max="14" width="13.6640625" customWidth="1"/>
    <col min="15" max="15" width="9" customWidth="1"/>
    <col min="16" max="16" width="2.5" customWidth="1"/>
    <col min="17" max="17" width="26.33203125" customWidth="1"/>
    <col min="18" max="26" width="1.1640625" customWidth="1"/>
  </cols>
  <sheetData>
    <row r="1" spans="1:17" x14ac:dyDescent="0.2">
      <c r="F1" s="33"/>
    </row>
    <row r="2" spans="1:17" ht="19" x14ac:dyDescent="0.25">
      <c r="A2" s="246" t="s">
        <v>2595</v>
      </c>
      <c r="F2" s="33"/>
      <c r="H2" s="247"/>
      <c r="I2" s="33"/>
      <c r="J2" s="33"/>
      <c r="K2" s="33"/>
      <c r="L2" s="33"/>
    </row>
    <row r="3" spans="1:17" x14ac:dyDescent="0.2">
      <c r="F3" s="33"/>
      <c r="G3" s="564" t="s">
        <v>2596</v>
      </c>
      <c r="H3" s="556"/>
      <c r="I3" s="556"/>
      <c r="J3" s="556"/>
      <c r="K3" s="556"/>
      <c r="L3" s="554"/>
    </row>
    <row r="4" spans="1:17" x14ac:dyDescent="0.2">
      <c r="A4" s="248" t="s">
        <v>2574</v>
      </c>
      <c r="B4" s="248" t="s">
        <v>2597</v>
      </c>
      <c r="C4" s="248" t="s">
        <v>2598</v>
      </c>
      <c r="D4" s="248" t="s">
        <v>2599</v>
      </c>
      <c r="E4" s="248" t="s">
        <v>2600</v>
      </c>
      <c r="F4" s="248" t="s">
        <v>2601</v>
      </c>
      <c r="G4" s="249">
        <v>1</v>
      </c>
      <c r="H4" s="249">
        <v>2</v>
      </c>
      <c r="I4" s="249">
        <v>3</v>
      </c>
      <c r="J4" s="249">
        <v>4</v>
      </c>
      <c r="K4" s="249">
        <v>5</v>
      </c>
      <c r="L4" s="248">
        <v>6</v>
      </c>
      <c r="M4" s="248">
        <v>7</v>
      </c>
    </row>
    <row r="5" spans="1:17" x14ac:dyDescent="0.15">
      <c r="A5" s="250">
        <v>44906</v>
      </c>
      <c r="B5" s="235">
        <f>COUNTIF('Заказы факт'!$B$2:$B$315,'Отчет факт'!A5)</f>
        <v>1</v>
      </c>
      <c r="C5" s="235">
        <f>SUMIF('Заказы факт'!$B$2:$B$315,A5,'Заказы факт'!$D$2:$D$315)</f>
        <v>1500</v>
      </c>
      <c r="D5" s="235">
        <f>SUMIF('Дох.акт.'!$A$21:$A$244,'Отчет факт'!A5,'Дох.акт.'!$E$21:$E$244)</f>
        <v>0</v>
      </c>
      <c r="E5" s="235">
        <f t="shared" ref="E5:E22" si="0">C5-D5</f>
        <v>1500</v>
      </c>
      <c r="F5" s="251">
        <f>SUMIF('Заказы факт'!$B$2:$B$315,'Отчет факт'!A5,'Заказы факт'!$J$2:$J$315)</f>
        <v>674.99999999999989</v>
      </c>
      <c r="G5" s="252">
        <f>SUMIFS('Заказы факт'!$D$2:$D$315,'Заказы факт'!$H$2:$H$315,'Отчет факт'!$G$4,'Заказы факт'!$B$2:$B$315,'Отчет факт'!A5)</f>
        <v>1500</v>
      </c>
      <c r="H5" s="252">
        <f>SUMIFS('Заказы факт'!$D$2:$D$315,'Заказы факт'!$H$2:$H$315,'Отчет факт'!$H$4,'Заказы факт'!$B$2:$B$315,'Отчет факт'!A5)</f>
        <v>0</v>
      </c>
      <c r="I5" s="252">
        <f>SUMIFS('Заказы факт'!$D$2:$D$315,'Заказы факт'!$H$2:$H$315,'Отчет факт'!$I$4,'Заказы факт'!$B$2:$B$315,'Отчет факт'!A5)</f>
        <v>0</v>
      </c>
      <c r="J5" s="252">
        <f>SUMIFS('Заказы факт'!$D$2:$D$315,'Заказы факт'!$H$2:$H$315,'Отчет факт'!$J$4,'Заказы факт'!$B$2:$B$315,'Отчет факт'!A5)</f>
        <v>0</v>
      </c>
      <c r="K5" s="252">
        <f>SUMIFS('Заказы факт'!$D$2:$D$315,'Заказы факт'!$H$2:$H$315,'Отчет факт'!$K$4,'Заказы факт'!$B$2:$B$315,'Отчет факт'!A5)</f>
        <v>0</v>
      </c>
      <c r="L5" s="252">
        <f>SUMIFS('Заказы факт'!$D$2:$D$315,'Заказы факт'!$H$2:$H$315,'Отчет факт'!$L$4,'Заказы факт'!$B$2:$B$315,'Отчет факт'!A5)</f>
        <v>0</v>
      </c>
      <c r="M5" s="252">
        <f>SUMIFS('Заказы факт'!$D$2:$D$315,'Заказы факт'!$H$2:$H$315,'Отчет факт'!$M$4,'Заказы факт'!$B$2:$B$315,'Отчет факт'!B5)</f>
        <v>0</v>
      </c>
      <c r="P5" s="248" t="s">
        <v>2602</v>
      </c>
      <c r="Q5" s="248" t="s">
        <v>2603</v>
      </c>
    </row>
    <row r="6" spans="1:17" x14ac:dyDescent="0.2">
      <c r="A6" s="250">
        <v>44911</v>
      </c>
      <c r="B6" s="235">
        <f>COUNTIF('Заказы факт'!$B$2:$B$315,'Отчет факт'!A6)</f>
        <v>0</v>
      </c>
      <c r="C6" s="235">
        <f>SUMIF('Заказы факт'!$B$2:$B$315,A6,'Заказы факт'!$D$2:$D$315)</f>
        <v>0</v>
      </c>
      <c r="D6" s="235">
        <f>SUMIF('Дох.акт.'!$A$21:$A$244,'Отчет факт'!A6,'Дох.акт.'!$E$21:$E$244)</f>
        <v>0</v>
      </c>
      <c r="E6" s="235">
        <f t="shared" si="0"/>
        <v>0</v>
      </c>
      <c r="F6" s="251">
        <f>SUMIF('Заказы факт'!$B$2:$B$315,'Отчет факт'!A6,'Заказы факт'!$J$2:$J$315)</f>
        <v>0</v>
      </c>
      <c r="G6" s="252">
        <f>SUMIFS('Заказы факт'!$D$2:$D$315,'Заказы факт'!$H$2:$H$315,'Отчет факт'!$G$4,'Заказы факт'!$B$2:$B$315,'Отчет факт'!A6)</f>
        <v>0</v>
      </c>
      <c r="H6" s="252">
        <f>SUMIFS('Заказы факт'!$D$2:$D$315,'Заказы факт'!$H$2:$H$315,'Отчет факт'!$H$4,'Заказы факт'!$B$2:$B$315,'Отчет факт'!A6)</f>
        <v>0</v>
      </c>
      <c r="I6" s="252">
        <f>SUMIFS('Заказы факт'!$D$2:$D$315,'Заказы факт'!$H$2:$H$315,'Отчет факт'!$I$4,'Заказы факт'!$B$2:$B$315,'Отчет факт'!A6)</f>
        <v>0</v>
      </c>
      <c r="J6" s="252">
        <f>SUMIFS('Заказы факт'!$D$2:$D$315,'Заказы факт'!$H$2:$H$315,'Отчет факт'!$J$4,'Заказы факт'!$B$2:$B$315,'Отчет факт'!A6)</f>
        <v>0</v>
      </c>
      <c r="K6" s="252">
        <f>SUMIFS('Заказы факт'!$D$2:$D$315,'Заказы факт'!$H$2:$H$315,'Отчет факт'!$K$4,'Заказы факт'!$B$2:$B$315,'Отчет факт'!A6)</f>
        <v>0</v>
      </c>
      <c r="L6" s="252">
        <f>SUMIFS('Заказы факт'!$D$2:$D$315,'Заказы факт'!$H$2:$H$315,'Отчет факт'!$L$4,'Заказы факт'!$B$2:$B$315,'Отчет факт'!A6)</f>
        <v>0</v>
      </c>
      <c r="M6" s="252">
        <f>SUMIFS('Заказы факт'!$D$2:$D$315,'Заказы факт'!$H$2:$H$315,'Отчет факт'!$M$4,'Заказы факт'!$B$2:$B$315,'Отчет факт'!B6)</f>
        <v>0</v>
      </c>
      <c r="P6" s="235">
        <v>1</v>
      </c>
      <c r="Q6" s="253" t="s">
        <v>3840</v>
      </c>
    </row>
    <row r="7" spans="1:17" x14ac:dyDescent="0.2">
      <c r="A7" s="250">
        <v>44912</v>
      </c>
      <c r="B7" s="235">
        <f>COUNTIF('Заказы факт'!$B$2:$B$315,'Отчет факт'!A7)</f>
        <v>0</v>
      </c>
      <c r="C7" s="235">
        <f>SUMIF('Заказы факт'!$B$2:$B$315,A7,'Заказы факт'!$D$2:$D$315)</f>
        <v>0</v>
      </c>
      <c r="D7" s="235">
        <f>SUMIF('Дох.акт.'!$A$21:$A$244,'Отчет факт'!A7,'Дох.акт.'!$E$21:$E$244)</f>
        <v>0</v>
      </c>
      <c r="E7" s="235">
        <f t="shared" si="0"/>
        <v>0</v>
      </c>
      <c r="F7" s="251">
        <f>SUMIF('Заказы факт'!$B$2:$B$315,'Отчет факт'!A7,'Заказы факт'!$J$2:$J$315)</f>
        <v>0</v>
      </c>
      <c r="G7" s="252">
        <f>SUMIFS('Заказы факт'!$D$2:$D$315,'Заказы факт'!$H$2:$H$315,'Отчет факт'!$G$4,'Заказы факт'!$B$2:$B$315,'Отчет факт'!A7)</f>
        <v>0</v>
      </c>
      <c r="H7" s="252">
        <f>SUMIFS('Заказы факт'!$D$2:$D$315,'Заказы факт'!$H$2:$H$315,'Отчет факт'!$H$4,'Заказы факт'!$B$2:$B$315,'Отчет факт'!A7)</f>
        <v>0</v>
      </c>
      <c r="I7" s="252">
        <f>SUMIFS('Заказы факт'!$D$2:$D$315,'Заказы факт'!$H$2:$H$315,'Отчет факт'!$I$4,'Заказы факт'!$B$2:$B$315,'Отчет факт'!A7)</f>
        <v>0</v>
      </c>
      <c r="J7" s="252">
        <f>SUMIFS('Заказы факт'!$D$2:$D$315,'Заказы факт'!$H$2:$H$315,'Отчет факт'!$J$4,'Заказы факт'!$B$2:$B$315,'Отчет факт'!A7)</f>
        <v>0</v>
      </c>
      <c r="K7" s="252">
        <f>SUMIFS('Заказы факт'!$D$2:$D$315,'Заказы факт'!$H$2:$H$315,'Отчет факт'!$K$4,'Заказы факт'!$B$2:$B$315,'Отчет факт'!A7)</f>
        <v>0</v>
      </c>
      <c r="L7" s="252">
        <f>SUMIFS('Заказы факт'!$D$2:$D$315,'Заказы факт'!$H$2:$H$315,'Отчет факт'!$L$4,'Заказы факт'!$B$2:$B$315,'Отчет факт'!A7)</f>
        <v>0</v>
      </c>
      <c r="M7" s="252">
        <f>SUMIFS('Заказы факт'!$D$2:$D$315,'Заказы факт'!$H$2:$H$315,'Отчет факт'!$M$4,'Заказы факт'!$B$2:$B$315,'Отчет факт'!B7)</f>
        <v>0</v>
      </c>
      <c r="P7" s="235">
        <v>2</v>
      </c>
      <c r="Q7" s="253" t="s">
        <v>2604</v>
      </c>
    </row>
    <row r="8" spans="1:17" x14ac:dyDescent="0.2">
      <c r="A8" s="250">
        <v>44913</v>
      </c>
      <c r="B8" s="235">
        <f>COUNTIF('Заказы факт'!$B$2:$B$315,'Отчет факт'!A8)</f>
        <v>1</v>
      </c>
      <c r="C8" s="235">
        <f>SUMIF('Заказы факт'!$B$2:$B$315,A8,'Заказы факт'!$D$2:$D$315)</f>
        <v>3700</v>
      </c>
      <c r="D8" s="235">
        <f>SUMIF('Дох.акт.'!$A$21:$A$244,'Отчет факт'!A8,'Дох.акт.'!$E$21:$E$244)</f>
        <v>0</v>
      </c>
      <c r="E8" s="235">
        <f t="shared" si="0"/>
        <v>3700</v>
      </c>
      <c r="F8" s="251">
        <f>SUMIF('Заказы факт'!$B$2:$B$315,'Отчет факт'!A8,'Заказы факт'!$J$2:$J$315)</f>
        <v>1664.9999999999998</v>
      </c>
      <c r="G8" s="252">
        <f>SUMIFS('Заказы факт'!$D$2:$D$315,'Заказы факт'!$H$2:$H$315,'Отчет факт'!$G$4,'Заказы факт'!$B$2:$B$315,'Отчет факт'!A8)</f>
        <v>3700</v>
      </c>
      <c r="H8" s="252">
        <f>SUMIFS('Заказы факт'!$D$2:$D$315,'Заказы факт'!$H$2:$H$315,'Отчет факт'!$H$4,'Заказы факт'!$B$2:$B$315,'Отчет факт'!A8)</f>
        <v>0</v>
      </c>
      <c r="I8" s="252">
        <f>SUMIFS('Заказы факт'!$D$2:$D$315,'Заказы факт'!$H$2:$H$315,'Отчет факт'!$I$4,'Заказы факт'!$B$2:$B$315,'Отчет факт'!A8)</f>
        <v>0</v>
      </c>
      <c r="J8" s="252">
        <f>SUMIFS('Заказы факт'!$D$2:$D$315,'Заказы факт'!$H$2:$H$315,'Отчет факт'!$J$4,'Заказы факт'!$B$2:$B$315,'Отчет факт'!A8)</f>
        <v>0</v>
      </c>
      <c r="K8" s="252">
        <f>SUMIFS('Заказы факт'!$D$2:$D$315,'Заказы факт'!$H$2:$H$315,'Отчет факт'!$K$4,'Заказы факт'!$B$2:$B$315,'Отчет факт'!A8)</f>
        <v>0</v>
      </c>
      <c r="L8" s="252">
        <f>SUMIFS('Заказы факт'!$D$2:$D$315,'Заказы факт'!$H$2:$H$315,'Отчет факт'!$L$4,'Заказы факт'!$B$2:$B$315,'Отчет факт'!A8)</f>
        <v>0</v>
      </c>
      <c r="M8" s="252">
        <f>SUMIFS('Заказы факт'!$D$2:$D$315,'Заказы факт'!$H$2:$H$315,'Отчет факт'!$M$4,'Заказы факт'!$B$2:$B$315,'Отчет факт'!B8)</f>
        <v>0</v>
      </c>
      <c r="P8" s="235">
        <v>3</v>
      </c>
      <c r="Q8" s="253" t="s">
        <v>3841</v>
      </c>
    </row>
    <row r="9" spans="1:17" x14ac:dyDescent="0.2">
      <c r="A9" s="250">
        <v>44914</v>
      </c>
      <c r="B9" s="235">
        <f>COUNTIF('Заказы факт'!$B$2:$B$315,'Отчет факт'!A9)</f>
        <v>0</v>
      </c>
      <c r="C9" s="235">
        <f>SUMIF('Заказы факт'!$B$2:$B$315,A9,'Заказы факт'!$D$2:$D$315)</f>
        <v>0</v>
      </c>
      <c r="D9" s="235">
        <f>SUMIF('Дох.акт.'!$A$21:$A$244,'Отчет факт'!A9,'Дох.акт.'!$E$21:$E$244)</f>
        <v>0</v>
      </c>
      <c r="E9" s="235">
        <f t="shared" si="0"/>
        <v>0</v>
      </c>
      <c r="F9" s="251">
        <f>SUMIF('Заказы факт'!$B$2:$B$315,'Отчет факт'!A9,'Заказы факт'!$J$2:$J$315)</f>
        <v>0</v>
      </c>
      <c r="G9" s="252">
        <f>SUMIFS('Заказы факт'!$D$2:$D$315,'Заказы факт'!$H$2:$H$315,'Отчет факт'!$G$4,'Заказы факт'!$B$2:$B$315,'Отчет факт'!A9)</f>
        <v>0</v>
      </c>
      <c r="H9" s="252">
        <f>SUMIFS('Заказы факт'!$D$2:$D$315,'Заказы факт'!$H$2:$H$315,'Отчет факт'!$H$4,'Заказы факт'!$B$2:$B$315,'Отчет факт'!A9)</f>
        <v>0</v>
      </c>
      <c r="I9" s="252">
        <f>SUMIFS('Заказы факт'!$D$2:$D$315,'Заказы факт'!$H$2:$H$315,'Отчет факт'!$I$4,'Заказы факт'!$B$2:$B$315,'Отчет факт'!A9)</f>
        <v>0</v>
      </c>
      <c r="J9" s="252">
        <f>SUMIFS('Заказы факт'!$D$2:$D$315,'Заказы факт'!$H$2:$H$315,'Отчет факт'!$J$4,'Заказы факт'!$B$2:$B$315,'Отчет факт'!A9)</f>
        <v>0</v>
      </c>
      <c r="K9" s="252">
        <f>SUMIFS('Заказы факт'!$D$2:$D$315,'Заказы факт'!$H$2:$H$315,'Отчет факт'!$K$4,'Заказы факт'!$B$2:$B$315,'Отчет факт'!A9)</f>
        <v>0</v>
      </c>
      <c r="L9" s="252">
        <f>SUMIFS('Заказы факт'!$D$2:$D$315,'Заказы факт'!$H$2:$H$315,'Отчет факт'!$L$4,'Заказы факт'!$B$2:$B$315,'Отчет факт'!A9)</f>
        <v>0</v>
      </c>
      <c r="M9" s="252">
        <f>SUMIFS('Заказы факт'!$D$2:$D$315,'Заказы факт'!$H$2:$H$315,'Отчет факт'!$M$4,'Заказы факт'!$B$2:$B$315,'Отчет факт'!B9)</f>
        <v>0</v>
      </c>
      <c r="P9" s="235">
        <v>4</v>
      </c>
      <c r="Q9" s="253" t="s">
        <v>2605</v>
      </c>
    </row>
    <row r="10" spans="1:17" x14ac:dyDescent="0.2">
      <c r="A10" s="250">
        <v>44915</v>
      </c>
      <c r="B10" s="235">
        <f>COUNTIF('Заказы факт'!$B$2:$B$315,'Отчет факт'!A10)</f>
        <v>0</v>
      </c>
      <c r="C10" s="235">
        <f>SUMIF('Заказы факт'!$B$2:$B$315,A10,'Заказы факт'!$D$2:$D$315)</f>
        <v>0</v>
      </c>
      <c r="D10" s="235">
        <f>SUMIF('Дох.акт.'!$A$21:$A$244,'Отчет факт'!A10,'Дох.акт.'!$E$21:$E$244)</f>
        <v>0</v>
      </c>
      <c r="E10" s="235">
        <f t="shared" si="0"/>
        <v>0</v>
      </c>
      <c r="F10" s="251">
        <f>SUMIF('Заказы факт'!$B$2:$B$315,'Отчет факт'!A10,'Заказы факт'!$J$2:$J$315)</f>
        <v>0</v>
      </c>
      <c r="G10" s="252">
        <f>SUMIFS('Заказы факт'!$D$2:$D$315,'Заказы факт'!$H$2:$H$315,'Отчет факт'!$G$4,'Заказы факт'!$B$2:$B$315,'Отчет факт'!A10)</f>
        <v>0</v>
      </c>
      <c r="H10" s="252">
        <f>SUMIFS('Заказы факт'!$D$2:$D$315,'Заказы факт'!$H$2:$H$315,'Отчет факт'!$H$4,'Заказы факт'!$B$2:$B$315,'Отчет факт'!A10)</f>
        <v>0</v>
      </c>
      <c r="I10" s="252">
        <f>SUMIFS('Заказы факт'!$D$2:$D$315,'Заказы факт'!$H$2:$H$315,'Отчет факт'!$I$4,'Заказы факт'!$B$2:$B$315,'Отчет факт'!A10)</f>
        <v>0</v>
      </c>
      <c r="J10" s="252">
        <f>SUMIFS('Заказы факт'!$D$2:$D$315,'Заказы факт'!$H$2:$H$315,'Отчет факт'!$J$4,'Заказы факт'!$B$2:$B$315,'Отчет факт'!A10)</f>
        <v>0</v>
      </c>
      <c r="K10" s="252">
        <f>SUMIFS('Заказы факт'!$D$2:$D$315,'Заказы факт'!$H$2:$H$315,'Отчет факт'!$K$4,'Заказы факт'!$B$2:$B$315,'Отчет факт'!A10)</f>
        <v>0</v>
      </c>
      <c r="L10" s="252">
        <f>SUMIFS('Заказы факт'!$D$2:$D$315,'Заказы факт'!$H$2:$H$315,'Отчет факт'!$L$4,'Заказы факт'!$B$2:$B$315,'Отчет факт'!A10)</f>
        <v>0</v>
      </c>
      <c r="M10" s="252">
        <f>SUMIFS('Заказы факт'!$D$2:$D$315,'Заказы факт'!$H$2:$H$315,'Отчет факт'!$M$4,'Заказы факт'!$B$2:$B$315,'Отчет факт'!B10)</f>
        <v>0</v>
      </c>
      <c r="P10" s="235">
        <v>5</v>
      </c>
      <c r="Q10" s="253" t="s">
        <v>1392</v>
      </c>
    </row>
    <row r="11" spans="1:17" x14ac:dyDescent="0.2">
      <c r="A11" s="250">
        <v>44916</v>
      </c>
      <c r="B11" s="235">
        <f>COUNTIF('Заказы факт'!$B$2:$B$315,'Отчет факт'!A11)</f>
        <v>0</v>
      </c>
      <c r="C11" s="235">
        <f>SUMIF('Заказы факт'!$B$2:$B$315,A11,'Заказы факт'!$D$2:$D$315)</f>
        <v>0</v>
      </c>
      <c r="D11" s="235">
        <f>SUMIF('Дох.акт.'!$A$21:$A$244,'Отчет факт'!A11,'Дох.акт.'!$E$21:$E$244)</f>
        <v>0</v>
      </c>
      <c r="E11" s="235">
        <f t="shared" si="0"/>
        <v>0</v>
      </c>
      <c r="F11" s="251">
        <f>SUMIF('Заказы факт'!$B$2:$B$315,'Отчет факт'!A11,'Заказы факт'!$J$2:$J$315)</f>
        <v>0</v>
      </c>
      <c r="G11" s="252">
        <f>SUMIFS('Заказы факт'!$D$2:$D$315,'Заказы факт'!$H$2:$H$315,'Отчет факт'!$G$4,'Заказы факт'!$B$2:$B$315,'Отчет факт'!A11)</f>
        <v>0</v>
      </c>
      <c r="H11" s="252">
        <f>SUMIFS('Заказы факт'!$D$2:$D$315,'Заказы факт'!$H$2:$H$315,'Отчет факт'!$H$4,'Заказы факт'!$B$2:$B$315,'Отчет факт'!A11)</f>
        <v>0</v>
      </c>
      <c r="I11" s="252">
        <f>SUMIFS('Заказы факт'!$D$2:$D$315,'Заказы факт'!$H$2:$H$315,'Отчет факт'!$I$4,'Заказы факт'!$B$2:$B$315,'Отчет факт'!A11)</f>
        <v>0</v>
      </c>
      <c r="J11" s="252">
        <f>SUMIFS('Заказы факт'!$D$2:$D$315,'Заказы факт'!$H$2:$H$315,'Отчет факт'!$J$4,'Заказы факт'!$B$2:$B$315,'Отчет факт'!A11)</f>
        <v>0</v>
      </c>
      <c r="K11" s="252">
        <f>SUMIFS('Заказы факт'!$D$2:$D$315,'Заказы факт'!$H$2:$H$315,'Отчет факт'!$K$4,'Заказы факт'!$B$2:$B$315,'Отчет факт'!A11)</f>
        <v>0</v>
      </c>
      <c r="L11" s="252">
        <f>SUMIFS('Заказы факт'!$D$2:$D$315,'Заказы факт'!$H$2:$H$315,'Отчет факт'!$L$4,'Заказы факт'!$B$2:$B$315,'Отчет факт'!A11)</f>
        <v>0</v>
      </c>
      <c r="M11" s="252">
        <f>SUMIFS('Заказы факт'!$D$2:$D$315,'Заказы факт'!$H$2:$H$315,'Отчет факт'!$M$4,'Заказы факт'!$B$2:$B$315,'Отчет факт'!B11)</f>
        <v>0</v>
      </c>
      <c r="P11" s="235">
        <v>6</v>
      </c>
      <c r="Q11" s="253" t="s">
        <v>1392</v>
      </c>
    </row>
    <row r="12" spans="1:17" x14ac:dyDescent="0.2">
      <c r="A12" s="250">
        <v>44917</v>
      </c>
      <c r="B12" s="235">
        <f>COUNTIF('Заказы факт'!$B$2:$B$315,'Отчет факт'!A12)</f>
        <v>0</v>
      </c>
      <c r="C12" s="235">
        <f>SUMIF('Заказы факт'!$B$2:$B$315,A12,'Заказы факт'!$D$2:$D$315)</f>
        <v>0</v>
      </c>
      <c r="D12" s="235">
        <f>SUMIF('Дох.акт.'!$A$21:$A$244,'Отчет факт'!A12,'Дох.акт.'!$E$21:$E$244)</f>
        <v>0</v>
      </c>
      <c r="E12" s="235">
        <f t="shared" si="0"/>
        <v>0</v>
      </c>
      <c r="F12" s="251">
        <f>SUMIF('Заказы факт'!$B$2:$B$315,'Отчет факт'!A12,'Заказы факт'!$J$2:$J$315)</f>
        <v>0</v>
      </c>
      <c r="G12" s="252">
        <f>SUMIFS('Заказы факт'!$D$2:$D$315,'Заказы факт'!$H$2:$H$315,'Отчет факт'!$G$4,'Заказы факт'!$B$2:$B$315,'Отчет факт'!A12)</f>
        <v>0</v>
      </c>
      <c r="H12" s="252">
        <f>SUMIFS('Заказы факт'!$D$2:$D$315,'Заказы факт'!$H$2:$H$315,'Отчет факт'!$H$4,'Заказы факт'!$B$2:$B$315,'Отчет факт'!A12)</f>
        <v>0</v>
      </c>
      <c r="I12" s="252">
        <f>SUMIFS('Заказы факт'!$D$2:$D$315,'Заказы факт'!$H$2:$H$315,'Отчет факт'!$I$4,'Заказы факт'!$B$2:$B$315,'Отчет факт'!A12)</f>
        <v>0</v>
      </c>
      <c r="J12" s="252">
        <f>SUMIFS('Заказы факт'!$D$2:$D$315,'Заказы факт'!$H$2:$H$315,'Отчет факт'!$J$4,'Заказы факт'!$B$2:$B$315,'Отчет факт'!A12)</f>
        <v>0</v>
      </c>
      <c r="K12" s="252">
        <f>SUMIFS('Заказы факт'!$D$2:$D$315,'Заказы факт'!$H$2:$H$315,'Отчет факт'!$K$4,'Заказы факт'!$B$2:$B$315,'Отчет факт'!A12)</f>
        <v>0</v>
      </c>
      <c r="L12" s="252">
        <f>SUMIFS('Заказы факт'!$D$2:$D$315,'Заказы факт'!$H$2:$H$315,'Отчет факт'!$L$4,'Заказы факт'!$B$2:$B$315,'Отчет факт'!A12)</f>
        <v>0</v>
      </c>
      <c r="M12" s="252">
        <f>SUMIFS('Заказы факт'!$D$2:$D$315,'Заказы факт'!$H$2:$H$315,'Отчет факт'!$M$4,'Заказы факт'!$B$2:$B$315,'Отчет факт'!B12)</f>
        <v>0</v>
      </c>
      <c r="P12" s="235">
        <v>7</v>
      </c>
      <c r="Q12" s="253" t="s">
        <v>2606</v>
      </c>
    </row>
    <row r="13" spans="1:17" x14ac:dyDescent="0.15">
      <c r="A13" s="250">
        <v>44918</v>
      </c>
      <c r="B13" s="235">
        <f>COUNTIF('Заказы факт'!$B$2:$B$315,'Отчет факт'!A13)</f>
        <v>0</v>
      </c>
      <c r="C13" s="235">
        <f>SUMIF('Заказы факт'!$B$2:$B$315,A13,'Заказы факт'!$D$2:$D$315)</f>
        <v>0</v>
      </c>
      <c r="D13" s="235">
        <f>SUMIF('Дох.акт.'!$A$21:$A$244,'Отчет факт'!A13,'Дох.акт.'!$E$21:$E$244)</f>
        <v>0</v>
      </c>
      <c r="E13" s="235">
        <f t="shared" si="0"/>
        <v>0</v>
      </c>
      <c r="F13" s="251">
        <f>SUMIF('Заказы факт'!$B$2:$B$315,'Отчет факт'!A13,'Заказы факт'!$J$2:$J$315)</f>
        <v>0</v>
      </c>
      <c r="G13" s="252">
        <f>SUMIFS('Заказы факт'!$D$2:$D$315,'Заказы факт'!$H$2:$H$315,'Отчет факт'!$G$4,'Заказы факт'!$B$2:$B$315,'Отчет факт'!A13)</f>
        <v>0</v>
      </c>
      <c r="H13" s="252">
        <f>SUMIFS('Заказы факт'!$D$2:$D$315,'Заказы факт'!$H$2:$H$315,'Отчет факт'!$H$4,'Заказы факт'!$B$2:$B$315,'Отчет факт'!A13)</f>
        <v>0</v>
      </c>
      <c r="I13" s="252">
        <f>SUMIFS('Заказы факт'!$D$2:$D$315,'Заказы факт'!$H$2:$H$315,'Отчет факт'!$I$4,'Заказы факт'!$B$2:$B$315,'Отчет факт'!A13)</f>
        <v>0</v>
      </c>
      <c r="J13" s="252">
        <f>SUMIFS('Заказы факт'!$D$2:$D$315,'Заказы факт'!$H$2:$H$315,'Отчет факт'!$J$4,'Заказы факт'!$B$2:$B$315,'Отчет факт'!A13)</f>
        <v>0</v>
      </c>
      <c r="K13" s="252">
        <f>SUMIFS('Заказы факт'!$D$2:$D$315,'Заказы факт'!$H$2:$H$315,'Отчет факт'!$K$4,'Заказы факт'!$B$2:$B$315,'Отчет факт'!A13)</f>
        <v>0</v>
      </c>
      <c r="L13" s="252">
        <f>SUMIFS('Заказы факт'!$D$2:$D$315,'Заказы факт'!$H$2:$H$315,'Отчет факт'!$L$4,'Заказы факт'!$B$2:$B$315,'Отчет факт'!A13)</f>
        <v>0</v>
      </c>
      <c r="M13" s="252">
        <f>SUMIFS('Заказы факт'!$D$2:$D$315,'Заказы факт'!$H$2:$H$315,'Отчет факт'!$M$4,'Заказы факт'!$B$2:$B$315,'Отчет факт'!B13)</f>
        <v>0</v>
      </c>
    </row>
    <row r="14" spans="1:17" x14ac:dyDescent="0.15">
      <c r="A14" s="250">
        <v>44919</v>
      </c>
      <c r="B14" s="235">
        <f>COUNTIF('Заказы факт'!$B$2:$B$315,'Отчет факт'!A14)</f>
        <v>6</v>
      </c>
      <c r="C14" s="235">
        <f>SUMIF('Заказы факт'!$B$2:$B$315,A14,'Заказы факт'!$D$2:$D$315)</f>
        <v>12000</v>
      </c>
      <c r="D14" s="235">
        <f>SUMIF('Дох.акт.'!$A$21:$A$244,'Отчет факт'!A14,'Дох.акт.'!$E$21:$E$244)</f>
        <v>0</v>
      </c>
      <c r="E14" s="235">
        <f t="shared" si="0"/>
        <v>12000</v>
      </c>
      <c r="F14" s="251">
        <f>SUMIF('Заказы факт'!$B$2:$B$315,'Отчет факт'!A14,'Заказы факт'!$J$2:$J$315)</f>
        <v>4050</v>
      </c>
      <c r="G14" s="252">
        <f>SUMIFS('Заказы факт'!$D$2:$D$315,'Заказы факт'!$H$2:$H$315,'Отчет факт'!$G$4,'Заказы факт'!$B$2:$B$315,'Отчет факт'!A14)</f>
        <v>9000</v>
      </c>
      <c r="H14" s="252">
        <f>SUMIFS('Заказы факт'!$D$2:$D$315,'Заказы факт'!$H$2:$H$315,'Отчет факт'!$H$4,'Заказы факт'!$B$2:$B$315,'Отчет факт'!A14)</f>
        <v>0</v>
      </c>
      <c r="I14" s="252">
        <f>SUMIFS('Заказы факт'!$D$2:$D$315,'Заказы факт'!$H$2:$H$315,'Отчет факт'!$I$4,'Заказы факт'!$B$2:$B$315,'Отчет факт'!A14)</f>
        <v>0</v>
      </c>
      <c r="J14" s="252">
        <f>SUMIFS('Заказы факт'!$D$2:$D$315,'Заказы факт'!$H$2:$H$315,'Отчет факт'!$J$4,'Заказы факт'!$B$2:$B$315,'Отчет факт'!A14)</f>
        <v>0</v>
      </c>
      <c r="K14" s="252">
        <f>SUMIFS('Заказы факт'!$D$2:$D$315,'Заказы факт'!$H$2:$H$315,'Отчет факт'!$K$4,'Заказы факт'!$B$2:$B$315,'Отчет факт'!A14)</f>
        <v>0</v>
      </c>
      <c r="L14" s="252">
        <f>SUMIFS('Заказы факт'!$D$2:$D$315,'Заказы факт'!$H$2:$H$315,'Отчет факт'!$L$4,'Заказы факт'!$B$2:$B$315,'Отчет факт'!A14)</f>
        <v>3000</v>
      </c>
      <c r="M14" s="252">
        <f>SUMIFS('Заказы факт'!$D$2:$D$315,'Заказы факт'!$H$2:$H$315,'Отчет факт'!$M$4,'Заказы факт'!$B$2:$B$315,'Отчет факт'!B14)</f>
        <v>0</v>
      </c>
    </row>
    <row r="15" spans="1:17" x14ac:dyDescent="0.2">
      <c r="A15" s="250">
        <v>44920</v>
      </c>
      <c r="B15" s="235">
        <f>COUNTIF('Заказы факт'!$B$2:$B$315,'Отчет факт'!A15)</f>
        <v>8</v>
      </c>
      <c r="C15" s="235">
        <f>SUMIF('Заказы факт'!$B$2:$B$315,A15,'Заказы факт'!$D$2:$D$315)</f>
        <v>12400</v>
      </c>
      <c r="D15" s="235">
        <f>SUMIF('Дох.акт.'!$A$21:$A$244,'Отчет факт'!A15,'Дох.акт.'!$E$21:$E$244)</f>
        <v>0</v>
      </c>
      <c r="E15" s="235">
        <f t="shared" si="0"/>
        <v>12400</v>
      </c>
      <c r="F15" s="251">
        <f>SUMIF('Заказы факт'!$B$2:$B$315,'Отчет факт'!A15,'Заказы факт'!$J$2:$J$315)</f>
        <v>4955</v>
      </c>
      <c r="G15" s="252">
        <f>SUMIFS('Заказы факт'!$D$2:$D$315,'Заказы факт'!$H$2:$H$315,'Отчет факт'!$G$4,'Заказы факт'!$B$2:$B$315,'Отчет факт'!A15)</f>
        <v>0</v>
      </c>
      <c r="H15" s="252">
        <f>SUMIFS('Заказы факт'!$D$2:$D$315,'Заказы факт'!$H$2:$H$315,'Отчет факт'!$H$4,'Заказы факт'!$B$2:$B$315,'Отчет факт'!A15)</f>
        <v>7100</v>
      </c>
      <c r="I15" s="252">
        <f>SUMIFS('Заказы факт'!$D$2:$D$315,'Заказы факт'!$H$2:$H$315,'Отчет факт'!$I$4,'Заказы факт'!$B$2:$B$315,'Отчет факт'!A15)</f>
        <v>5300</v>
      </c>
      <c r="J15" s="252">
        <f>SUMIFS('Заказы факт'!$D$2:$D$315,'Заказы факт'!$H$2:$H$315,'Отчет факт'!$J$4,'Заказы факт'!$B$2:$B$315,'Отчет факт'!A15)</f>
        <v>0</v>
      </c>
      <c r="K15" s="252">
        <f>SUMIFS('Заказы факт'!$D$2:$D$315,'Заказы факт'!$H$2:$H$315,'Отчет факт'!$K$4,'Заказы факт'!$B$2:$B$315,'Отчет факт'!A15)</f>
        <v>0</v>
      </c>
      <c r="L15" s="252">
        <f>SUMIFS('Заказы факт'!$D$2:$D$315,'Заказы факт'!$H$2:$H$315,'Отчет факт'!$L$4,'Заказы факт'!$B$2:$B$315,'Отчет факт'!A15)</f>
        <v>0</v>
      </c>
      <c r="M15" s="252">
        <f>SUMIFS('Заказы факт'!$D$2:$D$315,'Заказы факт'!$H$2:$H$315,'Отчет факт'!$M$4,'Заказы факт'!$B$2:$B$315,'Отчет факт'!B15)</f>
        <v>0</v>
      </c>
      <c r="O15" s="33"/>
      <c r="P15" s="33"/>
      <c r="Q15" s="33"/>
    </row>
    <row r="16" spans="1:17" x14ac:dyDescent="0.2">
      <c r="A16" s="250">
        <v>44921</v>
      </c>
      <c r="B16" s="235">
        <f>COUNTIF('Заказы факт'!$B$2:$B$315,'Отчет факт'!A16)</f>
        <v>0</v>
      </c>
      <c r="C16" s="235">
        <f>SUMIF('Заказы факт'!$B$2:$B$315,A16,'Заказы факт'!$D$2:$D$315)</f>
        <v>0</v>
      </c>
      <c r="D16" s="235">
        <f>SUMIF('Дох.акт.'!$A$21:$A$244,'Отчет факт'!A16,'Дох.акт.'!$E$21:$E$244)</f>
        <v>0</v>
      </c>
      <c r="E16" s="235">
        <f t="shared" si="0"/>
        <v>0</v>
      </c>
      <c r="F16" s="251">
        <f>SUMIF('Заказы факт'!$B$2:$B$315,'Отчет факт'!A16,'Заказы факт'!$J$2:$J$315)</f>
        <v>0</v>
      </c>
      <c r="G16" s="252">
        <f>SUMIFS('Заказы факт'!$D$2:$D$315,'Заказы факт'!$H$2:$H$315,'Отчет факт'!$G$4,'Заказы факт'!$B$2:$B$315,'Отчет факт'!A16)</f>
        <v>0</v>
      </c>
      <c r="H16" s="252">
        <f>SUMIFS('Заказы факт'!$D$2:$D$315,'Заказы факт'!$H$2:$H$315,'Отчет факт'!$H$4,'Заказы факт'!$B$2:$B$315,'Отчет факт'!A16)</f>
        <v>0</v>
      </c>
      <c r="I16" s="252">
        <f>SUMIFS('Заказы факт'!$D$2:$D$315,'Заказы факт'!$H$2:$H$315,'Отчет факт'!$I$4,'Заказы факт'!$B$2:$B$315,'Отчет факт'!A16)</f>
        <v>0</v>
      </c>
      <c r="J16" s="252">
        <f>SUMIFS('Заказы факт'!$D$2:$D$315,'Заказы факт'!$H$2:$H$315,'Отчет факт'!$J$4,'Заказы факт'!$B$2:$B$315,'Отчет факт'!A16)</f>
        <v>0</v>
      </c>
      <c r="K16" s="252">
        <f>SUMIFS('Заказы факт'!$D$2:$D$315,'Заказы факт'!$H$2:$H$315,'Отчет факт'!$K$4,'Заказы факт'!$B$2:$B$315,'Отчет факт'!A16)</f>
        <v>0</v>
      </c>
      <c r="L16" s="252">
        <f>SUMIFS('Заказы факт'!$D$2:$D$315,'Заказы факт'!$H$2:$H$315,'Отчет факт'!$L$4,'Заказы факт'!$B$2:$B$315,'Отчет факт'!A16)</f>
        <v>0</v>
      </c>
      <c r="M16" s="252">
        <f>SUMIFS('Заказы факт'!$D$2:$D$315,'Заказы факт'!$H$2:$H$315,'Отчет факт'!$M$4,'Заказы факт'!$B$2:$B$315,'Отчет факт'!B16)</f>
        <v>0</v>
      </c>
      <c r="O16" s="33"/>
      <c r="P16" s="33"/>
      <c r="Q16" s="33"/>
    </row>
    <row r="17" spans="1:26" x14ac:dyDescent="0.2">
      <c r="A17" s="250">
        <v>44922</v>
      </c>
      <c r="B17" s="235">
        <f>COUNTIF('Заказы факт'!$B$2:$B$315,'Отчет факт'!A17)</f>
        <v>4</v>
      </c>
      <c r="C17" s="235">
        <f>SUMIF('Заказы факт'!$B$2:$B$315,A17,'Заказы факт'!$D$2:$D$315)</f>
        <v>6035</v>
      </c>
      <c r="D17" s="235">
        <f>SUMIF('Дох.акт.'!$A$21:$A$244,'Отчет факт'!A17,'Дох.акт.'!$E$21:$E$244)</f>
        <v>0</v>
      </c>
      <c r="E17" s="235">
        <f t="shared" si="0"/>
        <v>6035</v>
      </c>
      <c r="F17" s="251">
        <f>SUMIF('Заказы факт'!$B$2:$B$315,'Отчет факт'!A17,'Заказы факт'!$J$2:$J$315)</f>
        <v>2380</v>
      </c>
      <c r="G17" s="252">
        <f>SUMIFS('Заказы факт'!$D$2:$D$315,'Заказы факт'!$H$2:$H$315,'Отчет факт'!$G$4,'Заказы факт'!$B$2:$B$315,'Отчет факт'!A17)</f>
        <v>0</v>
      </c>
      <c r="H17" s="252">
        <f>SUMIFS('Заказы факт'!$D$2:$D$315,'Заказы факт'!$H$2:$H$315,'Отчет факт'!$H$4,'Заказы факт'!$B$2:$B$315,'Отчет факт'!A17)</f>
        <v>4335</v>
      </c>
      <c r="I17" s="252">
        <f>SUMIFS('Заказы факт'!$D$2:$D$315,'Заказы факт'!$H$2:$H$315,'Отчет факт'!$I$4,'Заказы факт'!$B$2:$B$315,'Отчет факт'!A17)</f>
        <v>1700</v>
      </c>
      <c r="J17" s="252">
        <f>SUMIFS('Заказы факт'!$D$2:$D$315,'Заказы факт'!$H$2:$H$315,'Отчет факт'!$J$4,'Заказы факт'!$B$2:$B$315,'Отчет факт'!A17)</f>
        <v>0</v>
      </c>
      <c r="K17" s="252">
        <f>SUMIFS('Заказы факт'!$D$2:$D$315,'Заказы факт'!$H$2:$H$315,'Отчет факт'!$K$4,'Заказы факт'!$B$2:$B$315,'Отчет факт'!A17)</f>
        <v>0</v>
      </c>
      <c r="L17" s="252">
        <f>SUMIFS('Заказы факт'!$D$2:$D$315,'Заказы факт'!$H$2:$H$315,'Отчет факт'!$L$4,'Заказы факт'!$B$2:$B$315,'Отчет факт'!A17)</f>
        <v>0</v>
      </c>
      <c r="M17" s="252">
        <f>SUMIFS('Заказы факт'!$D$2:$D$315,'Заказы факт'!$H$2:$H$315,'Отчет факт'!$M$4,'Заказы факт'!$B$2:$B$315,'Отчет факт'!B17)</f>
        <v>0</v>
      </c>
      <c r="O17" s="33"/>
      <c r="P17" s="33"/>
      <c r="Q17" s="33"/>
    </row>
    <row r="18" spans="1:26" x14ac:dyDescent="0.2">
      <c r="A18" s="250">
        <v>44923</v>
      </c>
      <c r="B18" s="235">
        <f>COUNTIF('Заказы факт'!$B$2:$B$315,'Отчет факт'!A18)</f>
        <v>2</v>
      </c>
      <c r="C18" s="235">
        <f>SUMIF('Заказы факт'!$B$2:$B$315,A18,'Заказы факт'!$D$2:$D$315)</f>
        <v>4700</v>
      </c>
      <c r="D18" s="235">
        <f>SUMIF('Дох.акт.'!$A$21:$A$244,'Отчет факт'!A18,'Дох.акт.'!$E$21:$E$244)</f>
        <v>0</v>
      </c>
      <c r="E18" s="235">
        <f t="shared" si="0"/>
        <v>4700</v>
      </c>
      <c r="F18" s="251">
        <f>SUMIF('Заказы факт'!$B$2:$B$315,'Отчет факт'!A18,'Заказы факт'!$J$2:$J$315)</f>
        <v>2114.9999999999995</v>
      </c>
      <c r="G18" s="252">
        <f>SUMIFS('Заказы факт'!$D$2:$D$315,'Заказы факт'!$H$2:$H$315,'Отчет факт'!$G$4,'Заказы факт'!$B$2:$B$315,'Отчет факт'!A18)</f>
        <v>4700</v>
      </c>
      <c r="H18" s="252">
        <f>SUMIFS('Заказы факт'!$D$2:$D$315,'Заказы факт'!$H$2:$H$315,'Отчет факт'!$H$4,'Заказы факт'!$B$2:$B$315,'Отчет факт'!A18)</f>
        <v>0</v>
      </c>
      <c r="I18" s="252">
        <f>SUMIFS('Заказы факт'!$D$2:$D$315,'Заказы факт'!$H$2:$H$315,'Отчет факт'!$I$4,'Заказы факт'!$B$2:$B$315,'Отчет факт'!A18)</f>
        <v>0</v>
      </c>
      <c r="J18" s="252">
        <f>SUMIFS('Заказы факт'!$D$2:$D$315,'Заказы факт'!$H$2:$H$315,'Отчет факт'!$J$4,'Заказы факт'!$B$2:$B$315,'Отчет факт'!A18)</f>
        <v>0</v>
      </c>
      <c r="K18" s="252">
        <f>SUMIFS('Заказы факт'!$D$2:$D$315,'Заказы факт'!$H$2:$H$315,'Отчет факт'!$K$4,'Заказы факт'!$B$2:$B$315,'Отчет факт'!A18)</f>
        <v>0</v>
      </c>
      <c r="L18" s="252">
        <f>SUMIFS('Заказы факт'!$D$2:$D$315,'Заказы факт'!$H$2:$H$315,'Отчет факт'!$L$4,'Заказы факт'!$B$2:$B$315,'Отчет факт'!A18)</f>
        <v>0</v>
      </c>
      <c r="M18" s="252">
        <f>SUMIFS('Заказы факт'!$D$2:$D$315,'Заказы факт'!$H$2:$H$315,'Отчет факт'!$M$4,'Заказы факт'!$B$2:$B$315,'Отчет факт'!B18)</f>
        <v>0</v>
      </c>
      <c r="O18" s="33"/>
      <c r="P18" s="33"/>
      <c r="Q18" s="33"/>
    </row>
    <row r="19" spans="1:26" x14ac:dyDescent="0.2">
      <c r="A19" s="250">
        <v>44924</v>
      </c>
      <c r="B19" s="235">
        <f>COUNTIF('Заказы факт'!$B$2:$B$315,'Отчет факт'!A19)</f>
        <v>6</v>
      </c>
      <c r="C19" s="235">
        <f>SUMIF('Заказы факт'!$B$2:$B$315,A19,'Заказы факт'!$D$2:$D$315)</f>
        <v>11800</v>
      </c>
      <c r="D19" s="235">
        <f>SUMIF('Дох.акт.'!$A$21:$A$244,'Отчет факт'!A19,'Дох.акт.'!$E$21:$E$244)</f>
        <v>0</v>
      </c>
      <c r="E19" s="235">
        <f t="shared" si="0"/>
        <v>11800</v>
      </c>
      <c r="F19" s="251">
        <f>SUMIF('Заказы факт'!$B$2:$B$315,'Отчет факт'!A19,'Заказы факт'!$J$2:$J$315)</f>
        <v>5400</v>
      </c>
      <c r="G19" s="252">
        <f>SUMIFS('Заказы факт'!$D$2:$D$315,'Заказы факт'!$H$2:$H$315,'Отчет факт'!$G$4,'Заказы факт'!$B$2:$B$315,'Отчет факт'!A19)</f>
        <v>3700</v>
      </c>
      <c r="H19" s="252">
        <f>SUMIFS('Заказы факт'!$D$2:$D$315,'Заказы факт'!$H$2:$H$315,'Отчет факт'!$H$4,'Заказы факт'!$B$2:$B$315,'Отчет факт'!A19)</f>
        <v>5600</v>
      </c>
      <c r="I19" s="252">
        <f>SUMIFS('Заказы факт'!$D$2:$D$315,'Заказы факт'!$H$2:$H$315,'Отчет факт'!$I$4,'Заказы факт'!$B$2:$B$315,'Отчет факт'!A19)</f>
        <v>2500</v>
      </c>
      <c r="J19" s="252">
        <f>SUMIFS('Заказы факт'!$D$2:$D$315,'Заказы факт'!$H$2:$H$315,'Отчет факт'!$J$4,'Заказы факт'!$B$2:$B$315,'Отчет факт'!A19)</f>
        <v>0</v>
      </c>
      <c r="K19" s="252">
        <f>SUMIFS('Заказы факт'!$D$2:$D$315,'Заказы факт'!$H$2:$H$315,'Отчет факт'!$K$4,'Заказы факт'!$B$2:$B$315,'Отчет факт'!A19)</f>
        <v>0</v>
      </c>
      <c r="L19" s="252">
        <f>SUMIFS('Заказы факт'!$D$2:$D$315,'Заказы факт'!$H$2:$H$315,'Отчет факт'!$L$4,'Заказы факт'!$B$2:$B$315,'Отчет факт'!A19)</f>
        <v>0</v>
      </c>
      <c r="M19" s="252">
        <f>SUMIFS('Заказы факт'!$D$2:$D$315,'Заказы факт'!$H$2:$H$315,'Отчет факт'!$M$4,'Заказы факт'!$B$2:$B$315,'Отчет факт'!B19)</f>
        <v>0</v>
      </c>
      <c r="O19" s="33"/>
      <c r="P19" s="33"/>
      <c r="Q19" s="33"/>
    </row>
    <row r="20" spans="1:26" x14ac:dyDescent="0.2">
      <c r="A20" s="250">
        <v>44925</v>
      </c>
      <c r="B20" s="235">
        <f>COUNTIF('Заказы факт'!$B$2:$B$315,'Отчет факт'!A20)</f>
        <v>12</v>
      </c>
      <c r="C20" s="235">
        <f>SUMIF('Заказы факт'!$B$2:$B$315,A20,'Заказы факт'!$D$2:$D$315)</f>
        <v>26100</v>
      </c>
      <c r="D20" s="235">
        <f>SUMIF('Дох.акт.'!$A$21:$A$244,'Отчет факт'!A20,'Дох.акт.'!$E$21:$E$244)</f>
        <v>0</v>
      </c>
      <c r="E20" s="235">
        <f t="shared" si="0"/>
        <v>26100</v>
      </c>
      <c r="F20" s="251">
        <f>SUMIF('Заказы факт'!$B$2:$B$315,'Отчет факт'!A20,'Заказы факт'!$J$2:$J$315)</f>
        <v>12130</v>
      </c>
      <c r="G20" s="252">
        <f>SUMIFS('Заказы факт'!$D$2:$D$315,'Заказы факт'!$H$2:$H$315,'Отчет факт'!$G$4,'Заказы факт'!$B$2:$B$315,'Отчет факт'!A20)</f>
        <v>8200</v>
      </c>
      <c r="H20" s="252">
        <f>SUMIFS('Заказы факт'!$D$2:$D$315,'Заказы факт'!$H$2:$H$315,'Отчет факт'!$H$4,'Заказы факт'!$B$2:$B$315,'Отчет факт'!A20)</f>
        <v>8200</v>
      </c>
      <c r="I20" s="252">
        <f>SUMIFS('Заказы факт'!$D$2:$D$315,'Заказы факт'!$H$2:$H$315,'Отчет факт'!$I$4,'Заказы факт'!$B$2:$B$315,'Отчет факт'!A20)</f>
        <v>9700</v>
      </c>
      <c r="J20" s="252">
        <f>SUMIFS('Заказы факт'!$D$2:$D$315,'Заказы факт'!$H$2:$H$315,'Отчет факт'!$J$4,'Заказы факт'!$B$2:$B$315,'Отчет факт'!A20)</f>
        <v>0</v>
      </c>
      <c r="K20" s="252">
        <f>SUMIFS('Заказы факт'!$D$2:$D$315,'Заказы факт'!$H$2:$H$315,'Отчет факт'!$K$4,'Заказы факт'!$B$2:$B$315,'Отчет факт'!A20)</f>
        <v>0</v>
      </c>
      <c r="L20" s="252">
        <f>SUMIFS('Заказы факт'!$D$2:$D$315,'Заказы факт'!$H$2:$H$315,'Отчет факт'!$L$4,'Заказы факт'!$B$2:$B$315,'Отчет факт'!A20)</f>
        <v>0</v>
      </c>
      <c r="M20" s="252">
        <f>SUMIFS('Заказы факт'!$D$2:$D$315,'Заказы факт'!$H$2:$H$315,'Отчет факт'!$M$4,'Заказы факт'!$B$2:$B$315,'Отчет факт'!B20)</f>
        <v>0</v>
      </c>
      <c r="O20" s="33"/>
      <c r="P20" s="33"/>
      <c r="Q20" s="33"/>
    </row>
    <row r="21" spans="1:26" x14ac:dyDescent="0.2">
      <c r="A21" s="250">
        <v>44926</v>
      </c>
      <c r="B21" s="235">
        <f>COUNTIF('Заказы факт'!$B$2:$B$315,'Отчет факт'!A21)</f>
        <v>29</v>
      </c>
      <c r="C21" s="235">
        <f>SUMIF('Заказы факт'!$B$2:$B$315,A21,'Заказы факт'!$D$2:$D$315)</f>
        <v>108200</v>
      </c>
      <c r="D21" s="235">
        <f>SUMIF('Дох.акт.'!$A$21:$A$244,'Отчет факт'!A21,'Дох.акт.'!$E$21:$E$244)</f>
        <v>0</v>
      </c>
      <c r="E21" s="235">
        <f t="shared" si="0"/>
        <v>108200</v>
      </c>
      <c r="F21" s="251">
        <f>SUMIF('Заказы факт'!$B$2:$B$315,'Отчет факт'!A21,'Заказы факт'!$J$2:$J$315)</f>
        <v>50410</v>
      </c>
      <c r="G21" s="252">
        <f>SUMIFS('Заказы факт'!$D$2:$D$315,'Заказы факт'!$H$2:$H$315,'Отчет факт'!$G$4,'Заказы факт'!$B$2:$B$315,'Отчет факт'!A21)</f>
        <v>39600</v>
      </c>
      <c r="H21" s="252">
        <f>SUMIFS('Заказы факт'!$D$2:$D$315,'Заказы факт'!$H$2:$H$315,'Отчет факт'!$H$4,'Заказы факт'!$B$2:$B$315,'Отчет факт'!A21)</f>
        <v>37700</v>
      </c>
      <c r="I21" s="252">
        <f>SUMIFS('Заказы факт'!$D$2:$D$315,'Заказы факт'!$H$2:$H$315,'Отчет факт'!$I$4,'Заказы факт'!$B$2:$B$315,'Отчет факт'!A21)</f>
        <v>30900</v>
      </c>
      <c r="J21" s="252">
        <f>SUMIFS('Заказы факт'!$D$2:$D$315,'Заказы факт'!$H$2:$H$315,'Отчет факт'!$J$4,'Заказы факт'!$B$2:$B$315,'Отчет факт'!A21)</f>
        <v>0</v>
      </c>
      <c r="K21" s="252">
        <f>SUMIFS('Заказы факт'!$D$2:$D$315,'Заказы факт'!$H$2:$H$315,'Отчет факт'!$K$4,'Заказы факт'!$B$2:$B$315,'Отчет факт'!A21)</f>
        <v>0</v>
      </c>
      <c r="L21" s="252">
        <f>SUMIFS('Заказы факт'!$D$2:$D$315,'Заказы факт'!$H$2:$H$315,'Отчет факт'!$L$4,'Заказы факт'!$B$2:$B$315,'Отчет факт'!A21)</f>
        <v>0</v>
      </c>
      <c r="M21" s="252">
        <f>SUMIFS('Заказы факт'!$D$2:$D$315,'Заказы факт'!$H$2:$H$315,'Отчет факт'!$M$4,'Заказы факт'!$B$2:$B$315,'Отчет факт'!B21)</f>
        <v>0</v>
      </c>
      <c r="O21" s="33"/>
      <c r="P21" s="33"/>
      <c r="Q21" s="33"/>
    </row>
    <row r="22" spans="1:26" x14ac:dyDescent="0.2">
      <c r="A22" s="250">
        <v>44927</v>
      </c>
      <c r="B22" s="235">
        <f>COUNTIF('Заказы факт'!$B$2:$B$315,'Отчет факт'!A22)</f>
        <v>3</v>
      </c>
      <c r="C22" s="235">
        <f>SUMIF('Заказы факт'!$B$2:$B$315,A22,'Заказы факт'!$D$2:$D$315)</f>
        <v>22000</v>
      </c>
      <c r="D22" s="235">
        <f>SUMIF('Дох.акт.'!$A$21:$A$244,'Отчет факт'!A22,'Дох.акт.'!$E$21:$E$244)</f>
        <v>0</v>
      </c>
      <c r="E22" s="235">
        <f t="shared" si="0"/>
        <v>22000</v>
      </c>
      <c r="F22" s="251">
        <f>SUMIF('Заказы факт'!$B$2:$B$315,'Отчет факт'!A22,'Заказы факт'!$J$2:$J$315)</f>
        <v>10300</v>
      </c>
      <c r="G22" s="252">
        <f>SUMIFS('Заказы факт'!$D$2:$D$315,'Заказы факт'!$H$2:$H$315,'Отчет факт'!$G$4,'Заказы факт'!$B$2:$B$315,'Отчет факт'!A22)</f>
        <v>8000</v>
      </c>
      <c r="H22" s="252">
        <f>SUMIFS('Заказы факт'!$D$2:$D$315,'Заказы факт'!$H$2:$H$315,'Отчет факт'!$H$4,'Заказы факт'!$B$2:$B$315,'Отчет факт'!A22)</f>
        <v>0</v>
      </c>
      <c r="I22" s="252">
        <f>SUMIFS('Заказы факт'!$D$2:$D$315,'Заказы факт'!$H$2:$H$315,'Отчет факт'!$I$4,'Заказы факт'!$B$2:$B$315,'Отчет факт'!A22)</f>
        <v>14000</v>
      </c>
      <c r="J22" s="252">
        <f>SUMIFS('Заказы факт'!$D$2:$D$315,'Заказы факт'!$H$2:$H$315,'Отчет факт'!$J$4,'Заказы факт'!$B$2:$B$315,'Отчет факт'!A22)</f>
        <v>0</v>
      </c>
      <c r="K22" s="252">
        <f>SUMIFS('Заказы факт'!$D$2:$D$315,'Заказы факт'!$H$2:$H$315,'Отчет факт'!$K$4,'Заказы факт'!$B$2:$B$315,'Отчет факт'!A22)</f>
        <v>0</v>
      </c>
      <c r="L22" s="252">
        <f>SUMIFS('Заказы факт'!$D$2:$D$315,'Заказы факт'!$H$2:$H$315,'Отчет факт'!$L$4,'Заказы факт'!$B$2:$B$315,'Отчет факт'!A22)</f>
        <v>0</v>
      </c>
      <c r="M22" s="252">
        <f>SUMIFS('Заказы факт'!$D$2:$D$315,'Заказы факт'!$H$2:$H$315,'Отчет факт'!$M$4,'Заказы факт'!$B$2:$B$315,'Отчет факт'!B22)</f>
        <v>0</v>
      </c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x14ac:dyDescent="0.2">
      <c r="A23" s="254" t="s">
        <v>2607</v>
      </c>
      <c r="B23" s="254">
        <f t="shared" ref="B23:F23" si="1">SUM(B5:B22)</f>
        <v>72</v>
      </c>
      <c r="C23" s="254">
        <f t="shared" si="1"/>
        <v>208435</v>
      </c>
      <c r="D23" s="254">
        <f t="shared" si="1"/>
        <v>0</v>
      </c>
      <c r="E23" s="254">
        <f t="shared" si="1"/>
        <v>208435</v>
      </c>
      <c r="F23" s="255">
        <f t="shared" si="1"/>
        <v>94080</v>
      </c>
      <c r="G23" s="242"/>
      <c r="H23" s="242"/>
      <c r="I23" s="242"/>
      <c r="J23" s="242"/>
      <c r="K23" s="242"/>
      <c r="O23" s="33"/>
      <c r="P23" s="33"/>
      <c r="Q23" s="33"/>
    </row>
    <row r="24" spans="1:26" x14ac:dyDescent="0.2">
      <c r="F24" s="33"/>
      <c r="O24" s="33"/>
      <c r="P24" s="33"/>
      <c r="Q24" s="33"/>
    </row>
    <row r="25" spans="1:26" x14ac:dyDescent="0.2">
      <c r="F25" s="33"/>
      <c r="G25" s="256"/>
      <c r="O25" s="33"/>
      <c r="P25" s="33"/>
      <c r="Q25" s="33"/>
    </row>
    <row r="26" spans="1:26" ht="19" x14ac:dyDescent="0.25">
      <c r="A26" s="246" t="s">
        <v>2608</v>
      </c>
      <c r="F26" s="33"/>
      <c r="K26" s="246" t="s">
        <v>2609</v>
      </c>
      <c r="L26" s="33"/>
      <c r="M26" s="33"/>
      <c r="N26" s="33"/>
      <c r="O26" s="33"/>
    </row>
    <row r="27" spans="1:26" x14ac:dyDescent="0.2">
      <c r="B27" s="242"/>
      <c r="F27" s="33"/>
      <c r="K27" s="33"/>
      <c r="L27" s="33"/>
      <c r="M27" s="33"/>
      <c r="N27" s="33"/>
      <c r="O27" s="33"/>
    </row>
    <row r="28" spans="1:26" x14ac:dyDescent="0.2">
      <c r="A28" s="253"/>
      <c r="B28" s="254">
        <v>2022</v>
      </c>
      <c r="C28" s="248" t="s">
        <v>2610</v>
      </c>
      <c r="D28" s="257" t="s">
        <v>2611</v>
      </c>
      <c r="E28" s="258" t="s">
        <v>2612</v>
      </c>
      <c r="F28" s="259" t="s">
        <v>3857</v>
      </c>
      <c r="G28" s="259" t="s">
        <v>2613</v>
      </c>
      <c r="H28" s="259" t="s">
        <v>2614</v>
      </c>
      <c r="I28" s="260" t="s">
        <v>2615</v>
      </c>
      <c r="K28" s="262" t="s">
        <v>2616</v>
      </c>
      <c r="L28" s="263" t="s">
        <v>2617</v>
      </c>
      <c r="M28" s="263" t="s">
        <v>2618</v>
      </c>
      <c r="N28" s="263" t="s">
        <v>2619</v>
      </c>
      <c r="O28" s="254" t="s">
        <v>2620</v>
      </c>
    </row>
    <row r="29" spans="1:26" x14ac:dyDescent="0.2">
      <c r="A29" s="264" t="s">
        <v>2597</v>
      </c>
      <c r="B29" s="265">
        <f>$B$23</f>
        <v>72</v>
      </c>
      <c r="C29" s="234">
        <v>150</v>
      </c>
      <c r="D29" s="265">
        <f t="shared" ref="D29:D30" si="2">C29-B29</f>
        <v>78</v>
      </c>
      <c r="E29" s="266">
        <f>I29-B29</f>
        <v>113</v>
      </c>
      <c r="F29" s="265">
        <v>102</v>
      </c>
      <c r="G29" s="267">
        <v>118</v>
      </c>
      <c r="H29" s="267">
        <v>123</v>
      </c>
      <c r="I29" s="260">
        <v>185</v>
      </c>
      <c r="K29" s="264" t="s">
        <v>3842</v>
      </c>
      <c r="L29" s="239">
        <f>VLOOKUP('Отчет факт'!K29,'Дох.акт.'!$A$4:$E$14,2,0)</f>
        <v>28</v>
      </c>
      <c r="M29" s="239">
        <f>VLOOKUP('Отчет факт'!K29,'Дох.акт.'!$A$4:$E$14,3,0)</f>
        <v>21740</v>
      </c>
      <c r="N29" s="239">
        <f>VLOOKUP('Отчет факт'!K29,'Дох.акт.'!$A$4:$E$14,4,0)</f>
        <v>350</v>
      </c>
      <c r="O29" s="265">
        <f>VLOOKUP('Отчет факт'!K29,'Дох.акт.'!$A$4:$E$14,5,0)</f>
        <v>23290</v>
      </c>
    </row>
    <row r="30" spans="1:26" x14ac:dyDescent="0.2">
      <c r="A30" s="264" t="s">
        <v>2598</v>
      </c>
      <c r="B30" s="265">
        <f>$C$23</f>
        <v>208435</v>
      </c>
      <c r="C30" s="265">
        <f>C29*C31</f>
        <v>405000</v>
      </c>
      <c r="D30" s="265">
        <f t="shared" si="2"/>
        <v>196565</v>
      </c>
      <c r="E30" s="266">
        <f>I30-B30</f>
        <v>86815</v>
      </c>
      <c r="F30" s="265">
        <v>260150</v>
      </c>
      <c r="G30" s="492">
        <v>295250</v>
      </c>
      <c r="H30" s="492">
        <v>348050</v>
      </c>
      <c r="I30" s="268">
        <v>295250</v>
      </c>
      <c r="K30" s="264" t="s">
        <v>2204</v>
      </c>
      <c r="L30" s="239">
        <f>VLOOKUP('Отчет факт'!K30,'Дох.акт.'!$A$4:$E$14,2,0)</f>
        <v>27</v>
      </c>
      <c r="M30" s="239">
        <f>VLOOKUP('Отчет факт'!K30,'Дох.акт.'!$A$4:$E$14,3,0)</f>
        <v>21315</v>
      </c>
      <c r="N30" s="239">
        <f>VLOOKUP('Отчет факт'!K30,'Дох.акт.'!$A$4:$E$14,4,0)</f>
        <v>3050</v>
      </c>
      <c r="O30" s="265">
        <f>VLOOKUP('Отчет факт'!K30,'Дох.акт.'!$A$4:$E$14,5,0)</f>
        <v>25565</v>
      </c>
    </row>
    <row r="31" spans="1:26" x14ac:dyDescent="0.2">
      <c r="A31" s="264" t="s">
        <v>2621</v>
      </c>
      <c r="B31" s="265">
        <f>$C$23/$B$23</f>
        <v>2894.9305555555557</v>
      </c>
      <c r="C31" s="265">
        <v>2700</v>
      </c>
      <c r="F31" s="265">
        <v>2550</v>
      </c>
      <c r="G31" s="267">
        <v>2502</v>
      </c>
      <c r="H31" s="492">
        <v>2829</v>
      </c>
      <c r="I31" s="268">
        <v>2502.1186440677966</v>
      </c>
      <c r="K31" s="264" t="s">
        <v>2590</v>
      </c>
      <c r="L31" s="239">
        <f>VLOOKUP('Отчет факт'!K35,'Дох.акт.'!$A$4:$E$14,2,0)</f>
        <v>26</v>
      </c>
      <c r="M31" s="239">
        <f>VLOOKUP('Отчет факт'!K35,'Дох.акт.'!$A$4:$E$14,3,0)</f>
        <v>17835</v>
      </c>
      <c r="N31" s="239">
        <f>VLOOKUP('Отчет факт'!K35,'Дох.акт.'!$A$4:$E$14,4,0)</f>
        <v>3200</v>
      </c>
      <c r="O31" s="239">
        <f>VLOOKUP('Отчет факт'!K35,'Дох.акт.'!$A$4:$E$14,5,0)</f>
        <v>21035</v>
      </c>
    </row>
    <row r="32" spans="1:26" x14ac:dyDescent="0.2">
      <c r="A32" s="264" t="s">
        <v>2622</v>
      </c>
      <c r="B32" s="265">
        <f>Расход!$B$2</f>
        <v>48180</v>
      </c>
      <c r="F32" s="265">
        <v>46560</v>
      </c>
      <c r="G32" s="492">
        <v>126924</v>
      </c>
      <c r="H32" s="492">
        <v>21979</v>
      </c>
      <c r="I32" s="268">
        <v>126924</v>
      </c>
      <c r="K32" s="264" t="s">
        <v>2591</v>
      </c>
      <c r="L32" s="239">
        <f>VLOOKUP('Отчет факт'!K32,'Дох.акт.'!$A$4:$E$14,2,0)</f>
        <v>26</v>
      </c>
      <c r="M32" s="239">
        <f>VLOOKUP('Отчет факт'!K32,'Дох.акт.'!$A$4:$E$14,3,0)</f>
        <v>17835</v>
      </c>
      <c r="N32" s="239">
        <f>VLOOKUP('Отчет факт'!K32,'Дох.акт.'!$A$4:$E$14,4,0)</f>
        <v>0</v>
      </c>
      <c r="O32" s="265">
        <f>VLOOKUP('Отчет факт'!K32,'Дох.акт.'!$A$4:$E$14,5,0)</f>
        <v>17835</v>
      </c>
    </row>
    <row r="33" spans="1:15" x14ac:dyDescent="0.2">
      <c r="A33" s="264" t="s">
        <v>2623</v>
      </c>
      <c r="B33" s="265">
        <f>$F$23-Расход!$B$2</f>
        <v>45900</v>
      </c>
      <c r="F33" s="265">
        <v>91120</v>
      </c>
      <c r="G33" s="492" t="s">
        <v>0</v>
      </c>
      <c r="H33" s="492">
        <v>151945</v>
      </c>
      <c r="I33" s="268">
        <v>166326</v>
      </c>
      <c r="K33" s="264" t="s">
        <v>1392</v>
      </c>
      <c r="L33" s="239">
        <f>VLOOKUP('Отчет факт'!K33,'Дох.акт.'!$A$4:$E$14,2,0)</f>
        <v>18</v>
      </c>
      <c r="M33" s="239">
        <f>VLOOKUP('Отчет факт'!K33,'Дох.акт.'!$A$4:$E$14,3,0)</f>
        <v>17602.5</v>
      </c>
      <c r="N33" s="239">
        <f>VLOOKUP('Отчет факт'!K33,'Дох.акт.'!$A$4:$E$14,4,0)</f>
        <v>4700</v>
      </c>
      <c r="O33" s="265">
        <f>VLOOKUP('Отчет факт'!K33,'Дох.акт.'!$A$4:$E$14,5,0)</f>
        <v>22302.5</v>
      </c>
    </row>
    <row r="34" spans="1:15" x14ac:dyDescent="0.2">
      <c r="A34" s="264" t="s">
        <v>2624</v>
      </c>
      <c r="E34" s="493"/>
      <c r="F34" s="271"/>
      <c r="G34" s="494"/>
      <c r="H34" s="495"/>
      <c r="K34" s="264" t="s">
        <v>2594</v>
      </c>
      <c r="L34" s="239">
        <f>VLOOKUP('Отчет факт'!K34,'Дох.акт.'!$A$4:$E$14,2,0)</f>
        <v>18</v>
      </c>
      <c r="M34" s="239">
        <f>VLOOKUP('Отчет факт'!K34,'Дох.акт.'!$A$4:$E$14,3,0)</f>
        <v>16527.5</v>
      </c>
      <c r="N34" s="239">
        <f>VLOOKUP('Отчет факт'!K34,'Дох.акт.'!$A$4:$E$14,4,0)</f>
        <v>2500</v>
      </c>
      <c r="O34" s="265">
        <f>VLOOKUP('Отчет факт'!K34,'Дох.акт.'!$A$4:$E$14,5,0)</f>
        <v>21252.5</v>
      </c>
    </row>
    <row r="35" spans="1:15" x14ac:dyDescent="0.2">
      <c r="E35" s="272"/>
      <c r="F35" s="272"/>
      <c r="G35" s="33"/>
      <c r="K35" s="264" t="s">
        <v>2590</v>
      </c>
      <c r="L35" s="239">
        <v>0</v>
      </c>
      <c r="M35" s="239">
        <v>0</v>
      </c>
      <c r="N35" s="239">
        <v>0</v>
      </c>
      <c r="O35" s="265">
        <v>0</v>
      </c>
    </row>
    <row r="36" spans="1:15" x14ac:dyDescent="0.2">
      <c r="A36" s="273"/>
      <c r="B36" s="248" t="s">
        <v>2625</v>
      </c>
      <c r="C36" s="248" t="s">
        <v>2626</v>
      </c>
      <c r="D36" s="248" t="s">
        <v>2619</v>
      </c>
      <c r="E36" s="274" t="s">
        <v>2627</v>
      </c>
      <c r="F36" s="275" t="s">
        <v>3857</v>
      </c>
      <c r="G36" s="275" t="s">
        <v>2613</v>
      </c>
      <c r="H36" s="261" t="s">
        <v>2614</v>
      </c>
      <c r="I36" s="261" t="s">
        <v>2615</v>
      </c>
      <c r="K36" s="264" t="s">
        <v>2694</v>
      </c>
      <c r="L36" s="239">
        <f>VLOOKUP('Отчет факт'!K36,'Дох.акт.'!$A$4:$E$14,2,0)</f>
        <v>0</v>
      </c>
      <c r="M36" s="239">
        <f>VLOOKUP('Отчет факт'!K36,'Дох.акт.'!$A$4:$E$14,3,0)</f>
        <v>0</v>
      </c>
      <c r="N36" s="239">
        <f>VLOOKUP('Отчет факт'!K36,'Дох.акт.'!$A$4:$E$14,4,0)</f>
        <v>0</v>
      </c>
      <c r="O36" s="265">
        <f>VLOOKUP('Отчет факт'!K36,'Дох.акт.'!$A$4:$E$14,5,0)</f>
        <v>0</v>
      </c>
    </row>
    <row r="37" spans="1:15" x14ac:dyDescent="0.2">
      <c r="A37" s="276" t="s">
        <v>2628</v>
      </c>
      <c r="B37" s="265">
        <v>0</v>
      </c>
      <c r="C37" s="265">
        <f t="shared" ref="C37:C38" si="3">$M$38</f>
        <v>0</v>
      </c>
      <c r="D37" s="265">
        <f t="shared" ref="D37:D38" si="4">$N$38</f>
        <v>0</v>
      </c>
      <c r="E37" s="255">
        <f t="shared" ref="E37:E39" si="5">SUM(B37:D37)</f>
        <v>0</v>
      </c>
      <c r="F37" s="277">
        <v>0</v>
      </c>
      <c r="G37" s="277">
        <v>0</v>
      </c>
      <c r="H37" s="270">
        <v>13900</v>
      </c>
      <c r="I37" s="270">
        <v>70593</v>
      </c>
      <c r="K37" s="264" t="s">
        <v>3843</v>
      </c>
      <c r="L37" s="239">
        <f>VLOOKUP('Отчет факт'!K37,'Дох.акт.'!$A$4:$E$14,2,0)</f>
        <v>0</v>
      </c>
      <c r="M37" s="239">
        <f>VLOOKUP('Отчет факт'!K37,'Дох.акт.'!$A$4:$E$14,3,0)</f>
        <v>0</v>
      </c>
      <c r="N37" s="239">
        <f>VLOOKUP('Отчет факт'!K37,'Дох.акт.'!$A$4:$E$14,4,0)</f>
        <v>0</v>
      </c>
      <c r="O37" s="265">
        <f>VLOOKUP('Отчет факт'!K37,'Дох.акт.'!$A$4:$E$14,5,0)</f>
        <v>0</v>
      </c>
    </row>
    <row r="38" spans="1:15" x14ac:dyDescent="0.2">
      <c r="A38" s="278" t="s">
        <v>3753</v>
      </c>
      <c r="B38" s="265">
        <f>$B$33*1</f>
        <v>45900</v>
      </c>
      <c r="C38" s="265">
        <f t="shared" si="3"/>
        <v>0</v>
      </c>
      <c r="D38" s="265">
        <f t="shared" si="4"/>
        <v>0</v>
      </c>
      <c r="E38" s="255">
        <f t="shared" si="5"/>
        <v>45900</v>
      </c>
      <c r="F38" s="277">
        <v>91120</v>
      </c>
      <c r="G38" s="277">
        <v>31666</v>
      </c>
      <c r="H38" s="270">
        <v>165845.91999999998</v>
      </c>
      <c r="I38" s="270">
        <v>151654</v>
      </c>
      <c r="K38" s="264" t="s">
        <v>3844</v>
      </c>
      <c r="L38" s="239">
        <f>VLOOKUP('Отчет факт'!K38,'Дох.акт.'!$A$4:$E$14,2,0)</f>
        <v>0</v>
      </c>
      <c r="M38" s="239">
        <f>VLOOKUP('Отчет факт'!K38,'Дох.акт.'!$A$4:$E$14,3,0)</f>
        <v>0</v>
      </c>
      <c r="N38" s="239">
        <f>VLOOKUP('Отчет факт'!K38,'Дох.акт.'!$A$4:$E$14,4,0)</f>
        <v>0</v>
      </c>
      <c r="O38" s="265">
        <f>VLOOKUP('Отчет факт'!K38,'Дох.акт.'!$A$4:$E$14,5,0)</f>
        <v>0</v>
      </c>
    </row>
    <row r="39" spans="1:15" x14ac:dyDescent="0.2">
      <c r="A39" s="278"/>
      <c r="B39" s="265">
        <f>$B$33*0</f>
        <v>0</v>
      </c>
      <c r="C39" s="265">
        <v>0</v>
      </c>
      <c r="D39" s="265">
        <v>0</v>
      </c>
      <c r="E39" s="255">
        <f t="shared" si="5"/>
        <v>0</v>
      </c>
      <c r="F39" s="277">
        <v>0</v>
      </c>
      <c r="G39" s="277">
        <v>0</v>
      </c>
      <c r="H39" s="270">
        <v>0</v>
      </c>
      <c r="I39" s="270">
        <v>64995</v>
      </c>
      <c r="K39" s="279" t="s">
        <v>2607</v>
      </c>
      <c r="L39" s="265">
        <f>SUM(L29:L38)/2</f>
        <v>71.5</v>
      </c>
      <c r="M39" s="265">
        <f t="shared" ref="M39:O39" si="6">SUM(M29:M38)</f>
        <v>112855</v>
      </c>
      <c r="N39" s="265">
        <f t="shared" si="6"/>
        <v>13800</v>
      </c>
      <c r="O39" s="265">
        <f t="shared" si="6"/>
        <v>131280</v>
      </c>
    </row>
    <row r="40" spans="1:15" x14ac:dyDescent="0.2">
      <c r="B40" s="265">
        <f>SUM(B37:B39)</f>
        <v>45900</v>
      </c>
      <c r="E40" s="255">
        <f>SUM(E37:E39)</f>
        <v>45900</v>
      </c>
      <c r="F40" s="277">
        <v>91120</v>
      </c>
      <c r="G40" s="501">
        <v>31666</v>
      </c>
      <c r="H40" s="501">
        <v>179745</v>
      </c>
      <c r="I40" s="270">
        <f>SUM(I37:I39)</f>
        <v>287242</v>
      </c>
    </row>
    <row r="41" spans="1:15" x14ac:dyDescent="0.2">
      <c r="F41" s="33"/>
    </row>
    <row r="42" spans="1:15" x14ac:dyDescent="0.2">
      <c r="A42" s="280" t="s">
        <v>2629</v>
      </c>
      <c r="B42" s="256">
        <f>B40+Расход!H15</f>
        <v>45900</v>
      </c>
      <c r="F42" s="33"/>
      <c r="M42" s="256"/>
    </row>
    <row r="43" spans="1:15" ht="15.75" customHeight="1" x14ac:dyDescent="0.2">
      <c r="F43" s="33"/>
      <c r="G43" s="256"/>
    </row>
    <row r="44" spans="1:15" ht="15.75" customHeight="1" x14ac:dyDescent="0.2">
      <c r="F44" s="33"/>
    </row>
    <row r="45" spans="1:15" ht="15.75" customHeight="1" x14ac:dyDescent="0.2">
      <c r="F45" s="33"/>
    </row>
    <row r="46" spans="1:15" ht="15.75" customHeight="1" x14ac:dyDescent="0.2">
      <c r="F46" s="33"/>
    </row>
    <row r="47" spans="1:15" ht="15.75" customHeight="1" x14ac:dyDescent="0.2">
      <c r="F47" s="33"/>
    </row>
    <row r="48" spans="1:15" ht="15.75" customHeight="1" x14ac:dyDescent="0.2">
      <c r="F48" s="33"/>
    </row>
    <row r="49" spans="6:6" ht="15.75" customHeight="1" x14ac:dyDescent="0.2">
      <c r="F49" s="33"/>
    </row>
    <row r="50" spans="6:6" ht="15.75" customHeight="1" x14ac:dyDescent="0.2">
      <c r="F50" s="33"/>
    </row>
    <row r="51" spans="6:6" ht="15.75" customHeight="1" x14ac:dyDescent="0.2">
      <c r="F51" s="33"/>
    </row>
    <row r="52" spans="6:6" ht="15.75" customHeight="1" x14ac:dyDescent="0.2">
      <c r="F52" s="33"/>
    </row>
    <row r="53" spans="6:6" ht="15.75" customHeight="1" x14ac:dyDescent="0.2">
      <c r="F53" s="33"/>
    </row>
    <row r="54" spans="6:6" ht="15.75" customHeight="1" x14ac:dyDescent="0.2">
      <c r="F54" s="33"/>
    </row>
    <row r="55" spans="6:6" ht="15.75" customHeight="1" x14ac:dyDescent="0.2">
      <c r="F55" s="33"/>
    </row>
    <row r="56" spans="6:6" ht="15.75" customHeight="1" x14ac:dyDescent="0.2">
      <c r="F56" s="33"/>
    </row>
    <row r="57" spans="6:6" ht="15.75" customHeight="1" x14ac:dyDescent="0.2">
      <c r="F57" s="33"/>
    </row>
    <row r="58" spans="6:6" ht="15.75" customHeight="1" x14ac:dyDescent="0.2">
      <c r="F58" s="33"/>
    </row>
    <row r="59" spans="6:6" ht="15.75" customHeight="1" x14ac:dyDescent="0.2">
      <c r="F59" s="33"/>
    </row>
    <row r="60" spans="6:6" ht="15.75" customHeight="1" x14ac:dyDescent="0.2">
      <c r="F60" s="33"/>
    </row>
    <row r="61" spans="6:6" ht="15.75" customHeight="1" x14ac:dyDescent="0.2">
      <c r="F61" s="33"/>
    </row>
    <row r="62" spans="6:6" ht="15.75" customHeight="1" x14ac:dyDescent="0.2">
      <c r="F62" s="33"/>
    </row>
    <row r="63" spans="6:6" ht="15.75" customHeight="1" x14ac:dyDescent="0.2">
      <c r="F63" s="33"/>
    </row>
    <row r="64" spans="6:6" ht="15.75" customHeight="1" x14ac:dyDescent="0.2">
      <c r="F64" s="33"/>
    </row>
    <row r="65" spans="6:6" ht="15.75" customHeight="1" x14ac:dyDescent="0.2">
      <c r="F65" s="33"/>
    </row>
    <row r="66" spans="6:6" ht="15.75" customHeight="1" x14ac:dyDescent="0.2">
      <c r="F66" s="33"/>
    </row>
    <row r="67" spans="6:6" ht="15.75" customHeight="1" x14ac:dyDescent="0.2">
      <c r="F67" s="33"/>
    </row>
    <row r="68" spans="6:6" ht="15.75" customHeight="1" x14ac:dyDescent="0.2">
      <c r="F68" s="33"/>
    </row>
    <row r="69" spans="6:6" ht="15.75" customHeight="1" x14ac:dyDescent="0.2">
      <c r="F69" s="33"/>
    </row>
    <row r="70" spans="6:6" ht="15.75" customHeight="1" x14ac:dyDescent="0.2">
      <c r="F70" s="33"/>
    </row>
    <row r="71" spans="6:6" ht="15.75" customHeight="1" x14ac:dyDescent="0.2">
      <c r="F71" s="33"/>
    </row>
    <row r="72" spans="6:6" ht="15.75" customHeight="1" x14ac:dyDescent="0.2">
      <c r="F72" s="33"/>
    </row>
    <row r="73" spans="6:6" ht="15.75" customHeight="1" x14ac:dyDescent="0.2">
      <c r="F73" s="33"/>
    </row>
    <row r="74" spans="6:6" ht="15.75" customHeight="1" x14ac:dyDescent="0.2">
      <c r="F74" s="33"/>
    </row>
    <row r="75" spans="6:6" ht="15.75" customHeight="1" x14ac:dyDescent="0.2">
      <c r="F75" s="33"/>
    </row>
    <row r="76" spans="6:6" ht="15.75" customHeight="1" x14ac:dyDescent="0.2">
      <c r="F76" s="33"/>
    </row>
    <row r="77" spans="6:6" ht="15.75" customHeight="1" x14ac:dyDescent="0.2">
      <c r="F77" s="33"/>
    </row>
    <row r="78" spans="6:6" ht="15.75" customHeight="1" x14ac:dyDescent="0.2">
      <c r="F78" s="33"/>
    </row>
    <row r="79" spans="6:6" ht="15.75" customHeight="1" x14ac:dyDescent="0.2">
      <c r="F79" s="33"/>
    </row>
    <row r="80" spans="6:6" ht="15.75" customHeight="1" x14ac:dyDescent="0.2">
      <c r="F80" s="33"/>
    </row>
    <row r="81" spans="6:6" ht="15.75" customHeight="1" x14ac:dyDescent="0.2">
      <c r="F81" s="33"/>
    </row>
    <row r="82" spans="6:6" ht="15.75" customHeight="1" x14ac:dyDescent="0.2">
      <c r="F82" s="33"/>
    </row>
    <row r="83" spans="6:6" ht="15.75" customHeight="1" x14ac:dyDescent="0.2">
      <c r="F83" s="33"/>
    </row>
    <row r="84" spans="6:6" ht="15.75" customHeight="1" x14ac:dyDescent="0.2">
      <c r="F84" s="33"/>
    </row>
    <row r="85" spans="6:6" ht="15.75" customHeight="1" x14ac:dyDescent="0.2">
      <c r="F85" s="33"/>
    </row>
    <row r="86" spans="6:6" ht="15.75" customHeight="1" x14ac:dyDescent="0.2">
      <c r="F86" s="33"/>
    </row>
    <row r="87" spans="6:6" ht="15.75" customHeight="1" x14ac:dyDescent="0.2">
      <c r="F87" s="33"/>
    </row>
    <row r="88" spans="6:6" ht="15.75" customHeight="1" x14ac:dyDescent="0.2">
      <c r="F88" s="33"/>
    </row>
    <row r="89" spans="6:6" ht="15.75" customHeight="1" x14ac:dyDescent="0.2">
      <c r="F89" s="33"/>
    </row>
    <row r="90" spans="6:6" ht="15.75" customHeight="1" x14ac:dyDescent="0.2">
      <c r="F90" s="33"/>
    </row>
    <row r="91" spans="6:6" ht="15.75" customHeight="1" x14ac:dyDescent="0.2">
      <c r="F91" s="33"/>
    </row>
    <row r="92" spans="6:6" ht="15.75" customHeight="1" x14ac:dyDescent="0.2">
      <c r="F92" s="33"/>
    </row>
    <row r="93" spans="6:6" ht="15.75" customHeight="1" x14ac:dyDescent="0.2">
      <c r="F93" s="33"/>
    </row>
    <row r="94" spans="6:6" ht="15.75" customHeight="1" x14ac:dyDescent="0.2">
      <c r="F94" s="33"/>
    </row>
    <row r="95" spans="6:6" ht="15.75" customHeight="1" x14ac:dyDescent="0.2">
      <c r="F95" s="33"/>
    </row>
    <row r="96" spans="6:6" ht="15.75" customHeight="1" x14ac:dyDescent="0.2">
      <c r="F96" s="33"/>
    </row>
    <row r="97" spans="6:6" ht="15.75" customHeight="1" x14ac:dyDescent="0.2">
      <c r="F97" s="33"/>
    </row>
    <row r="98" spans="6:6" ht="15.75" customHeight="1" x14ac:dyDescent="0.2">
      <c r="F98" s="33"/>
    </row>
    <row r="99" spans="6:6" ht="15.75" customHeight="1" x14ac:dyDescent="0.2">
      <c r="F99" s="33"/>
    </row>
    <row r="100" spans="6:6" ht="15.75" customHeight="1" x14ac:dyDescent="0.2">
      <c r="F100" s="33"/>
    </row>
    <row r="101" spans="6:6" ht="15.75" customHeight="1" x14ac:dyDescent="0.2">
      <c r="F101" s="33"/>
    </row>
    <row r="102" spans="6:6" ht="15.75" customHeight="1" x14ac:dyDescent="0.2">
      <c r="F102" s="33"/>
    </row>
    <row r="103" spans="6:6" ht="15.75" customHeight="1" x14ac:dyDescent="0.2">
      <c r="F103" s="33"/>
    </row>
    <row r="104" spans="6:6" ht="15.75" customHeight="1" x14ac:dyDescent="0.2">
      <c r="F104" s="33"/>
    </row>
    <row r="105" spans="6:6" ht="15.75" customHeight="1" x14ac:dyDescent="0.2">
      <c r="F105" s="33"/>
    </row>
    <row r="106" spans="6:6" ht="15.75" customHeight="1" x14ac:dyDescent="0.2">
      <c r="F106" s="33"/>
    </row>
    <row r="107" spans="6:6" ht="15.75" customHeight="1" x14ac:dyDescent="0.2">
      <c r="F107" s="33"/>
    </row>
    <row r="108" spans="6:6" ht="15.75" customHeight="1" x14ac:dyDescent="0.2">
      <c r="F108" s="33"/>
    </row>
    <row r="109" spans="6:6" ht="15.75" customHeight="1" x14ac:dyDescent="0.2">
      <c r="F109" s="33"/>
    </row>
    <row r="110" spans="6:6" ht="15.75" customHeight="1" x14ac:dyDescent="0.2">
      <c r="F110" s="33"/>
    </row>
    <row r="111" spans="6:6" ht="15.75" customHeight="1" x14ac:dyDescent="0.2">
      <c r="F111" s="33"/>
    </row>
    <row r="112" spans="6:6" ht="15.75" customHeight="1" x14ac:dyDescent="0.2">
      <c r="F112" s="33"/>
    </row>
    <row r="113" spans="6:6" ht="15.75" customHeight="1" x14ac:dyDescent="0.2">
      <c r="F113" s="33"/>
    </row>
    <row r="114" spans="6:6" ht="15.75" customHeight="1" x14ac:dyDescent="0.2">
      <c r="F114" s="33"/>
    </row>
    <row r="115" spans="6:6" ht="15.75" customHeight="1" x14ac:dyDescent="0.2">
      <c r="F115" s="33"/>
    </row>
    <row r="116" spans="6:6" ht="15.75" customHeight="1" x14ac:dyDescent="0.2">
      <c r="F116" s="33"/>
    </row>
    <row r="117" spans="6:6" ht="15.75" customHeight="1" x14ac:dyDescent="0.2">
      <c r="F117" s="33"/>
    </row>
    <row r="118" spans="6:6" ht="15.75" customHeight="1" x14ac:dyDescent="0.2">
      <c r="F118" s="33"/>
    </row>
    <row r="119" spans="6:6" ht="15.75" customHeight="1" x14ac:dyDescent="0.2">
      <c r="F119" s="33"/>
    </row>
    <row r="120" spans="6:6" ht="15.75" customHeight="1" x14ac:dyDescent="0.2">
      <c r="F120" s="33"/>
    </row>
    <row r="121" spans="6:6" ht="15.75" customHeight="1" x14ac:dyDescent="0.2">
      <c r="F121" s="33"/>
    </row>
    <row r="122" spans="6:6" ht="15.75" customHeight="1" x14ac:dyDescent="0.2">
      <c r="F122" s="33"/>
    </row>
    <row r="123" spans="6:6" ht="15.75" customHeight="1" x14ac:dyDescent="0.2">
      <c r="F123" s="33"/>
    </row>
    <row r="124" spans="6:6" ht="15.75" customHeight="1" x14ac:dyDescent="0.2">
      <c r="F124" s="33"/>
    </row>
    <row r="125" spans="6:6" ht="15.75" customHeight="1" x14ac:dyDescent="0.2">
      <c r="F125" s="33"/>
    </row>
    <row r="126" spans="6:6" ht="15.75" customHeight="1" x14ac:dyDescent="0.2">
      <c r="F126" s="33"/>
    </row>
    <row r="127" spans="6:6" ht="15.75" customHeight="1" x14ac:dyDescent="0.2">
      <c r="F127" s="33"/>
    </row>
    <row r="128" spans="6:6" ht="15.75" customHeight="1" x14ac:dyDescent="0.2">
      <c r="F128" s="33"/>
    </row>
    <row r="129" spans="6:6" ht="15.75" customHeight="1" x14ac:dyDescent="0.2">
      <c r="F129" s="33"/>
    </row>
    <row r="130" spans="6:6" ht="15.75" customHeight="1" x14ac:dyDescent="0.2">
      <c r="F130" s="33"/>
    </row>
    <row r="131" spans="6:6" ht="15.75" customHeight="1" x14ac:dyDescent="0.2">
      <c r="F131" s="33"/>
    </row>
    <row r="132" spans="6:6" ht="15.75" customHeight="1" x14ac:dyDescent="0.2">
      <c r="F132" s="33"/>
    </row>
    <row r="133" spans="6:6" ht="15.75" customHeight="1" x14ac:dyDescent="0.2">
      <c r="F133" s="33"/>
    </row>
    <row r="134" spans="6:6" ht="15.75" customHeight="1" x14ac:dyDescent="0.2">
      <c r="F134" s="33"/>
    </row>
    <row r="135" spans="6:6" ht="15.75" customHeight="1" x14ac:dyDescent="0.2">
      <c r="F135" s="33"/>
    </row>
    <row r="136" spans="6:6" ht="15.75" customHeight="1" x14ac:dyDescent="0.2">
      <c r="F136" s="33"/>
    </row>
    <row r="137" spans="6:6" ht="15.75" customHeight="1" x14ac:dyDescent="0.2">
      <c r="F137" s="33"/>
    </row>
    <row r="138" spans="6:6" ht="15.75" customHeight="1" x14ac:dyDescent="0.2">
      <c r="F138" s="33"/>
    </row>
    <row r="139" spans="6:6" ht="15.75" customHeight="1" x14ac:dyDescent="0.2">
      <c r="F139" s="33"/>
    </row>
    <row r="140" spans="6:6" ht="15.75" customHeight="1" x14ac:dyDescent="0.2">
      <c r="F140" s="33"/>
    </row>
    <row r="141" spans="6:6" ht="15.75" customHeight="1" x14ac:dyDescent="0.2">
      <c r="F141" s="33"/>
    </row>
    <row r="142" spans="6:6" ht="15.75" customHeight="1" x14ac:dyDescent="0.2">
      <c r="F142" s="33"/>
    </row>
    <row r="143" spans="6:6" ht="15.75" customHeight="1" x14ac:dyDescent="0.2">
      <c r="F143" s="33"/>
    </row>
    <row r="144" spans="6:6" ht="15.75" customHeight="1" x14ac:dyDescent="0.2">
      <c r="F144" s="33"/>
    </row>
    <row r="145" spans="6:6" ht="15.75" customHeight="1" x14ac:dyDescent="0.2">
      <c r="F145" s="33"/>
    </row>
    <row r="146" spans="6:6" ht="15.75" customHeight="1" x14ac:dyDescent="0.2">
      <c r="F146" s="33"/>
    </row>
    <row r="147" spans="6:6" ht="15.75" customHeight="1" x14ac:dyDescent="0.2">
      <c r="F147" s="33"/>
    </row>
    <row r="148" spans="6:6" ht="15.75" customHeight="1" x14ac:dyDescent="0.2">
      <c r="F148" s="33"/>
    </row>
    <row r="149" spans="6:6" ht="15.75" customHeight="1" x14ac:dyDescent="0.2">
      <c r="F149" s="33"/>
    </row>
    <row r="150" spans="6:6" ht="15.75" customHeight="1" x14ac:dyDescent="0.2">
      <c r="F150" s="33"/>
    </row>
    <row r="151" spans="6:6" ht="15.75" customHeight="1" x14ac:dyDescent="0.2">
      <c r="F151" s="33"/>
    </row>
    <row r="152" spans="6:6" ht="15.75" customHeight="1" x14ac:dyDescent="0.2">
      <c r="F152" s="33"/>
    </row>
    <row r="153" spans="6:6" ht="15.75" customHeight="1" x14ac:dyDescent="0.2">
      <c r="F153" s="33"/>
    </row>
    <row r="154" spans="6:6" ht="15.75" customHeight="1" x14ac:dyDescent="0.2">
      <c r="F154" s="33"/>
    </row>
    <row r="155" spans="6:6" ht="15.75" customHeight="1" x14ac:dyDescent="0.2">
      <c r="F155" s="33"/>
    </row>
    <row r="156" spans="6:6" ht="15.75" customHeight="1" x14ac:dyDescent="0.2">
      <c r="F156" s="33"/>
    </row>
    <row r="157" spans="6:6" ht="15.75" customHeight="1" x14ac:dyDescent="0.2">
      <c r="F157" s="33"/>
    </row>
    <row r="158" spans="6:6" ht="15.75" customHeight="1" x14ac:dyDescent="0.2">
      <c r="F158" s="33"/>
    </row>
    <row r="159" spans="6:6" ht="15.75" customHeight="1" x14ac:dyDescent="0.2">
      <c r="F159" s="33"/>
    </row>
    <row r="160" spans="6:6" ht="15.75" customHeight="1" x14ac:dyDescent="0.2">
      <c r="F160" s="33"/>
    </row>
    <row r="161" spans="6:6" ht="15.75" customHeight="1" x14ac:dyDescent="0.2">
      <c r="F161" s="33"/>
    </row>
    <row r="162" spans="6:6" ht="15.75" customHeight="1" x14ac:dyDescent="0.2">
      <c r="F162" s="33"/>
    </row>
    <row r="163" spans="6:6" ht="15.75" customHeight="1" x14ac:dyDescent="0.2">
      <c r="F163" s="33"/>
    </row>
    <row r="164" spans="6:6" ht="15.75" customHeight="1" x14ac:dyDescent="0.2">
      <c r="F164" s="33"/>
    </row>
    <row r="165" spans="6:6" ht="15.75" customHeight="1" x14ac:dyDescent="0.2">
      <c r="F165" s="33"/>
    </row>
    <row r="166" spans="6:6" ht="15.75" customHeight="1" x14ac:dyDescent="0.2">
      <c r="F166" s="33"/>
    </row>
    <row r="167" spans="6:6" ht="15.75" customHeight="1" x14ac:dyDescent="0.2">
      <c r="F167" s="33"/>
    </row>
    <row r="168" spans="6:6" ht="15.75" customHeight="1" x14ac:dyDescent="0.2">
      <c r="F168" s="33"/>
    </row>
    <row r="169" spans="6:6" ht="15.75" customHeight="1" x14ac:dyDescent="0.2">
      <c r="F169" s="33"/>
    </row>
    <row r="170" spans="6:6" ht="15.75" customHeight="1" x14ac:dyDescent="0.2">
      <c r="F170" s="33"/>
    </row>
    <row r="171" spans="6:6" ht="15.75" customHeight="1" x14ac:dyDescent="0.2">
      <c r="F171" s="33"/>
    </row>
    <row r="172" spans="6:6" ht="15.75" customHeight="1" x14ac:dyDescent="0.2">
      <c r="F172" s="33"/>
    </row>
    <row r="173" spans="6:6" ht="15.75" customHeight="1" x14ac:dyDescent="0.2">
      <c r="F173" s="33"/>
    </row>
    <row r="174" spans="6:6" ht="15.75" customHeight="1" x14ac:dyDescent="0.2">
      <c r="F174" s="33"/>
    </row>
    <row r="175" spans="6:6" ht="15.75" customHeight="1" x14ac:dyDescent="0.2">
      <c r="F175" s="33"/>
    </row>
    <row r="176" spans="6:6" ht="15.75" customHeight="1" x14ac:dyDescent="0.2">
      <c r="F176" s="33"/>
    </row>
    <row r="177" spans="6:6" ht="15.75" customHeight="1" x14ac:dyDescent="0.2">
      <c r="F177" s="33"/>
    </row>
    <row r="178" spans="6:6" ht="15.75" customHeight="1" x14ac:dyDescent="0.2">
      <c r="F178" s="33"/>
    </row>
    <row r="179" spans="6:6" ht="15.75" customHeight="1" x14ac:dyDescent="0.2">
      <c r="F179" s="33"/>
    </row>
    <row r="180" spans="6:6" ht="15.75" customHeight="1" x14ac:dyDescent="0.2">
      <c r="F180" s="33"/>
    </row>
    <row r="181" spans="6:6" ht="15.75" customHeight="1" x14ac:dyDescent="0.2">
      <c r="F181" s="33"/>
    </row>
    <row r="182" spans="6:6" ht="15.75" customHeight="1" x14ac:dyDescent="0.2">
      <c r="F182" s="33"/>
    </row>
    <row r="183" spans="6:6" ht="15.75" customHeight="1" x14ac:dyDescent="0.2">
      <c r="F183" s="33"/>
    </row>
    <row r="184" spans="6:6" ht="15.75" customHeight="1" x14ac:dyDescent="0.2">
      <c r="F184" s="33"/>
    </row>
    <row r="185" spans="6:6" ht="15.75" customHeight="1" x14ac:dyDescent="0.2">
      <c r="F185" s="33"/>
    </row>
    <row r="186" spans="6:6" ht="15.75" customHeight="1" x14ac:dyDescent="0.2">
      <c r="F186" s="33"/>
    </row>
    <row r="187" spans="6:6" ht="15.75" customHeight="1" x14ac:dyDescent="0.2">
      <c r="F187" s="33"/>
    </row>
    <row r="188" spans="6:6" ht="15.75" customHeight="1" x14ac:dyDescent="0.2">
      <c r="F188" s="33"/>
    </row>
    <row r="189" spans="6:6" ht="15.75" customHeight="1" x14ac:dyDescent="0.2">
      <c r="F189" s="33"/>
    </row>
    <row r="190" spans="6:6" ht="15.75" customHeight="1" x14ac:dyDescent="0.2">
      <c r="F190" s="33"/>
    </row>
    <row r="191" spans="6:6" ht="15.75" customHeight="1" x14ac:dyDescent="0.2">
      <c r="F191" s="33"/>
    </row>
    <row r="192" spans="6:6" ht="15.75" customHeight="1" x14ac:dyDescent="0.2">
      <c r="F192" s="33"/>
    </row>
    <row r="193" spans="6:6" ht="15.75" customHeight="1" x14ac:dyDescent="0.2">
      <c r="F193" s="33"/>
    </row>
    <row r="194" spans="6:6" ht="15.75" customHeight="1" x14ac:dyDescent="0.2">
      <c r="F194" s="33"/>
    </row>
    <row r="195" spans="6:6" ht="15.75" customHeight="1" x14ac:dyDescent="0.2">
      <c r="F195" s="33"/>
    </row>
    <row r="196" spans="6:6" ht="15.75" customHeight="1" x14ac:dyDescent="0.2">
      <c r="F196" s="33"/>
    </row>
    <row r="197" spans="6:6" ht="15.75" customHeight="1" x14ac:dyDescent="0.2">
      <c r="F197" s="33"/>
    </row>
    <row r="198" spans="6:6" ht="15.75" customHeight="1" x14ac:dyDescent="0.2">
      <c r="F198" s="33"/>
    </row>
    <row r="199" spans="6:6" ht="15.75" customHeight="1" x14ac:dyDescent="0.2">
      <c r="F199" s="33"/>
    </row>
    <row r="200" spans="6:6" ht="15.75" customHeight="1" x14ac:dyDescent="0.2">
      <c r="F200" s="33"/>
    </row>
    <row r="201" spans="6:6" ht="15.75" customHeight="1" x14ac:dyDescent="0.2">
      <c r="F201" s="33"/>
    </row>
    <row r="202" spans="6:6" ht="15.75" customHeight="1" x14ac:dyDescent="0.2">
      <c r="F202" s="33"/>
    </row>
    <row r="203" spans="6:6" ht="15.75" customHeight="1" x14ac:dyDescent="0.2">
      <c r="F203" s="33"/>
    </row>
    <row r="204" spans="6:6" ht="15.75" customHeight="1" x14ac:dyDescent="0.2">
      <c r="F204" s="33"/>
    </row>
    <row r="205" spans="6:6" ht="15.75" customHeight="1" x14ac:dyDescent="0.2">
      <c r="F205" s="33"/>
    </row>
    <row r="206" spans="6:6" ht="15.75" customHeight="1" x14ac:dyDescent="0.2">
      <c r="F206" s="33"/>
    </row>
    <row r="207" spans="6:6" ht="15.75" customHeight="1" x14ac:dyDescent="0.2">
      <c r="F207" s="33"/>
    </row>
    <row r="208" spans="6:6" ht="15.75" customHeight="1" x14ac:dyDescent="0.2">
      <c r="F208" s="33"/>
    </row>
    <row r="209" spans="6:6" ht="15.75" customHeight="1" x14ac:dyDescent="0.2">
      <c r="F209" s="33"/>
    </row>
    <row r="210" spans="6:6" ht="15.75" customHeight="1" x14ac:dyDescent="0.2">
      <c r="F210" s="33"/>
    </row>
    <row r="211" spans="6:6" ht="15.75" customHeight="1" x14ac:dyDescent="0.2">
      <c r="F211" s="33"/>
    </row>
    <row r="212" spans="6:6" ht="15.75" customHeight="1" x14ac:dyDescent="0.2">
      <c r="F212" s="33"/>
    </row>
    <row r="213" spans="6:6" ht="15.75" customHeight="1" x14ac:dyDescent="0.2">
      <c r="F213" s="33"/>
    </row>
    <row r="214" spans="6:6" ht="15.75" customHeight="1" x14ac:dyDescent="0.2">
      <c r="F214" s="33"/>
    </row>
    <row r="215" spans="6:6" ht="15.75" customHeight="1" x14ac:dyDescent="0.2">
      <c r="F215" s="33"/>
    </row>
    <row r="216" spans="6:6" ht="15.75" customHeight="1" x14ac:dyDescent="0.2">
      <c r="F216" s="33"/>
    </row>
    <row r="217" spans="6:6" ht="15.75" customHeight="1" x14ac:dyDescent="0.2">
      <c r="F217" s="33"/>
    </row>
    <row r="218" spans="6:6" ht="15.75" customHeight="1" x14ac:dyDescent="0.2">
      <c r="F218" s="33"/>
    </row>
    <row r="219" spans="6:6" ht="15.75" customHeight="1" x14ac:dyDescent="0.2">
      <c r="F219" s="33"/>
    </row>
    <row r="220" spans="6:6" ht="15.75" customHeight="1" x14ac:dyDescent="0.2">
      <c r="F220" s="33"/>
    </row>
    <row r="221" spans="6:6" ht="15.75" customHeight="1" x14ac:dyDescent="0.2">
      <c r="F221" s="33"/>
    </row>
    <row r="222" spans="6:6" ht="15.75" customHeight="1" x14ac:dyDescent="0.2">
      <c r="F222" s="33"/>
    </row>
    <row r="223" spans="6:6" ht="15.75" customHeight="1" x14ac:dyDescent="0.2">
      <c r="F223" s="33"/>
    </row>
    <row r="224" spans="6:6" ht="15.75" customHeight="1" x14ac:dyDescent="0.2">
      <c r="F224" s="33"/>
    </row>
    <row r="225" spans="6:6" ht="15.75" customHeight="1" x14ac:dyDescent="0.2">
      <c r="F225" s="33"/>
    </row>
    <row r="226" spans="6:6" ht="15.75" customHeight="1" x14ac:dyDescent="0.2">
      <c r="F226" s="33"/>
    </row>
    <row r="227" spans="6:6" ht="15.75" customHeight="1" x14ac:dyDescent="0.2">
      <c r="F227" s="33"/>
    </row>
    <row r="228" spans="6:6" ht="15.75" customHeight="1" x14ac:dyDescent="0.2">
      <c r="F228" s="33"/>
    </row>
    <row r="229" spans="6:6" ht="15.75" customHeight="1" x14ac:dyDescent="0.2">
      <c r="F229" s="33"/>
    </row>
    <row r="230" spans="6:6" ht="15.75" customHeight="1" x14ac:dyDescent="0.2">
      <c r="F230" s="33"/>
    </row>
    <row r="231" spans="6:6" ht="15.75" customHeight="1" x14ac:dyDescent="0.2">
      <c r="F231" s="33"/>
    </row>
    <row r="232" spans="6:6" ht="15.75" customHeight="1" x14ac:dyDescent="0.2">
      <c r="F232" s="33"/>
    </row>
    <row r="233" spans="6:6" ht="15.75" customHeight="1" x14ac:dyDescent="0.2">
      <c r="F233" s="33"/>
    </row>
    <row r="234" spans="6:6" ht="15.75" customHeight="1" x14ac:dyDescent="0.2">
      <c r="F234" s="33"/>
    </row>
    <row r="235" spans="6:6" ht="15.75" customHeight="1" x14ac:dyDescent="0.2">
      <c r="F235" s="33"/>
    </row>
    <row r="236" spans="6:6" ht="15.75" customHeight="1" x14ac:dyDescent="0.2">
      <c r="F236" s="33"/>
    </row>
    <row r="237" spans="6:6" ht="15.75" customHeight="1" x14ac:dyDescent="0.2">
      <c r="F237" s="33"/>
    </row>
    <row r="238" spans="6:6" ht="15.75" customHeight="1" x14ac:dyDescent="0.2">
      <c r="F238" s="33"/>
    </row>
    <row r="239" spans="6:6" ht="15.75" customHeight="1" x14ac:dyDescent="0.2">
      <c r="F239" s="33"/>
    </row>
    <row r="240" spans="6:6" ht="15.75" customHeight="1" x14ac:dyDescent="0.2">
      <c r="F240" s="33"/>
    </row>
    <row r="241" spans="6:6" ht="15.75" customHeight="1" x14ac:dyDescent="0.2">
      <c r="F241" s="33"/>
    </row>
    <row r="242" spans="6:6" ht="15.75" customHeight="1" x14ac:dyDescent="0.2">
      <c r="F242" s="33"/>
    </row>
    <row r="243" spans="6:6" ht="15.75" customHeight="1" x14ac:dyDescent="0.2">
      <c r="F243" s="33"/>
    </row>
    <row r="244" spans="6:6" ht="15.75" customHeight="1" x14ac:dyDescent="0.2">
      <c r="F244" s="33"/>
    </row>
    <row r="245" spans="6:6" ht="15.75" customHeight="1" x14ac:dyDescent="0.2">
      <c r="F245" s="33"/>
    </row>
    <row r="246" spans="6:6" ht="15.75" customHeight="1" x14ac:dyDescent="0.2">
      <c r="F246" s="33"/>
    </row>
    <row r="247" spans="6:6" ht="15.75" customHeight="1" x14ac:dyDescent="0.2">
      <c r="F247" s="33"/>
    </row>
    <row r="248" spans="6:6" ht="15.75" customHeight="1" x14ac:dyDescent="0.2">
      <c r="F248" s="33"/>
    </row>
    <row r="249" spans="6:6" ht="15.75" customHeight="1" x14ac:dyDescent="0.2">
      <c r="F249" s="33"/>
    </row>
    <row r="250" spans="6:6" ht="15.75" customHeight="1" x14ac:dyDescent="0.2">
      <c r="F250" s="33"/>
    </row>
    <row r="251" spans="6:6" ht="15.75" customHeight="1" x14ac:dyDescent="0.2">
      <c r="F251" s="33"/>
    </row>
    <row r="252" spans="6:6" ht="15.75" customHeight="1" x14ac:dyDescent="0.2">
      <c r="F252" s="33"/>
    </row>
    <row r="253" spans="6:6" ht="15.75" customHeight="1" x14ac:dyDescent="0.2">
      <c r="F253" s="33"/>
    </row>
    <row r="254" spans="6:6" ht="15.75" customHeight="1" x14ac:dyDescent="0.2">
      <c r="F254" s="33"/>
    </row>
    <row r="255" spans="6:6" ht="15.75" customHeight="1" x14ac:dyDescent="0.2">
      <c r="F255" s="33"/>
    </row>
    <row r="256" spans="6:6" ht="15.75" customHeight="1" x14ac:dyDescent="0.2">
      <c r="F256" s="33"/>
    </row>
    <row r="257" spans="6:6" ht="15.75" customHeight="1" x14ac:dyDescent="0.2">
      <c r="F257" s="33"/>
    </row>
    <row r="258" spans="6:6" ht="15.75" customHeight="1" x14ac:dyDescent="0.2">
      <c r="F258" s="33"/>
    </row>
    <row r="259" spans="6:6" ht="15.75" customHeight="1" x14ac:dyDescent="0.2">
      <c r="F259" s="33"/>
    </row>
    <row r="260" spans="6:6" ht="15.75" customHeight="1" x14ac:dyDescent="0.2">
      <c r="F260" s="33"/>
    </row>
    <row r="261" spans="6:6" ht="15.75" customHeight="1" x14ac:dyDescent="0.2">
      <c r="F261" s="33"/>
    </row>
    <row r="262" spans="6:6" ht="15.75" customHeight="1" x14ac:dyDescent="0.2">
      <c r="F262" s="33"/>
    </row>
    <row r="263" spans="6:6" ht="15.75" customHeight="1" x14ac:dyDescent="0.2">
      <c r="F263" s="33"/>
    </row>
    <row r="264" spans="6:6" ht="15.75" customHeight="1" x14ac:dyDescent="0.2">
      <c r="F264" s="33"/>
    </row>
    <row r="265" spans="6:6" ht="15.75" customHeight="1" x14ac:dyDescent="0.2">
      <c r="F265" s="33"/>
    </row>
    <row r="266" spans="6:6" ht="15.75" customHeight="1" x14ac:dyDescent="0.2">
      <c r="F266" s="33"/>
    </row>
    <row r="267" spans="6:6" ht="15.75" customHeight="1" x14ac:dyDescent="0.2">
      <c r="F267" s="33"/>
    </row>
    <row r="268" spans="6:6" ht="15.75" customHeight="1" x14ac:dyDescent="0.2">
      <c r="F268" s="33"/>
    </row>
    <row r="269" spans="6:6" ht="15.75" customHeight="1" x14ac:dyDescent="0.2">
      <c r="F269" s="33"/>
    </row>
    <row r="270" spans="6:6" ht="15.75" customHeight="1" x14ac:dyDescent="0.2">
      <c r="F270" s="33"/>
    </row>
    <row r="271" spans="6:6" ht="15.75" customHeight="1" x14ac:dyDescent="0.2">
      <c r="F271" s="33"/>
    </row>
    <row r="272" spans="6:6" ht="15.75" customHeight="1" x14ac:dyDescent="0.2">
      <c r="F272" s="33"/>
    </row>
    <row r="273" spans="6:6" ht="15.75" customHeight="1" x14ac:dyDescent="0.2">
      <c r="F273" s="33"/>
    </row>
    <row r="274" spans="6:6" ht="15.75" customHeight="1" x14ac:dyDescent="0.2">
      <c r="F274" s="33"/>
    </row>
    <row r="275" spans="6:6" ht="15.75" customHeight="1" x14ac:dyDescent="0.2">
      <c r="F275" s="33"/>
    </row>
    <row r="276" spans="6:6" ht="15.75" customHeight="1" x14ac:dyDescent="0.2">
      <c r="F276" s="33"/>
    </row>
    <row r="277" spans="6:6" ht="15.75" customHeight="1" x14ac:dyDescent="0.2">
      <c r="F277" s="33"/>
    </row>
    <row r="278" spans="6:6" ht="15.75" customHeight="1" x14ac:dyDescent="0.2">
      <c r="F278" s="33"/>
    </row>
    <row r="279" spans="6:6" ht="15.75" customHeight="1" x14ac:dyDescent="0.2">
      <c r="F279" s="33"/>
    </row>
    <row r="280" spans="6:6" ht="15.75" customHeight="1" x14ac:dyDescent="0.2">
      <c r="F280" s="33"/>
    </row>
    <row r="281" spans="6:6" ht="15.75" customHeight="1" x14ac:dyDescent="0.2">
      <c r="F281" s="33"/>
    </row>
    <row r="282" spans="6:6" ht="15.75" customHeight="1" x14ac:dyDescent="0.2">
      <c r="F282" s="33"/>
    </row>
    <row r="283" spans="6:6" ht="15.75" customHeight="1" x14ac:dyDescent="0.2">
      <c r="F283" s="33"/>
    </row>
    <row r="284" spans="6:6" ht="15.75" customHeight="1" x14ac:dyDescent="0.2">
      <c r="F284" s="33"/>
    </row>
    <row r="285" spans="6:6" ht="15.75" customHeight="1" x14ac:dyDescent="0.2">
      <c r="F285" s="33"/>
    </row>
    <row r="286" spans="6:6" ht="15.75" customHeight="1" x14ac:dyDescent="0.2">
      <c r="F286" s="33"/>
    </row>
    <row r="287" spans="6:6" ht="15.75" customHeight="1" x14ac:dyDescent="0.2">
      <c r="F287" s="33"/>
    </row>
    <row r="288" spans="6:6" ht="15.75" customHeight="1" x14ac:dyDescent="0.2">
      <c r="F288" s="33"/>
    </row>
    <row r="289" spans="6:6" ht="15.75" customHeight="1" x14ac:dyDescent="0.2">
      <c r="F289" s="33"/>
    </row>
    <row r="290" spans="6:6" ht="15.75" customHeight="1" x14ac:dyDescent="0.2">
      <c r="F290" s="33"/>
    </row>
    <row r="291" spans="6:6" ht="15.75" customHeight="1" x14ac:dyDescent="0.2">
      <c r="F291" s="33"/>
    </row>
    <row r="292" spans="6:6" ht="15.75" customHeight="1" x14ac:dyDescent="0.2">
      <c r="F292" s="33"/>
    </row>
    <row r="293" spans="6:6" ht="15.75" customHeight="1" x14ac:dyDescent="0.2">
      <c r="F293" s="33"/>
    </row>
    <row r="294" spans="6:6" ht="15.75" customHeight="1" x14ac:dyDescent="0.2">
      <c r="F294" s="33"/>
    </row>
    <row r="295" spans="6:6" ht="15.75" customHeight="1" x14ac:dyDescent="0.2">
      <c r="F295" s="33"/>
    </row>
    <row r="296" spans="6:6" ht="15.75" customHeight="1" x14ac:dyDescent="0.2">
      <c r="F296" s="33"/>
    </row>
    <row r="297" spans="6:6" ht="15.75" customHeight="1" x14ac:dyDescent="0.2">
      <c r="F297" s="33"/>
    </row>
    <row r="298" spans="6:6" ht="15.75" customHeight="1" x14ac:dyDescent="0.2">
      <c r="F298" s="33"/>
    </row>
    <row r="299" spans="6:6" ht="15.75" customHeight="1" x14ac:dyDescent="0.2">
      <c r="F299" s="33"/>
    </row>
    <row r="300" spans="6:6" ht="15.75" customHeight="1" x14ac:dyDescent="0.2">
      <c r="F300" s="33"/>
    </row>
    <row r="301" spans="6:6" ht="15.75" customHeight="1" x14ac:dyDescent="0.2">
      <c r="F301" s="33"/>
    </row>
    <row r="302" spans="6:6" ht="15.75" customHeight="1" x14ac:dyDescent="0.2">
      <c r="F302" s="33"/>
    </row>
    <row r="303" spans="6:6" ht="15.75" customHeight="1" x14ac:dyDescent="0.2">
      <c r="F303" s="33"/>
    </row>
    <row r="304" spans="6:6" ht="15.75" customHeight="1" x14ac:dyDescent="0.2">
      <c r="F304" s="33"/>
    </row>
    <row r="305" spans="6:6" ht="15.75" customHeight="1" x14ac:dyDescent="0.2">
      <c r="F305" s="33"/>
    </row>
    <row r="306" spans="6:6" ht="15.75" customHeight="1" x14ac:dyDescent="0.2">
      <c r="F306" s="33"/>
    </row>
    <row r="307" spans="6:6" ht="15.75" customHeight="1" x14ac:dyDescent="0.2">
      <c r="F307" s="33"/>
    </row>
    <row r="308" spans="6:6" ht="15.75" customHeight="1" x14ac:dyDescent="0.2">
      <c r="F308" s="33"/>
    </row>
    <row r="309" spans="6:6" ht="15.75" customHeight="1" x14ac:dyDescent="0.2">
      <c r="F309" s="33"/>
    </row>
    <row r="310" spans="6:6" ht="15.75" customHeight="1" x14ac:dyDescent="0.2">
      <c r="F310" s="33"/>
    </row>
    <row r="311" spans="6:6" ht="15.75" customHeight="1" x14ac:dyDescent="0.2">
      <c r="F311" s="33"/>
    </row>
    <row r="312" spans="6:6" ht="15.75" customHeight="1" x14ac:dyDescent="0.2">
      <c r="F312" s="33"/>
    </row>
    <row r="313" spans="6:6" ht="15.75" customHeight="1" x14ac:dyDescent="0.2">
      <c r="F313" s="33"/>
    </row>
    <row r="314" spans="6:6" ht="15.75" customHeight="1" x14ac:dyDescent="0.2">
      <c r="F314" s="33"/>
    </row>
    <row r="315" spans="6:6" ht="15.75" customHeight="1" x14ac:dyDescent="0.2">
      <c r="F315" s="33"/>
    </row>
    <row r="316" spans="6:6" ht="15.75" customHeight="1" x14ac:dyDescent="0.2">
      <c r="F316" s="33"/>
    </row>
    <row r="317" spans="6:6" ht="15.75" customHeight="1" x14ac:dyDescent="0.2">
      <c r="F317" s="33"/>
    </row>
    <row r="318" spans="6:6" ht="15.75" customHeight="1" x14ac:dyDescent="0.2">
      <c r="F318" s="33"/>
    </row>
    <row r="319" spans="6:6" ht="15.75" customHeight="1" x14ac:dyDescent="0.2">
      <c r="F319" s="33"/>
    </row>
    <row r="320" spans="6:6" ht="15.75" customHeight="1" x14ac:dyDescent="0.2">
      <c r="F320" s="33"/>
    </row>
    <row r="321" spans="6:6" ht="15.75" customHeight="1" x14ac:dyDescent="0.2">
      <c r="F321" s="33"/>
    </row>
    <row r="322" spans="6:6" ht="15.75" customHeight="1" x14ac:dyDescent="0.2">
      <c r="F322" s="33"/>
    </row>
    <row r="323" spans="6:6" ht="15.75" customHeight="1" x14ac:dyDescent="0.2">
      <c r="F323" s="33"/>
    </row>
    <row r="324" spans="6:6" ht="15.75" customHeight="1" x14ac:dyDescent="0.2">
      <c r="F324" s="33"/>
    </row>
    <row r="325" spans="6:6" ht="15.75" customHeight="1" x14ac:dyDescent="0.2">
      <c r="F325" s="33"/>
    </row>
    <row r="326" spans="6:6" ht="15.75" customHeight="1" x14ac:dyDescent="0.2">
      <c r="F326" s="33"/>
    </row>
    <row r="327" spans="6:6" ht="15.75" customHeight="1" x14ac:dyDescent="0.2">
      <c r="F327" s="33"/>
    </row>
    <row r="328" spans="6:6" ht="15.75" customHeight="1" x14ac:dyDescent="0.2">
      <c r="F328" s="33"/>
    </row>
    <row r="329" spans="6:6" ht="15.75" customHeight="1" x14ac:dyDescent="0.2">
      <c r="F329" s="33"/>
    </row>
    <row r="330" spans="6:6" ht="15.75" customHeight="1" x14ac:dyDescent="0.2">
      <c r="F330" s="33"/>
    </row>
    <row r="331" spans="6:6" ht="15.75" customHeight="1" x14ac:dyDescent="0.2">
      <c r="F331" s="33"/>
    </row>
    <row r="332" spans="6:6" ht="15.75" customHeight="1" x14ac:dyDescent="0.2">
      <c r="F332" s="33"/>
    </row>
    <row r="333" spans="6:6" ht="15.75" customHeight="1" x14ac:dyDescent="0.2">
      <c r="F333" s="33"/>
    </row>
    <row r="334" spans="6:6" ht="15.75" customHeight="1" x14ac:dyDescent="0.2">
      <c r="F334" s="33"/>
    </row>
    <row r="335" spans="6:6" ht="15.75" customHeight="1" x14ac:dyDescent="0.2">
      <c r="F335" s="33"/>
    </row>
    <row r="336" spans="6:6" ht="15.75" customHeight="1" x14ac:dyDescent="0.2">
      <c r="F336" s="33"/>
    </row>
    <row r="337" spans="6:6" ht="15.75" customHeight="1" x14ac:dyDescent="0.2">
      <c r="F337" s="33"/>
    </row>
    <row r="338" spans="6:6" ht="15.75" customHeight="1" x14ac:dyDescent="0.2">
      <c r="F338" s="33"/>
    </row>
    <row r="339" spans="6:6" ht="15.75" customHeight="1" x14ac:dyDescent="0.2">
      <c r="F339" s="33"/>
    </row>
    <row r="340" spans="6:6" ht="15.75" customHeight="1" x14ac:dyDescent="0.2">
      <c r="F340" s="33"/>
    </row>
    <row r="341" spans="6:6" ht="15.75" customHeight="1" x14ac:dyDescent="0.2">
      <c r="F341" s="33"/>
    </row>
    <row r="342" spans="6:6" ht="15.75" customHeight="1" x14ac:dyDescent="0.2">
      <c r="F342" s="33"/>
    </row>
    <row r="343" spans="6:6" ht="15.75" customHeight="1" x14ac:dyDescent="0.2">
      <c r="F343" s="33"/>
    </row>
    <row r="344" spans="6:6" ht="15.75" customHeight="1" x14ac:dyDescent="0.2">
      <c r="F344" s="33"/>
    </row>
    <row r="345" spans="6:6" ht="15.75" customHeight="1" x14ac:dyDescent="0.2">
      <c r="F345" s="33"/>
    </row>
    <row r="346" spans="6:6" ht="15.75" customHeight="1" x14ac:dyDescent="0.2">
      <c r="F346" s="33"/>
    </row>
    <row r="347" spans="6:6" ht="15.75" customHeight="1" x14ac:dyDescent="0.2">
      <c r="F347" s="33"/>
    </row>
    <row r="348" spans="6:6" ht="15.75" customHeight="1" x14ac:dyDescent="0.2">
      <c r="F348" s="33"/>
    </row>
    <row r="349" spans="6:6" ht="15.75" customHeight="1" x14ac:dyDescent="0.2">
      <c r="F349" s="33"/>
    </row>
    <row r="350" spans="6:6" ht="15.75" customHeight="1" x14ac:dyDescent="0.2">
      <c r="F350" s="33"/>
    </row>
    <row r="351" spans="6:6" ht="15.75" customHeight="1" x14ac:dyDescent="0.2">
      <c r="F351" s="33"/>
    </row>
    <row r="352" spans="6:6" ht="15.75" customHeight="1" x14ac:dyDescent="0.2">
      <c r="F352" s="33"/>
    </row>
    <row r="353" spans="6:6" ht="15.75" customHeight="1" x14ac:dyDescent="0.2">
      <c r="F353" s="33"/>
    </row>
    <row r="354" spans="6:6" ht="15.75" customHeight="1" x14ac:dyDescent="0.2">
      <c r="F354" s="33"/>
    </row>
    <row r="355" spans="6:6" ht="15.75" customHeight="1" x14ac:dyDescent="0.2">
      <c r="F355" s="33"/>
    </row>
    <row r="356" spans="6:6" ht="15.75" customHeight="1" x14ac:dyDescent="0.2">
      <c r="F356" s="33"/>
    </row>
    <row r="357" spans="6:6" ht="15.75" customHeight="1" x14ac:dyDescent="0.2">
      <c r="F357" s="33"/>
    </row>
    <row r="358" spans="6:6" ht="15.75" customHeight="1" x14ac:dyDescent="0.2">
      <c r="F358" s="33"/>
    </row>
    <row r="359" spans="6:6" ht="15.75" customHeight="1" x14ac:dyDescent="0.2">
      <c r="F359" s="33"/>
    </row>
    <row r="360" spans="6:6" ht="15.75" customHeight="1" x14ac:dyDescent="0.2">
      <c r="F360" s="33"/>
    </row>
    <row r="361" spans="6:6" ht="15.75" customHeight="1" x14ac:dyDescent="0.2">
      <c r="F361" s="33"/>
    </row>
    <row r="362" spans="6:6" ht="15.75" customHeight="1" x14ac:dyDescent="0.2">
      <c r="F362" s="33"/>
    </row>
    <row r="363" spans="6:6" ht="15.75" customHeight="1" x14ac:dyDescent="0.2">
      <c r="F363" s="33"/>
    </row>
    <row r="364" spans="6:6" ht="15.75" customHeight="1" x14ac:dyDescent="0.2">
      <c r="F364" s="33"/>
    </row>
    <row r="365" spans="6:6" ht="15.75" customHeight="1" x14ac:dyDescent="0.2">
      <c r="F365" s="33"/>
    </row>
    <row r="366" spans="6:6" ht="15.75" customHeight="1" x14ac:dyDescent="0.2">
      <c r="F366" s="33"/>
    </row>
    <row r="367" spans="6:6" ht="15.75" customHeight="1" x14ac:dyDescent="0.2">
      <c r="F367" s="33"/>
    </row>
    <row r="368" spans="6:6" ht="15.75" customHeight="1" x14ac:dyDescent="0.2">
      <c r="F368" s="33"/>
    </row>
    <row r="369" spans="6:6" ht="15.75" customHeight="1" x14ac:dyDescent="0.2">
      <c r="F369" s="33"/>
    </row>
    <row r="370" spans="6:6" ht="15.75" customHeight="1" x14ac:dyDescent="0.2">
      <c r="F370" s="33"/>
    </row>
    <row r="371" spans="6:6" ht="15.75" customHeight="1" x14ac:dyDescent="0.2">
      <c r="F371" s="33"/>
    </row>
    <row r="372" spans="6:6" ht="15.75" customHeight="1" x14ac:dyDescent="0.2">
      <c r="F372" s="33"/>
    </row>
    <row r="373" spans="6:6" ht="15.75" customHeight="1" x14ac:dyDescent="0.2">
      <c r="F373" s="33"/>
    </row>
    <row r="374" spans="6:6" ht="15.75" customHeight="1" x14ac:dyDescent="0.2">
      <c r="F374" s="33"/>
    </row>
    <row r="375" spans="6:6" ht="15.75" customHeight="1" x14ac:dyDescent="0.2">
      <c r="F375" s="33"/>
    </row>
    <row r="376" spans="6:6" ht="15.75" customHeight="1" x14ac:dyDescent="0.2">
      <c r="F376" s="33"/>
    </row>
    <row r="377" spans="6:6" ht="15.75" customHeight="1" x14ac:dyDescent="0.2">
      <c r="F377" s="33"/>
    </row>
    <row r="378" spans="6:6" ht="15.75" customHeight="1" x14ac:dyDescent="0.2">
      <c r="F378" s="33"/>
    </row>
    <row r="379" spans="6:6" ht="15.75" customHeight="1" x14ac:dyDescent="0.2">
      <c r="F379" s="33"/>
    </row>
    <row r="380" spans="6:6" ht="15.75" customHeight="1" x14ac:dyDescent="0.2">
      <c r="F380" s="33"/>
    </row>
    <row r="381" spans="6:6" ht="15.75" customHeight="1" x14ac:dyDescent="0.2">
      <c r="F381" s="33"/>
    </row>
    <row r="382" spans="6:6" ht="15.75" customHeight="1" x14ac:dyDescent="0.2">
      <c r="F382" s="33"/>
    </row>
    <row r="383" spans="6:6" ht="15.75" customHeight="1" x14ac:dyDescent="0.2">
      <c r="F383" s="33"/>
    </row>
    <row r="384" spans="6:6" ht="15.75" customHeight="1" x14ac:dyDescent="0.2">
      <c r="F384" s="33"/>
    </row>
    <row r="385" spans="6:6" ht="15.75" customHeight="1" x14ac:dyDescent="0.2">
      <c r="F385" s="33"/>
    </row>
    <row r="386" spans="6:6" ht="15.75" customHeight="1" x14ac:dyDescent="0.2">
      <c r="F386" s="33"/>
    </row>
    <row r="387" spans="6:6" ht="15.75" customHeight="1" x14ac:dyDescent="0.2">
      <c r="F387" s="33"/>
    </row>
    <row r="388" spans="6:6" ht="15.75" customHeight="1" x14ac:dyDescent="0.2">
      <c r="F388" s="33"/>
    </row>
    <row r="389" spans="6:6" ht="15.75" customHeight="1" x14ac:dyDescent="0.2">
      <c r="F389" s="33"/>
    </row>
    <row r="390" spans="6:6" ht="15.75" customHeight="1" x14ac:dyDescent="0.2">
      <c r="F390" s="33"/>
    </row>
    <row r="391" spans="6:6" ht="15.75" customHeight="1" x14ac:dyDescent="0.2">
      <c r="F391" s="33"/>
    </row>
    <row r="392" spans="6:6" ht="15.75" customHeight="1" x14ac:dyDescent="0.2">
      <c r="F392" s="33"/>
    </row>
    <row r="393" spans="6:6" ht="15.75" customHeight="1" x14ac:dyDescent="0.2">
      <c r="F393" s="33"/>
    </row>
    <row r="394" spans="6:6" ht="15.75" customHeight="1" x14ac:dyDescent="0.2">
      <c r="F394" s="33"/>
    </row>
    <row r="395" spans="6:6" ht="15.75" customHeight="1" x14ac:dyDescent="0.2">
      <c r="F395" s="33"/>
    </row>
    <row r="396" spans="6:6" ht="15.75" customHeight="1" x14ac:dyDescent="0.2">
      <c r="F396" s="33"/>
    </row>
    <row r="397" spans="6:6" ht="15.75" customHeight="1" x14ac:dyDescent="0.2">
      <c r="F397" s="33"/>
    </row>
    <row r="398" spans="6:6" ht="15.75" customHeight="1" x14ac:dyDescent="0.2">
      <c r="F398" s="33"/>
    </row>
    <row r="399" spans="6:6" ht="15.75" customHeight="1" x14ac:dyDescent="0.2">
      <c r="F399" s="33"/>
    </row>
    <row r="400" spans="6:6" ht="15.75" customHeight="1" x14ac:dyDescent="0.2">
      <c r="F400" s="33"/>
    </row>
    <row r="401" spans="6:6" ht="15.75" customHeight="1" x14ac:dyDescent="0.2">
      <c r="F401" s="33"/>
    </row>
    <row r="402" spans="6:6" ht="15.75" customHeight="1" x14ac:dyDescent="0.2">
      <c r="F402" s="33"/>
    </row>
    <row r="403" spans="6:6" ht="15.75" customHeight="1" x14ac:dyDescent="0.2">
      <c r="F403" s="33"/>
    </row>
    <row r="404" spans="6:6" ht="15.75" customHeight="1" x14ac:dyDescent="0.2">
      <c r="F404" s="33"/>
    </row>
    <row r="405" spans="6:6" ht="15.75" customHeight="1" x14ac:dyDescent="0.2">
      <c r="F405" s="33"/>
    </row>
    <row r="406" spans="6:6" ht="15.75" customHeight="1" x14ac:dyDescent="0.2">
      <c r="F406" s="33"/>
    </row>
    <row r="407" spans="6:6" ht="15.75" customHeight="1" x14ac:dyDescent="0.2">
      <c r="F407" s="33"/>
    </row>
    <row r="408" spans="6:6" ht="15.75" customHeight="1" x14ac:dyDescent="0.2">
      <c r="F408" s="33"/>
    </row>
    <row r="409" spans="6:6" ht="15.75" customHeight="1" x14ac:dyDescent="0.2">
      <c r="F409" s="33"/>
    </row>
    <row r="410" spans="6:6" ht="15.75" customHeight="1" x14ac:dyDescent="0.2">
      <c r="F410" s="33"/>
    </row>
    <row r="411" spans="6:6" ht="15.75" customHeight="1" x14ac:dyDescent="0.2">
      <c r="F411" s="33"/>
    </row>
    <row r="412" spans="6:6" ht="15.75" customHeight="1" x14ac:dyDescent="0.2">
      <c r="F412" s="33"/>
    </row>
    <row r="413" spans="6:6" ht="15.75" customHeight="1" x14ac:dyDescent="0.2">
      <c r="F413" s="33"/>
    </row>
    <row r="414" spans="6:6" ht="15.75" customHeight="1" x14ac:dyDescent="0.2">
      <c r="F414" s="33"/>
    </row>
    <row r="415" spans="6:6" ht="15.75" customHeight="1" x14ac:dyDescent="0.2">
      <c r="F415" s="33"/>
    </row>
    <row r="416" spans="6:6" ht="15.75" customHeight="1" x14ac:dyDescent="0.2">
      <c r="F416" s="33"/>
    </row>
    <row r="417" spans="6:6" ht="15.75" customHeight="1" x14ac:dyDescent="0.2">
      <c r="F417" s="33"/>
    </row>
    <row r="418" spans="6:6" ht="15.75" customHeight="1" x14ac:dyDescent="0.2">
      <c r="F418" s="33"/>
    </row>
    <row r="419" spans="6:6" ht="15.75" customHeight="1" x14ac:dyDescent="0.2">
      <c r="F419" s="33"/>
    </row>
    <row r="420" spans="6:6" ht="15.75" customHeight="1" x14ac:dyDescent="0.2">
      <c r="F420" s="33"/>
    </row>
    <row r="421" spans="6:6" ht="15.75" customHeight="1" x14ac:dyDescent="0.2">
      <c r="F421" s="33"/>
    </row>
    <row r="422" spans="6:6" ht="15.75" customHeight="1" x14ac:dyDescent="0.2">
      <c r="F422" s="33"/>
    </row>
    <row r="423" spans="6:6" ht="15.75" customHeight="1" x14ac:dyDescent="0.2">
      <c r="F423" s="33"/>
    </row>
    <row r="424" spans="6:6" ht="15.75" customHeight="1" x14ac:dyDescent="0.2">
      <c r="F424" s="33"/>
    </row>
    <row r="425" spans="6:6" ht="15.75" customHeight="1" x14ac:dyDescent="0.2">
      <c r="F425" s="33"/>
    </row>
    <row r="426" spans="6:6" ht="15.75" customHeight="1" x14ac:dyDescent="0.2">
      <c r="F426" s="33"/>
    </row>
    <row r="427" spans="6:6" ht="15.75" customHeight="1" x14ac:dyDescent="0.2">
      <c r="F427" s="33"/>
    </row>
    <row r="428" spans="6:6" ht="15.75" customHeight="1" x14ac:dyDescent="0.2">
      <c r="F428" s="33"/>
    </row>
    <row r="429" spans="6:6" ht="15.75" customHeight="1" x14ac:dyDescent="0.2">
      <c r="F429" s="33"/>
    </row>
    <row r="430" spans="6:6" ht="15.75" customHeight="1" x14ac:dyDescent="0.2">
      <c r="F430" s="33"/>
    </row>
    <row r="431" spans="6:6" ht="15.75" customHeight="1" x14ac:dyDescent="0.2">
      <c r="F431" s="33"/>
    </row>
    <row r="432" spans="6:6" ht="15.75" customHeight="1" x14ac:dyDescent="0.2">
      <c r="F432" s="33"/>
    </row>
    <row r="433" spans="6:6" ht="15.75" customHeight="1" x14ac:dyDescent="0.2">
      <c r="F433" s="33"/>
    </row>
    <row r="434" spans="6:6" ht="15.75" customHeight="1" x14ac:dyDescent="0.2">
      <c r="F434" s="33"/>
    </row>
    <row r="435" spans="6:6" ht="15.75" customHeight="1" x14ac:dyDescent="0.2">
      <c r="F435" s="33"/>
    </row>
    <row r="436" spans="6:6" ht="15.75" customHeight="1" x14ac:dyDescent="0.2">
      <c r="F436" s="33"/>
    </row>
    <row r="437" spans="6:6" ht="15.75" customHeight="1" x14ac:dyDescent="0.2">
      <c r="F437" s="33"/>
    </row>
    <row r="438" spans="6:6" ht="15.75" customHeight="1" x14ac:dyDescent="0.2">
      <c r="F438" s="33"/>
    </row>
    <row r="439" spans="6:6" ht="15.75" customHeight="1" x14ac:dyDescent="0.2">
      <c r="F439" s="33"/>
    </row>
    <row r="440" spans="6:6" ht="15.75" customHeight="1" x14ac:dyDescent="0.2">
      <c r="F440" s="33"/>
    </row>
    <row r="441" spans="6:6" ht="15.75" customHeight="1" x14ac:dyDescent="0.2">
      <c r="F441" s="33"/>
    </row>
    <row r="442" spans="6:6" ht="15.75" customHeight="1" x14ac:dyDescent="0.2">
      <c r="F442" s="33"/>
    </row>
    <row r="443" spans="6:6" ht="15.75" customHeight="1" x14ac:dyDescent="0.2">
      <c r="F443" s="33"/>
    </row>
    <row r="444" spans="6:6" ht="15.75" customHeight="1" x14ac:dyDescent="0.2">
      <c r="F444" s="33"/>
    </row>
    <row r="445" spans="6:6" ht="15.75" customHeight="1" x14ac:dyDescent="0.2">
      <c r="F445" s="33"/>
    </row>
    <row r="446" spans="6:6" ht="15.75" customHeight="1" x14ac:dyDescent="0.2">
      <c r="F446" s="33"/>
    </row>
    <row r="447" spans="6:6" ht="15.75" customHeight="1" x14ac:dyDescent="0.2">
      <c r="F447" s="33"/>
    </row>
    <row r="448" spans="6:6" ht="15.75" customHeight="1" x14ac:dyDescent="0.2">
      <c r="F448" s="33"/>
    </row>
    <row r="449" spans="6:6" ht="15.75" customHeight="1" x14ac:dyDescent="0.2">
      <c r="F449" s="33"/>
    </row>
    <row r="450" spans="6:6" ht="15.75" customHeight="1" x14ac:dyDescent="0.2">
      <c r="F450" s="33"/>
    </row>
    <row r="451" spans="6:6" ht="15.75" customHeight="1" x14ac:dyDescent="0.2">
      <c r="F451" s="33"/>
    </row>
    <row r="452" spans="6:6" ht="15.75" customHeight="1" x14ac:dyDescent="0.2">
      <c r="F452" s="33"/>
    </row>
    <row r="453" spans="6:6" ht="15.75" customHeight="1" x14ac:dyDescent="0.2">
      <c r="F453" s="33"/>
    </row>
    <row r="454" spans="6:6" ht="15.75" customHeight="1" x14ac:dyDescent="0.2">
      <c r="F454" s="33"/>
    </row>
    <row r="455" spans="6:6" ht="15.75" customHeight="1" x14ac:dyDescent="0.2">
      <c r="F455" s="33"/>
    </row>
    <row r="456" spans="6:6" ht="15.75" customHeight="1" x14ac:dyDescent="0.2">
      <c r="F456" s="33"/>
    </row>
    <row r="457" spans="6:6" ht="15.75" customHeight="1" x14ac:dyDescent="0.2">
      <c r="F457" s="33"/>
    </row>
    <row r="458" spans="6:6" ht="15.75" customHeight="1" x14ac:dyDescent="0.2">
      <c r="F458" s="33"/>
    </row>
    <row r="459" spans="6:6" ht="15.75" customHeight="1" x14ac:dyDescent="0.2">
      <c r="F459" s="33"/>
    </row>
    <row r="460" spans="6:6" ht="15.75" customHeight="1" x14ac:dyDescent="0.2">
      <c r="F460" s="33"/>
    </row>
    <row r="461" spans="6:6" ht="15.75" customHeight="1" x14ac:dyDescent="0.2">
      <c r="F461" s="33"/>
    </row>
    <row r="462" spans="6:6" ht="15.75" customHeight="1" x14ac:dyDescent="0.2">
      <c r="F462" s="33"/>
    </row>
    <row r="463" spans="6:6" ht="15.75" customHeight="1" x14ac:dyDescent="0.2">
      <c r="F463" s="33"/>
    </row>
    <row r="464" spans="6:6" ht="15.75" customHeight="1" x14ac:dyDescent="0.2">
      <c r="F464" s="33"/>
    </row>
    <row r="465" spans="6:6" ht="15.75" customHeight="1" x14ac:dyDescent="0.2">
      <c r="F465" s="33"/>
    </row>
    <row r="466" spans="6:6" ht="15.75" customHeight="1" x14ac:dyDescent="0.2">
      <c r="F466" s="33"/>
    </row>
    <row r="467" spans="6:6" ht="15.75" customHeight="1" x14ac:dyDescent="0.2">
      <c r="F467" s="33"/>
    </row>
    <row r="468" spans="6:6" ht="15.75" customHeight="1" x14ac:dyDescent="0.2">
      <c r="F468" s="33"/>
    </row>
    <row r="469" spans="6:6" ht="15.75" customHeight="1" x14ac:dyDescent="0.2">
      <c r="F469" s="33"/>
    </row>
    <row r="470" spans="6:6" ht="15.75" customHeight="1" x14ac:dyDescent="0.2">
      <c r="F470" s="33"/>
    </row>
    <row r="471" spans="6:6" ht="15.75" customHeight="1" x14ac:dyDescent="0.2">
      <c r="F471" s="33"/>
    </row>
    <row r="472" spans="6:6" ht="15.75" customHeight="1" x14ac:dyDescent="0.2">
      <c r="F472" s="33"/>
    </row>
    <row r="473" spans="6:6" ht="15.75" customHeight="1" x14ac:dyDescent="0.2">
      <c r="F473" s="33"/>
    </row>
    <row r="474" spans="6:6" ht="15.75" customHeight="1" x14ac:dyDescent="0.2">
      <c r="F474" s="33"/>
    </row>
    <row r="475" spans="6:6" ht="15.75" customHeight="1" x14ac:dyDescent="0.2">
      <c r="F475" s="33"/>
    </row>
    <row r="476" spans="6:6" ht="15.75" customHeight="1" x14ac:dyDescent="0.2">
      <c r="F476" s="33"/>
    </row>
    <row r="477" spans="6:6" ht="15.75" customHeight="1" x14ac:dyDescent="0.2">
      <c r="F477" s="33"/>
    </row>
    <row r="478" spans="6:6" ht="15.75" customHeight="1" x14ac:dyDescent="0.2">
      <c r="F478" s="33"/>
    </row>
    <row r="479" spans="6:6" ht="15.75" customHeight="1" x14ac:dyDescent="0.2">
      <c r="F479" s="33"/>
    </row>
    <row r="480" spans="6:6" ht="15.75" customHeight="1" x14ac:dyDescent="0.2">
      <c r="F480" s="33"/>
    </row>
    <row r="481" spans="6:6" ht="15.75" customHeight="1" x14ac:dyDescent="0.2">
      <c r="F481" s="33"/>
    </row>
    <row r="482" spans="6:6" ht="15.75" customHeight="1" x14ac:dyDescent="0.2">
      <c r="F482" s="33"/>
    </row>
    <row r="483" spans="6:6" ht="15.75" customHeight="1" x14ac:dyDescent="0.2">
      <c r="F483" s="33"/>
    </row>
    <row r="484" spans="6:6" ht="15.75" customHeight="1" x14ac:dyDescent="0.2">
      <c r="F484" s="33"/>
    </row>
    <row r="485" spans="6:6" ht="15.75" customHeight="1" x14ac:dyDescent="0.2">
      <c r="F485" s="33"/>
    </row>
    <row r="486" spans="6:6" ht="15.75" customHeight="1" x14ac:dyDescent="0.2">
      <c r="F486" s="33"/>
    </row>
    <row r="487" spans="6:6" ht="15.75" customHeight="1" x14ac:dyDescent="0.2">
      <c r="F487" s="33"/>
    </row>
    <row r="488" spans="6:6" ht="15.75" customHeight="1" x14ac:dyDescent="0.2">
      <c r="F488" s="33"/>
    </row>
    <row r="489" spans="6:6" ht="15.75" customHeight="1" x14ac:dyDescent="0.2">
      <c r="F489" s="33"/>
    </row>
    <row r="490" spans="6:6" ht="15.75" customHeight="1" x14ac:dyDescent="0.2">
      <c r="F490" s="33"/>
    </row>
    <row r="491" spans="6:6" ht="15.75" customHeight="1" x14ac:dyDescent="0.2">
      <c r="F491" s="33"/>
    </row>
    <row r="492" spans="6:6" ht="15.75" customHeight="1" x14ac:dyDescent="0.2">
      <c r="F492" s="33"/>
    </row>
    <row r="493" spans="6:6" ht="15.75" customHeight="1" x14ac:dyDescent="0.2">
      <c r="F493" s="33"/>
    </row>
    <row r="494" spans="6:6" ht="15.75" customHeight="1" x14ac:dyDescent="0.2">
      <c r="F494" s="33"/>
    </row>
    <row r="495" spans="6:6" ht="15.75" customHeight="1" x14ac:dyDescent="0.2">
      <c r="F495" s="33"/>
    </row>
    <row r="496" spans="6:6" ht="15.75" customHeight="1" x14ac:dyDescent="0.2">
      <c r="F496" s="33"/>
    </row>
    <row r="497" spans="6:6" ht="15.75" customHeight="1" x14ac:dyDescent="0.2">
      <c r="F497" s="33"/>
    </row>
    <row r="498" spans="6:6" ht="15.75" customHeight="1" x14ac:dyDescent="0.2">
      <c r="F498" s="33"/>
    </row>
    <row r="499" spans="6:6" ht="15.75" customHeight="1" x14ac:dyDescent="0.2">
      <c r="F499" s="33"/>
    </row>
    <row r="500" spans="6:6" ht="15.75" customHeight="1" x14ac:dyDescent="0.2">
      <c r="F500" s="33"/>
    </row>
    <row r="501" spans="6:6" ht="15.75" customHeight="1" x14ac:dyDescent="0.2">
      <c r="F501" s="33"/>
    </row>
    <row r="502" spans="6:6" ht="15.75" customHeight="1" x14ac:dyDescent="0.2">
      <c r="F502" s="33"/>
    </row>
    <row r="503" spans="6:6" ht="15.75" customHeight="1" x14ac:dyDescent="0.2">
      <c r="F503" s="33"/>
    </row>
    <row r="504" spans="6:6" ht="15.75" customHeight="1" x14ac:dyDescent="0.2">
      <c r="F504" s="33"/>
    </row>
    <row r="505" spans="6:6" ht="15.75" customHeight="1" x14ac:dyDescent="0.2">
      <c r="F505" s="33"/>
    </row>
    <row r="506" spans="6:6" ht="15.75" customHeight="1" x14ac:dyDescent="0.2">
      <c r="F506" s="33"/>
    </row>
    <row r="507" spans="6:6" ht="15.75" customHeight="1" x14ac:dyDescent="0.2">
      <c r="F507" s="33"/>
    </row>
    <row r="508" spans="6:6" ht="15.75" customHeight="1" x14ac:dyDescent="0.2">
      <c r="F508" s="33"/>
    </row>
    <row r="509" spans="6:6" ht="15.75" customHeight="1" x14ac:dyDescent="0.2">
      <c r="F509" s="33"/>
    </row>
    <row r="510" spans="6:6" ht="15.75" customHeight="1" x14ac:dyDescent="0.2">
      <c r="F510" s="33"/>
    </row>
    <row r="511" spans="6:6" ht="15.75" customHeight="1" x14ac:dyDescent="0.2">
      <c r="F511" s="33"/>
    </row>
    <row r="512" spans="6:6" ht="15.75" customHeight="1" x14ac:dyDescent="0.2">
      <c r="F512" s="33"/>
    </row>
    <row r="513" spans="6:6" ht="15.75" customHeight="1" x14ac:dyDescent="0.2">
      <c r="F513" s="33"/>
    </row>
    <row r="514" spans="6:6" ht="15.75" customHeight="1" x14ac:dyDescent="0.2">
      <c r="F514" s="33"/>
    </row>
    <row r="515" spans="6:6" ht="15.75" customHeight="1" x14ac:dyDescent="0.2">
      <c r="F515" s="33"/>
    </row>
    <row r="516" spans="6:6" ht="15.75" customHeight="1" x14ac:dyDescent="0.2">
      <c r="F516" s="33"/>
    </row>
    <row r="517" spans="6:6" ht="15.75" customHeight="1" x14ac:dyDescent="0.2">
      <c r="F517" s="33"/>
    </row>
    <row r="518" spans="6:6" ht="15.75" customHeight="1" x14ac:dyDescent="0.2">
      <c r="F518" s="33"/>
    </row>
    <row r="519" spans="6:6" ht="15.75" customHeight="1" x14ac:dyDescent="0.2">
      <c r="F519" s="33"/>
    </row>
    <row r="520" spans="6:6" ht="15.75" customHeight="1" x14ac:dyDescent="0.2">
      <c r="F520" s="33"/>
    </row>
    <row r="521" spans="6:6" ht="15.75" customHeight="1" x14ac:dyDescent="0.2">
      <c r="F521" s="33"/>
    </row>
    <row r="522" spans="6:6" ht="15.75" customHeight="1" x14ac:dyDescent="0.2">
      <c r="F522" s="33"/>
    </row>
    <row r="523" spans="6:6" ht="15.75" customHeight="1" x14ac:dyDescent="0.2">
      <c r="F523" s="33"/>
    </row>
    <row r="524" spans="6:6" ht="15.75" customHeight="1" x14ac:dyDescent="0.2">
      <c r="F524" s="33"/>
    </row>
    <row r="525" spans="6:6" ht="15.75" customHeight="1" x14ac:dyDescent="0.2">
      <c r="F525" s="33"/>
    </row>
    <row r="526" spans="6:6" ht="15.75" customHeight="1" x14ac:dyDescent="0.2">
      <c r="F526" s="33"/>
    </row>
    <row r="527" spans="6:6" ht="15.75" customHeight="1" x14ac:dyDescent="0.2">
      <c r="F527" s="33"/>
    </row>
    <row r="528" spans="6:6" ht="15.75" customHeight="1" x14ac:dyDescent="0.2">
      <c r="F528" s="33"/>
    </row>
    <row r="529" spans="6:6" ht="15.75" customHeight="1" x14ac:dyDescent="0.2">
      <c r="F529" s="33"/>
    </row>
    <row r="530" spans="6:6" ht="15.75" customHeight="1" x14ac:dyDescent="0.2">
      <c r="F530" s="33"/>
    </row>
    <row r="531" spans="6:6" ht="15.75" customHeight="1" x14ac:dyDescent="0.2">
      <c r="F531" s="33"/>
    </row>
    <row r="532" spans="6:6" ht="15.75" customHeight="1" x14ac:dyDescent="0.2">
      <c r="F532" s="33"/>
    </row>
    <row r="533" spans="6:6" ht="15.75" customHeight="1" x14ac:dyDescent="0.2">
      <c r="F533" s="33"/>
    </row>
    <row r="534" spans="6:6" ht="15.75" customHeight="1" x14ac:dyDescent="0.2">
      <c r="F534" s="33"/>
    </row>
    <row r="535" spans="6:6" ht="15.75" customHeight="1" x14ac:dyDescent="0.2">
      <c r="F535" s="33"/>
    </row>
    <row r="536" spans="6:6" ht="15.75" customHeight="1" x14ac:dyDescent="0.2">
      <c r="F536" s="33"/>
    </row>
    <row r="537" spans="6:6" ht="15.75" customHeight="1" x14ac:dyDescent="0.2">
      <c r="F537" s="33"/>
    </row>
    <row r="538" spans="6:6" ht="15.75" customHeight="1" x14ac:dyDescent="0.2">
      <c r="F538" s="33"/>
    </row>
    <row r="539" spans="6:6" ht="15.75" customHeight="1" x14ac:dyDescent="0.2">
      <c r="F539" s="33"/>
    </row>
    <row r="540" spans="6:6" ht="15.75" customHeight="1" x14ac:dyDescent="0.2">
      <c r="F540" s="33"/>
    </row>
    <row r="541" spans="6:6" ht="15.75" customHeight="1" x14ac:dyDescent="0.2">
      <c r="F541" s="33"/>
    </row>
    <row r="542" spans="6:6" ht="15.75" customHeight="1" x14ac:dyDescent="0.2">
      <c r="F542" s="33"/>
    </row>
    <row r="543" spans="6:6" ht="15.75" customHeight="1" x14ac:dyDescent="0.2">
      <c r="F543" s="33"/>
    </row>
    <row r="544" spans="6:6" ht="15.75" customHeight="1" x14ac:dyDescent="0.2">
      <c r="F544" s="33"/>
    </row>
    <row r="545" spans="6:6" ht="15.75" customHeight="1" x14ac:dyDescent="0.2">
      <c r="F545" s="33"/>
    </row>
    <row r="546" spans="6:6" ht="15.75" customHeight="1" x14ac:dyDescent="0.2">
      <c r="F546" s="33"/>
    </row>
    <row r="547" spans="6:6" ht="15.75" customHeight="1" x14ac:dyDescent="0.2">
      <c r="F547" s="33"/>
    </row>
    <row r="548" spans="6:6" ht="15.75" customHeight="1" x14ac:dyDescent="0.2">
      <c r="F548" s="33"/>
    </row>
    <row r="549" spans="6:6" ht="15.75" customHeight="1" x14ac:dyDescent="0.2">
      <c r="F549" s="33"/>
    </row>
    <row r="550" spans="6:6" ht="15.75" customHeight="1" x14ac:dyDescent="0.2">
      <c r="F550" s="33"/>
    </row>
    <row r="551" spans="6:6" ht="15.75" customHeight="1" x14ac:dyDescent="0.2">
      <c r="F551" s="33"/>
    </row>
    <row r="552" spans="6:6" ht="15.75" customHeight="1" x14ac:dyDescent="0.2">
      <c r="F552" s="33"/>
    </row>
    <row r="553" spans="6:6" ht="15.75" customHeight="1" x14ac:dyDescent="0.2">
      <c r="F553" s="33"/>
    </row>
    <row r="554" spans="6:6" ht="15.75" customHeight="1" x14ac:dyDescent="0.2">
      <c r="F554" s="33"/>
    </row>
    <row r="555" spans="6:6" ht="15.75" customHeight="1" x14ac:dyDescent="0.2">
      <c r="F555" s="33"/>
    </row>
    <row r="556" spans="6:6" ht="15.75" customHeight="1" x14ac:dyDescent="0.2">
      <c r="F556" s="33"/>
    </row>
    <row r="557" spans="6:6" ht="15.75" customHeight="1" x14ac:dyDescent="0.2">
      <c r="F557" s="33"/>
    </row>
    <row r="558" spans="6:6" ht="15.75" customHeight="1" x14ac:dyDescent="0.2">
      <c r="F558" s="33"/>
    </row>
    <row r="559" spans="6:6" ht="15.75" customHeight="1" x14ac:dyDescent="0.2">
      <c r="F559" s="33"/>
    </row>
    <row r="560" spans="6:6" ht="15.75" customHeight="1" x14ac:dyDescent="0.2">
      <c r="F560" s="33"/>
    </row>
    <row r="561" spans="6:6" ht="15.75" customHeight="1" x14ac:dyDescent="0.2">
      <c r="F561" s="33"/>
    </row>
    <row r="562" spans="6:6" ht="15.75" customHeight="1" x14ac:dyDescent="0.2">
      <c r="F562" s="33"/>
    </row>
    <row r="563" spans="6:6" ht="15.75" customHeight="1" x14ac:dyDescent="0.2">
      <c r="F563" s="33"/>
    </row>
    <row r="564" spans="6:6" ht="15.75" customHeight="1" x14ac:dyDescent="0.2">
      <c r="F564" s="33"/>
    </row>
    <row r="565" spans="6:6" ht="15.75" customHeight="1" x14ac:dyDescent="0.2">
      <c r="F565" s="33"/>
    </row>
    <row r="566" spans="6:6" ht="15.75" customHeight="1" x14ac:dyDescent="0.2">
      <c r="F566" s="33"/>
    </row>
    <row r="567" spans="6:6" ht="15.75" customHeight="1" x14ac:dyDescent="0.2">
      <c r="F567" s="33"/>
    </row>
    <row r="568" spans="6:6" ht="15.75" customHeight="1" x14ac:dyDescent="0.2">
      <c r="F568" s="33"/>
    </row>
    <row r="569" spans="6:6" ht="15.75" customHeight="1" x14ac:dyDescent="0.2">
      <c r="F569" s="33"/>
    </row>
    <row r="570" spans="6:6" ht="15.75" customHeight="1" x14ac:dyDescent="0.2">
      <c r="F570" s="33"/>
    </row>
    <row r="571" spans="6:6" ht="15.75" customHeight="1" x14ac:dyDescent="0.2">
      <c r="F571" s="33"/>
    </row>
    <row r="572" spans="6:6" ht="15.75" customHeight="1" x14ac:dyDescent="0.2">
      <c r="F572" s="33"/>
    </row>
    <row r="573" spans="6:6" ht="15.75" customHeight="1" x14ac:dyDescent="0.2">
      <c r="F573" s="33"/>
    </row>
    <row r="574" spans="6:6" ht="15.75" customHeight="1" x14ac:dyDescent="0.2">
      <c r="F574" s="33"/>
    </row>
    <row r="575" spans="6:6" ht="15.75" customHeight="1" x14ac:dyDescent="0.2">
      <c r="F575" s="33"/>
    </row>
    <row r="576" spans="6:6" ht="15.75" customHeight="1" x14ac:dyDescent="0.2">
      <c r="F576" s="33"/>
    </row>
    <row r="577" spans="6:6" ht="15.75" customHeight="1" x14ac:dyDescent="0.2">
      <c r="F577" s="33"/>
    </row>
    <row r="578" spans="6:6" ht="15.75" customHeight="1" x14ac:dyDescent="0.2">
      <c r="F578" s="33"/>
    </row>
    <row r="579" spans="6:6" ht="15.75" customHeight="1" x14ac:dyDescent="0.2">
      <c r="F579" s="33"/>
    </row>
    <row r="580" spans="6:6" ht="15.75" customHeight="1" x14ac:dyDescent="0.2">
      <c r="F580" s="33"/>
    </row>
    <row r="581" spans="6:6" ht="15.75" customHeight="1" x14ac:dyDescent="0.2">
      <c r="F581" s="33"/>
    </row>
    <row r="582" spans="6:6" ht="15.75" customHeight="1" x14ac:dyDescent="0.2">
      <c r="F582" s="33"/>
    </row>
    <row r="583" spans="6:6" ht="15.75" customHeight="1" x14ac:dyDescent="0.2">
      <c r="F583" s="33"/>
    </row>
    <row r="584" spans="6:6" ht="15.75" customHeight="1" x14ac:dyDescent="0.2">
      <c r="F584" s="33"/>
    </row>
    <row r="585" spans="6:6" ht="15.75" customHeight="1" x14ac:dyDescent="0.2">
      <c r="F585" s="33"/>
    </row>
    <row r="586" spans="6:6" ht="15.75" customHeight="1" x14ac:dyDescent="0.2">
      <c r="F586" s="33"/>
    </row>
    <row r="587" spans="6:6" ht="15.75" customHeight="1" x14ac:dyDescent="0.2">
      <c r="F587" s="33"/>
    </row>
    <row r="588" spans="6:6" ht="15.75" customHeight="1" x14ac:dyDescent="0.2">
      <c r="F588" s="33"/>
    </row>
    <row r="589" spans="6:6" ht="15.75" customHeight="1" x14ac:dyDescent="0.2">
      <c r="F589" s="33"/>
    </row>
    <row r="590" spans="6:6" ht="15.75" customHeight="1" x14ac:dyDescent="0.2">
      <c r="F590" s="33"/>
    </row>
    <row r="591" spans="6:6" ht="15.75" customHeight="1" x14ac:dyDescent="0.2">
      <c r="F591" s="33"/>
    </row>
    <row r="592" spans="6:6" ht="15.75" customHeight="1" x14ac:dyDescent="0.2">
      <c r="F592" s="33"/>
    </row>
    <row r="593" spans="6:6" ht="15.75" customHeight="1" x14ac:dyDescent="0.2">
      <c r="F593" s="33"/>
    </row>
    <row r="594" spans="6:6" ht="15.75" customHeight="1" x14ac:dyDescent="0.2">
      <c r="F594" s="33"/>
    </row>
    <row r="595" spans="6:6" ht="15.75" customHeight="1" x14ac:dyDescent="0.2">
      <c r="F595" s="33"/>
    </row>
    <row r="596" spans="6:6" ht="15.75" customHeight="1" x14ac:dyDescent="0.2">
      <c r="F596" s="33"/>
    </row>
    <row r="597" spans="6:6" ht="15.75" customHeight="1" x14ac:dyDescent="0.2">
      <c r="F597" s="33"/>
    </row>
    <row r="598" spans="6:6" ht="15.75" customHeight="1" x14ac:dyDescent="0.2">
      <c r="F598" s="33"/>
    </row>
    <row r="599" spans="6:6" ht="15.75" customHeight="1" x14ac:dyDescent="0.2">
      <c r="F599" s="33"/>
    </row>
    <row r="600" spans="6:6" ht="15.75" customHeight="1" x14ac:dyDescent="0.2">
      <c r="F600" s="33"/>
    </row>
    <row r="601" spans="6:6" ht="15.75" customHeight="1" x14ac:dyDescent="0.2">
      <c r="F601" s="33"/>
    </row>
    <row r="602" spans="6:6" ht="15.75" customHeight="1" x14ac:dyDescent="0.2">
      <c r="F602" s="33"/>
    </row>
    <row r="603" spans="6:6" ht="15.75" customHeight="1" x14ac:dyDescent="0.2">
      <c r="F603" s="33"/>
    </row>
    <row r="604" spans="6:6" ht="15.75" customHeight="1" x14ac:dyDescent="0.2">
      <c r="F604" s="33"/>
    </row>
    <row r="605" spans="6:6" ht="15.75" customHeight="1" x14ac:dyDescent="0.2">
      <c r="F605" s="33"/>
    </row>
    <row r="606" spans="6:6" ht="15.75" customHeight="1" x14ac:dyDescent="0.2">
      <c r="F606" s="33"/>
    </row>
    <row r="607" spans="6:6" ht="15.75" customHeight="1" x14ac:dyDescent="0.2">
      <c r="F607" s="33"/>
    </row>
    <row r="608" spans="6:6" ht="15.75" customHeight="1" x14ac:dyDescent="0.2">
      <c r="F608" s="33"/>
    </row>
    <row r="609" spans="6:6" ht="15.75" customHeight="1" x14ac:dyDescent="0.2">
      <c r="F609" s="33"/>
    </row>
    <row r="610" spans="6:6" ht="15.75" customHeight="1" x14ac:dyDescent="0.2">
      <c r="F610" s="33"/>
    </row>
    <row r="611" spans="6:6" ht="15.75" customHeight="1" x14ac:dyDescent="0.2">
      <c r="F611" s="33"/>
    </row>
    <row r="612" spans="6:6" ht="15.75" customHeight="1" x14ac:dyDescent="0.2">
      <c r="F612" s="33"/>
    </row>
    <row r="613" spans="6:6" ht="15.75" customHeight="1" x14ac:dyDescent="0.2">
      <c r="F613" s="33"/>
    </row>
    <row r="614" spans="6:6" ht="15.75" customHeight="1" x14ac:dyDescent="0.2">
      <c r="F614" s="33"/>
    </row>
    <row r="615" spans="6:6" ht="15.75" customHeight="1" x14ac:dyDescent="0.2">
      <c r="F615" s="33"/>
    </row>
    <row r="616" spans="6:6" ht="15.75" customHeight="1" x14ac:dyDescent="0.2">
      <c r="F616" s="33"/>
    </row>
    <row r="617" spans="6:6" ht="15.75" customHeight="1" x14ac:dyDescent="0.2">
      <c r="F617" s="33"/>
    </row>
    <row r="618" spans="6:6" ht="15.75" customHeight="1" x14ac:dyDescent="0.2">
      <c r="F618" s="33"/>
    </row>
    <row r="619" spans="6:6" ht="15.75" customHeight="1" x14ac:dyDescent="0.2">
      <c r="F619" s="33"/>
    </row>
    <row r="620" spans="6:6" ht="15.75" customHeight="1" x14ac:dyDescent="0.2">
      <c r="F620" s="33"/>
    </row>
    <row r="621" spans="6:6" ht="15.75" customHeight="1" x14ac:dyDescent="0.2">
      <c r="F621" s="33"/>
    </row>
    <row r="622" spans="6:6" ht="15.75" customHeight="1" x14ac:dyDescent="0.2">
      <c r="F622" s="33"/>
    </row>
    <row r="623" spans="6:6" ht="15.75" customHeight="1" x14ac:dyDescent="0.2">
      <c r="F623" s="33"/>
    </row>
    <row r="624" spans="6:6" ht="15.75" customHeight="1" x14ac:dyDescent="0.2">
      <c r="F624" s="33"/>
    </row>
    <row r="625" spans="6:6" ht="15.75" customHeight="1" x14ac:dyDescent="0.2">
      <c r="F625" s="33"/>
    </row>
    <row r="626" spans="6:6" ht="15.75" customHeight="1" x14ac:dyDescent="0.2">
      <c r="F626" s="33"/>
    </row>
    <row r="627" spans="6:6" ht="15.75" customHeight="1" x14ac:dyDescent="0.2">
      <c r="F627" s="33"/>
    </row>
    <row r="628" spans="6:6" ht="15.75" customHeight="1" x14ac:dyDescent="0.2">
      <c r="F628" s="33"/>
    </row>
    <row r="629" spans="6:6" ht="15.75" customHeight="1" x14ac:dyDescent="0.2">
      <c r="F629" s="33"/>
    </row>
    <row r="630" spans="6:6" ht="15.75" customHeight="1" x14ac:dyDescent="0.2">
      <c r="F630" s="33"/>
    </row>
    <row r="631" spans="6:6" ht="15.75" customHeight="1" x14ac:dyDescent="0.2">
      <c r="F631" s="33"/>
    </row>
    <row r="632" spans="6:6" ht="15.75" customHeight="1" x14ac:dyDescent="0.2">
      <c r="F632" s="33"/>
    </row>
    <row r="633" spans="6:6" ht="15.75" customHeight="1" x14ac:dyDescent="0.2">
      <c r="F633" s="33"/>
    </row>
    <row r="634" spans="6:6" ht="15.75" customHeight="1" x14ac:dyDescent="0.2">
      <c r="F634" s="33"/>
    </row>
    <row r="635" spans="6:6" ht="15.75" customHeight="1" x14ac:dyDescent="0.2">
      <c r="F635" s="33"/>
    </row>
    <row r="636" spans="6:6" ht="15.75" customHeight="1" x14ac:dyDescent="0.2">
      <c r="F636" s="33"/>
    </row>
    <row r="637" spans="6:6" ht="15.75" customHeight="1" x14ac:dyDescent="0.2">
      <c r="F637" s="33"/>
    </row>
    <row r="638" spans="6:6" ht="15.75" customHeight="1" x14ac:dyDescent="0.2">
      <c r="F638" s="33"/>
    </row>
    <row r="639" spans="6:6" ht="15.75" customHeight="1" x14ac:dyDescent="0.2">
      <c r="F639" s="33"/>
    </row>
    <row r="640" spans="6:6" ht="15.75" customHeight="1" x14ac:dyDescent="0.2">
      <c r="F640" s="33"/>
    </row>
    <row r="641" spans="6:6" ht="15.75" customHeight="1" x14ac:dyDescent="0.2">
      <c r="F641" s="33"/>
    </row>
    <row r="642" spans="6:6" ht="15.75" customHeight="1" x14ac:dyDescent="0.2">
      <c r="F642" s="33"/>
    </row>
    <row r="643" spans="6:6" ht="15.75" customHeight="1" x14ac:dyDescent="0.2">
      <c r="F643" s="33"/>
    </row>
    <row r="644" spans="6:6" ht="15.75" customHeight="1" x14ac:dyDescent="0.2">
      <c r="F644" s="33"/>
    </row>
    <row r="645" spans="6:6" ht="15.75" customHeight="1" x14ac:dyDescent="0.2">
      <c r="F645" s="33"/>
    </row>
    <row r="646" spans="6:6" ht="15.75" customHeight="1" x14ac:dyDescent="0.2">
      <c r="F646" s="33"/>
    </row>
    <row r="647" spans="6:6" ht="15.75" customHeight="1" x14ac:dyDescent="0.2">
      <c r="F647" s="33"/>
    </row>
    <row r="648" spans="6:6" ht="15.75" customHeight="1" x14ac:dyDescent="0.2">
      <c r="F648" s="33"/>
    </row>
    <row r="649" spans="6:6" ht="15.75" customHeight="1" x14ac:dyDescent="0.2">
      <c r="F649" s="33"/>
    </row>
    <row r="650" spans="6:6" ht="15.75" customHeight="1" x14ac:dyDescent="0.2">
      <c r="F650" s="33"/>
    </row>
    <row r="651" spans="6:6" ht="15.75" customHeight="1" x14ac:dyDescent="0.2">
      <c r="F651" s="33"/>
    </row>
    <row r="652" spans="6:6" ht="15.75" customHeight="1" x14ac:dyDescent="0.2">
      <c r="F652" s="33"/>
    </row>
    <row r="653" spans="6:6" ht="15.75" customHeight="1" x14ac:dyDescent="0.2">
      <c r="F653" s="33"/>
    </row>
    <row r="654" spans="6:6" ht="15.75" customHeight="1" x14ac:dyDescent="0.2">
      <c r="F654" s="33"/>
    </row>
    <row r="655" spans="6:6" ht="15.75" customHeight="1" x14ac:dyDescent="0.2">
      <c r="F655" s="33"/>
    </row>
    <row r="656" spans="6:6" ht="15.75" customHeight="1" x14ac:dyDescent="0.2">
      <c r="F656" s="33"/>
    </row>
    <row r="657" spans="6:6" ht="15.75" customHeight="1" x14ac:dyDescent="0.2">
      <c r="F657" s="33"/>
    </row>
    <row r="658" spans="6:6" ht="15.75" customHeight="1" x14ac:dyDescent="0.2">
      <c r="F658" s="33"/>
    </row>
    <row r="659" spans="6:6" ht="15.75" customHeight="1" x14ac:dyDescent="0.2">
      <c r="F659" s="33"/>
    </row>
    <row r="660" spans="6:6" ht="15.75" customHeight="1" x14ac:dyDescent="0.2">
      <c r="F660" s="33"/>
    </row>
    <row r="661" spans="6:6" ht="15.75" customHeight="1" x14ac:dyDescent="0.2">
      <c r="F661" s="33"/>
    </row>
    <row r="662" spans="6:6" ht="15.75" customHeight="1" x14ac:dyDescent="0.2">
      <c r="F662" s="33"/>
    </row>
    <row r="663" spans="6:6" ht="15.75" customHeight="1" x14ac:dyDescent="0.2">
      <c r="F663" s="33"/>
    </row>
    <row r="664" spans="6:6" ht="15.75" customHeight="1" x14ac:dyDescent="0.2">
      <c r="F664" s="33"/>
    </row>
    <row r="665" spans="6:6" ht="15.75" customHeight="1" x14ac:dyDescent="0.2">
      <c r="F665" s="33"/>
    </row>
    <row r="666" spans="6:6" ht="15.75" customHeight="1" x14ac:dyDescent="0.2">
      <c r="F666" s="33"/>
    </row>
    <row r="667" spans="6:6" ht="15.75" customHeight="1" x14ac:dyDescent="0.2">
      <c r="F667" s="33"/>
    </row>
    <row r="668" spans="6:6" ht="15.75" customHeight="1" x14ac:dyDescent="0.2">
      <c r="F668" s="33"/>
    </row>
    <row r="669" spans="6:6" ht="15.75" customHeight="1" x14ac:dyDescent="0.2">
      <c r="F669" s="33"/>
    </row>
    <row r="670" spans="6:6" ht="15.75" customHeight="1" x14ac:dyDescent="0.2">
      <c r="F670" s="33"/>
    </row>
    <row r="671" spans="6:6" ht="15.75" customHeight="1" x14ac:dyDescent="0.2">
      <c r="F671" s="33"/>
    </row>
    <row r="672" spans="6:6" ht="15.75" customHeight="1" x14ac:dyDescent="0.2">
      <c r="F672" s="33"/>
    </row>
    <row r="673" spans="6:6" ht="15.75" customHeight="1" x14ac:dyDescent="0.2">
      <c r="F673" s="33"/>
    </row>
    <row r="674" spans="6:6" ht="15.75" customHeight="1" x14ac:dyDescent="0.2">
      <c r="F674" s="33"/>
    </row>
    <row r="675" spans="6:6" ht="15.75" customHeight="1" x14ac:dyDescent="0.2">
      <c r="F675" s="33"/>
    </row>
    <row r="676" spans="6:6" ht="15.75" customHeight="1" x14ac:dyDescent="0.2">
      <c r="F676" s="33"/>
    </row>
    <row r="677" spans="6:6" ht="15.75" customHeight="1" x14ac:dyDescent="0.2">
      <c r="F677" s="33"/>
    </row>
    <row r="678" spans="6:6" ht="15.75" customHeight="1" x14ac:dyDescent="0.2">
      <c r="F678" s="33"/>
    </row>
    <row r="679" spans="6:6" ht="15.75" customHeight="1" x14ac:dyDescent="0.2">
      <c r="F679" s="33"/>
    </row>
    <row r="680" spans="6:6" ht="15.75" customHeight="1" x14ac:dyDescent="0.2">
      <c r="F680" s="33"/>
    </row>
    <row r="681" spans="6:6" ht="15.75" customHeight="1" x14ac:dyDescent="0.2">
      <c r="F681" s="33"/>
    </row>
    <row r="682" spans="6:6" ht="15.75" customHeight="1" x14ac:dyDescent="0.2">
      <c r="F682" s="33"/>
    </row>
    <row r="683" spans="6:6" ht="15.75" customHeight="1" x14ac:dyDescent="0.2">
      <c r="F683" s="33"/>
    </row>
    <row r="684" spans="6:6" ht="15.75" customHeight="1" x14ac:dyDescent="0.2">
      <c r="F684" s="33"/>
    </row>
    <row r="685" spans="6:6" ht="15.75" customHeight="1" x14ac:dyDescent="0.2">
      <c r="F685" s="33"/>
    </row>
    <row r="686" spans="6:6" ht="15.75" customHeight="1" x14ac:dyDescent="0.2">
      <c r="F686" s="33"/>
    </row>
    <row r="687" spans="6:6" ht="15.75" customHeight="1" x14ac:dyDescent="0.2">
      <c r="F687" s="33"/>
    </row>
    <row r="688" spans="6:6" ht="15.75" customHeight="1" x14ac:dyDescent="0.2">
      <c r="F688" s="33"/>
    </row>
    <row r="689" spans="6:6" ht="15.75" customHeight="1" x14ac:dyDescent="0.2">
      <c r="F689" s="33"/>
    </row>
    <row r="690" spans="6:6" ht="15.75" customHeight="1" x14ac:dyDescent="0.2">
      <c r="F690" s="33"/>
    </row>
    <row r="691" spans="6:6" ht="15.75" customHeight="1" x14ac:dyDescent="0.2">
      <c r="F691" s="33"/>
    </row>
    <row r="692" spans="6:6" ht="15.75" customHeight="1" x14ac:dyDescent="0.2">
      <c r="F692" s="33"/>
    </row>
    <row r="693" spans="6:6" ht="15.75" customHeight="1" x14ac:dyDescent="0.2">
      <c r="F693" s="33"/>
    </row>
    <row r="694" spans="6:6" ht="15.75" customHeight="1" x14ac:dyDescent="0.2">
      <c r="F694" s="33"/>
    </row>
    <row r="695" spans="6:6" ht="15.75" customHeight="1" x14ac:dyDescent="0.2">
      <c r="F695" s="33"/>
    </row>
    <row r="696" spans="6:6" ht="15.75" customHeight="1" x14ac:dyDescent="0.2">
      <c r="F696" s="33"/>
    </row>
    <row r="697" spans="6:6" ht="15.75" customHeight="1" x14ac:dyDescent="0.2">
      <c r="F697" s="33"/>
    </row>
    <row r="698" spans="6:6" ht="15.75" customHeight="1" x14ac:dyDescent="0.2">
      <c r="F698" s="33"/>
    </row>
    <row r="699" spans="6:6" ht="15.75" customHeight="1" x14ac:dyDescent="0.2">
      <c r="F699" s="33"/>
    </row>
    <row r="700" spans="6:6" ht="15.75" customHeight="1" x14ac:dyDescent="0.2">
      <c r="F700" s="33"/>
    </row>
    <row r="701" spans="6:6" ht="15.75" customHeight="1" x14ac:dyDescent="0.2">
      <c r="F701" s="33"/>
    </row>
    <row r="702" spans="6:6" ht="15.75" customHeight="1" x14ac:dyDescent="0.2">
      <c r="F702" s="33"/>
    </row>
    <row r="703" spans="6:6" ht="15.75" customHeight="1" x14ac:dyDescent="0.2">
      <c r="F703" s="33"/>
    </row>
    <row r="704" spans="6:6" ht="15.75" customHeight="1" x14ac:dyDescent="0.2">
      <c r="F704" s="33"/>
    </row>
    <row r="705" spans="6:6" ht="15.75" customHeight="1" x14ac:dyDescent="0.2">
      <c r="F705" s="33"/>
    </row>
    <row r="706" spans="6:6" ht="15.75" customHeight="1" x14ac:dyDescent="0.2">
      <c r="F706" s="33"/>
    </row>
    <row r="707" spans="6:6" ht="15.75" customHeight="1" x14ac:dyDescent="0.2">
      <c r="F707" s="33"/>
    </row>
    <row r="708" spans="6:6" ht="15.75" customHeight="1" x14ac:dyDescent="0.2">
      <c r="F708" s="33"/>
    </row>
    <row r="709" spans="6:6" ht="15.75" customHeight="1" x14ac:dyDescent="0.2">
      <c r="F709" s="33"/>
    </row>
    <row r="710" spans="6:6" ht="15.75" customHeight="1" x14ac:dyDescent="0.2">
      <c r="F710" s="33"/>
    </row>
    <row r="711" spans="6:6" ht="15.75" customHeight="1" x14ac:dyDescent="0.2">
      <c r="F711" s="33"/>
    </row>
    <row r="712" spans="6:6" ht="15.75" customHeight="1" x14ac:dyDescent="0.2">
      <c r="F712" s="33"/>
    </row>
    <row r="713" spans="6:6" ht="15.75" customHeight="1" x14ac:dyDescent="0.2">
      <c r="F713" s="33"/>
    </row>
    <row r="714" spans="6:6" ht="15.75" customHeight="1" x14ac:dyDescent="0.2">
      <c r="F714" s="33"/>
    </row>
    <row r="715" spans="6:6" ht="15.75" customHeight="1" x14ac:dyDescent="0.2">
      <c r="F715" s="33"/>
    </row>
    <row r="716" spans="6:6" ht="15.75" customHeight="1" x14ac:dyDescent="0.2">
      <c r="F716" s="33"/>
    </row>
    <row r="717" spans="6:6" ht="15.75" customHeight="1" x14ac:dyDescent="0.2">
      <c r="F717" s="33"/>
    </row>
    <row r="718" spans="6:6" ht="15.75" customHeight="1" x14ac:dyDescent="0.2">
      <c r="F718" s="33"/>
    </row>
    <row r="719" spans="6:6" ht="15.75" customHeight="1" x14ac:dyDescent="0.2">
      <c r="F719" s="33"/>
    </row>
    <row r="720" spans="6:6" ht="15.75" customHeight="1" x14ac:dyDescent="0.2">
      <c r="F720" s="33"/>
    </row>
    <row r="721" spans="6:6" ht="15.75" customHeight="1" x14ac:dyDescent="0.2">
      <c r="F721" s="33"/>
    </row>
    <row r="722" spans="6:6" ht="15.75" customHeight="1" x14ac:dyDescent="0.2">
      <c r="F722" s="33"/>
    </row>
    <row r="723" spans="6:6" ht="15.75" customHeight="1" x14ac:dyDescent="0.2">
      <c r="F723" s="33"/>
    </row>
    <row r="724" spans="6:6" ht="15.75" customHeight="1" x14ac:dyDescent="0.2">
      <c r="F724" s="33"/>
    </row>
    <row r="725" spans="6:6" ht="15.75" customHeight="1" x14ac:dyDescent="0.2">
      <c r="F725" s="33"/>
    </row>
    <row r="726" spans="6:6" ht="15.75" customHeight="1" x14ac:dyDescent="0.2">
      <c r="F726" s="33"/>
    </row>
    <row r="727" spans="6:6" ht="15.75" customHeight="1" x14ac:dyDescent="0.2">
      <c r="F727" s="33"/>
    </row>
    <row r="728" spans="6:6" ht="15.75" customHeight="1" x14ac:dyDescent="0.2">
      <c r="F728" s="33"/>
    </row>
    <row r="729" spans="6:6" ht="15.75" customHeight="1" x14ac:dyDescent="0.2">
      <c r="F729" s="33"/>
    </row>
    <row r="730" spans="6:6" ht="15.75" customHeight="1" x14ac:dyDescent="0.2">
      <c r="F730" s="33"/>
    </row>
    <row r="731" spans="6:6" ht="15.75" customHeight="1" x14ac:dyDescent="0.2">
      <c r="F731" s="33"/>
    </row>
    <row r="732" spans="6:6" ht="15.75" customHeight="1" x14ac:dyDescent="0.2">
      <c r="F732" s="33"/>
    </row>
    <row r="733" spans="6:6" ht="15.75" customHeight="1" x14ac:dyDescent="0.2">
      <c r="F733" s="33"/>
    </row>
    <row r="734" spans="6:6" ht="15.75" customHeight="1" x14ac:dyDescent="0.2">
      <c r="F734" s="33"/>
    </row>
    <row r="735" spans="6:6" ht="15.75" customHeight="1" x14ac:dyDescent="0.2">
      <c r="F735" s="33"/>
    </row>
    <row r="736" spans="6:6" ht="15.75" customHeight="1" x14ac:dyDescent="0.2">
      <c r="F736" s="33"/>
    </row>
    <row r="737" spans="6:6" ht="15.75" customHeight="1" x14ac:dyDescent="0.2">
      <c r="F737" s="33"/>
    </row>
    <row r="738" spans="6:6" ht="15.75" customHeight="1" x14ac:dyDescent="0.2">
      <c r="F738" s="33"/>
    </row>
    <row r="739" spans="6:6" ht="15.75" customHeight="1" x14ac:dyDescent="0.2">
      <c r="F739" s="33"/>
    </row>
    <row r="740" spans="6:6" ht="15.75" customHeight="1" x14ac:dyDescent="0.2">
      <c r="F740" s="33"/>
    </row>
    <row r="741" spans="6:6" ht="15.75" customHeight="1" x14ac:dyDescent="0.2">
      <c r="F741" s="33"/>
    </row>
    <row r="742" spans="6:6" ht="15.75" customHeight="1" x14ac:dyDescent="0.2">
      <c r="F742" s="33"/>
    </row>
    <row r="743" spans="6:6" ht="15.75" customHeight="1" x14ac:dyDescent="0.2">
      <c r="F743" s="33"/>
    </row>
    <row r="744" spans="6:6" ht="15.75" customHeight="1" x14ac:dyDescent="0.2">
      <c r="F744" s="33"/>
    </row>
    <row r="745" spans="6:6" ht="15.75" customHeight="1" x14ac:dyDescent="0.2">
      <c r="F745" s="33"/>
    </row>
    <row r="746" spans="6:6" ht="15.75" customHeight="1" x14ac:dyDescent="0.2">
      <c r="F746" s="33"/>
    </row>
    <row r="747" spans="6:6" ht="15.75" customHeight="1" x14ac:dyDescent="0.2">
      <c r="F747" s="33"/>
    </row>
    <row r="748" spans="6:6" ht="15.75" customHeight="1" x14ac:dyDescent="0.2">
      <c r="F748" s="33"/>
    </row>
    <row r="749" spans="6:6" ht="15.75" customHeight="1" x14ac:dyDescent="0.2">
      <c r="F749" s="33"/>
    </row>
    <row r="750" spans="6:6" ht="15.75" customHeight="1" x14ac:dyDescent="0.2">
      <c r="F750" s="33"/>
    </row>
    <row r="751" spans="6:6" ht="15.75" customHeight="1" x14ac:dyDescent="0.2">
      <c r="F751" s="33"/>
    </row>
    <row r="752" spans="6:6" ht="15.75" customHeight="1" x14ac:dyDescent="0.2">
      <c r="F752" s="33"/>
    </row>
    <row r="753" spans="6:6" ht="15.75" customHeight="1" x14ac:dyDescent="0.2">
      <c r="F753" s="33"/>
    </row>
    <row r="754" spans="6:6" ht="15.75" customHeight="1" x14ac:dyDescent="0.2">
      <c r="F754" s="33"/>
    </row>
    <row r="755" spans="6:6" ht="15.75" customHeight="1" x14ac:dyDescent="0.2">
      <c r="F755" s="33"/>
    </row>
    <row r="756" spans="6:6" ht="15.75" customHeight="1" x14ac:dyDescent="0.2">
      <c r="F756" s="33"/>
    </row>
    <row r="757" spans="6:6" ht="15.75" customHeight="1" x14ac:dyDescent="0.2">
      <c r="F757" s="33"/>
    </row>
    <row r="758" spans="6:6" ht="15.75" customHeight="1" x14ac:dyDescent="0.2">
      <c r="F758" s="33"/>
    </row>
    <row r="759" spans="6:6" ht="15.75" customHeight="1" x14ac:dyDescent="0.2">
      <c r="F759" s="33"/>
    </row>
    <row r="760" spans="6:6" ht="15.75" customHeight="1" x14ac:dyDescent="0.2">
      <c r="F760" s="33"/>
    </row>
    <row r="761" spans="6:6" ht="15.75" customHeight="1" x14ac:dyDescent="0.2">
      <c r="F761" s="33"/>
    </row>
    <row r="762" spans="6:6" ht="15.75" customHeight="1" x14ac:dyDescent="0.2">
      <c r="F762" s="33"/>
    </row>
    <row r="763" spans="6:6" ht="15.75" customHeight="1" x14ac:dyDescent="0.2">
      <c r="F763" s="33"/>
    </row>
    <row r="764" spans="6:6" ht="15.75" customHeight="1" x14ac:dyDescent="0.2">
      <c r="F764" s="33"/>
    </row>
    <row r="765" spans="6:6" ht="15.75" customHeight="1" x14ac:dyDescent="0.2">
      <c r="F765" s="33"/>
    </row>
    <row r="766" spans="6:6" ht="15.75" customHeight="1" x14ac:dyDescent="0.2">
      <c r="F766" s="33"/>
    </row>
    <row r="767" spans="6:6" ht="15.75" customHeight="1" x14ac:dyDescent="0.2">
      <c r="F767" s="33"/>
    </row>
    <row r="768" spans="6:6" ht="15.75" customHeight="1" x14ac:dyDescent="0.2">
      <c r="F768" s="33"/>
    </row>
    <row r="769" spans="6:6" ht="15.75" customHeight="1" x14ac:dyDescent="0.2">
      <c r="F769" s="33"/>
    </row>
    <row r="770" spans="6:6" ht="15.75" customHeight="1" x14ac:dyDescent="0.2">
      <c r="F770" s="33"/>
    </row>
    <row r="771" spans="6:6" ht="15.75" customHeight="1" x14ac:dyDescent="0.2">
      <c r="F771" s="33"/>
    </row>
    <row r="772" spans="6:6" ht="15.75" customHeight="1" x14ac:dyDescent="0.2">
      <c r="F772" s="33"/>
    </row>
    <row r="773" spans="6:6" ht="15.75" customHeight="1" x14ac:dyDescent="0.2">
      <c r="F773" s="33"/>
    </row>
    <row r="774" spans="6:6" ht="15.75" customHeight="1" x14ac:dyDescent="0.2">
      <c r="F774" s="33"/>
    </row>
    <row r="775" spans="6:6" ht="15.75" customHeight="1" x14ac:dyDescent="0.2">
      <c r="F775" s="33"/>
    </row>
    <row r="776" spans="6:6" ht="15.75" customHeight="1" x14ac:dyDescent="0.2">
      <c r="F776" s="33"/>
    </row>
    <row r="777" spans="6:6" ht="15.75" customHeight="1" x14ac:dyDescent="0.2">
      <c r="F777" s="33"/>
    </row>
    <row r="778" spans="6:6" ht="15.75" customHeight="1" x14ac:dyDescent="0.2">
      <c r="F778" s="33"/>
    </row>
    <row r="779" spans="6:6" ht="15.75" customHeight="1" x14ac:dyDescent="0.2">
      <c r="F779" s="33"/>
    </row>
    <row r="780" spans="6:6" ht="15.75" customHeight="1" x14ac:dyDescent="0.2">
      <c r="F780" s="33"/>
    </row>
    <row r="781" spans="6:6" ht="15.75" customHeight="1" x14ac:dyDescent="0.2">
      <c r="F781" s="33"/>
    </row>
    <row r="782" spans="6:6" ht="15.75" customHeight="1" x14ac:dyDescent="0.2">
      <c r="F782" s="33"/>
    </row>
    <row r="783" spans="6:6" ht="15.75" customHeight="1" x14ac:dyDescent="0.2">
      <c r="F783" s="33"/>
    </row>
    <row r="784" spans="6:6" ht="15.75" customHeight="1" x14ac:dyDescent="0.2">
      <c r="F784" s="33"/>
    </row>
    <row r="785" spans="6:6" ht="15.75" customHeight="1" x14ac:dyDescent="0.2">
      <c r="F785" s="33"/>
    </row>
    <row r="786" spans="6:6" ht="15.75" customHeight="1" x14ac:dyDescent="0.2">
      <c r="F786" s="33"/>
    </row>
    <row r="787" spans="6:6" ht="15.75" customHeight="1" x14ac:dyDescent="0.2">
      <c r="F787" s="33"/>
    </row>
    <row r="788" spans="6:6" ht="15.75" customHeight="1" x14ac:dyDescent="0.2">
      <c r="F788" s="33"/>
    </row>
    <row r="789" spans="6:6" ht="15.75" customHeight="1" x14ac:dyDescent="0.2">
      <c r="F789" s="33"/>
    </row>
    <row r="790" spans="6:6" ht="15.75" customHeight="1" x14ac:dyDescent="0.2">
      <c r="F790" s="33"/>
    </row>
    <row r="791" spans="6:6" ht="15.75" customHeight="1" x14ac:dyDescent="0.2">
      <c r="F791" s="33"/>
    </row>
    <row r="792" spans="6:6" ht="15.75" customHeight="1" x14ac:dyDescent="0.2">
      <c r="F792" s="33"/>
    </row>
    <row r="793" spans="6:6" ht="15.75" customHeight="1" x14ac:dyDescent="0.2">
      <c r="F793" s="33"/>
    </row>
    <row r="794" spans="6:6" ht="15.75" customHeight="1" x14ac:dyDescent="0.2">
      <c r="F794" s="33"/>
    </row>
    <row r="795" spans="6:6" ht="15.75" customHeight="1" x14ac:dyDescent="0.2">
      <c r="F795" s="33"/>
    </row>
    <row r="796" spans="6:6" ht="15.75" customHeight="1" x14ac:dyDescent="0.2">
      <c r="F796" s="33"/>
    </row>
    <row r="797" spans="6:6" ht="15.75" customHeight="1" x14ac:dyDescent="0.2">
      <c r="F797" s="33"/>
    </row>
    <row r="798" spans="6:6" ht="15.75" customHeight="1" x14ac:dyDescent="0.2">
      <c r="F798" s="33"/>
    </row>
    <row r="799" spans="6:6" ht="15.75" customHeight="1" x14ac:dyDescent="0.2">
      <c r="F799" s="33"/>
    </row>
    <row r="800" spans="6:6" ht="15.75" customHeight="1" x14ac:dyDescent="0.2">
      <c r="F800" s="33"/>
    </row>
    <row r="801" spans="6:6" ht="15.75" customHeight="1" x14ac:dyDescent="0.2">
      <c r="F801" s="33"/>
    </row>
    <row r="802" spans="6:6" ht="15.75" customHeight="1" x14ac:dyDescent="0.2">
      <c r="F802" s="33"/>
    </row>
    <row r="803" spans="6:6" ht="15.75" customHeight="1" x14ac:dyDescent="0.2">
      <c r="F803" s="33"/>
    </row>
    <row r="804" spans="6:6" ht="15.75" customHeight="1" x14ac:dyDescent="0.2">
      <c r="F804" s="33"/>
    </row>
    <row r="805" spans="6:6" ht="15.75" customHeight="1" x14ac:dyDescent="0.2">
      <c r="F805" s="33"/>
    </row>
    <row r="806" spans="6:6" ht="15.75" customHeight="1" x14ac:dyDescent="0.2">
      <c r="F806" s="33"/>
    </row>
    <row r="807" spans="6:6" ht="15.75" customHeight="1" x14ac:dyDescent="0.2">
      <c r="F807" s="33"/>
    </row>
    <row r="808" spans="6:6" ht="15.75" customHeight="1" x14ac:dyDescent="0.2">
      <c r="F808" s="33"/>
    </row>
    <row r="809" spans="6:6" ht="15.75" customHeight="1" x14ac:dyDescent="0.2">
      <c r="F809" s="33"/>
    </row>
    <row r="810" spans="6:6" ht="15.75" customHeight="1" x14ac:dyDescent="0.2">
      <c r="F810" s="33"/>
    </row>
    <row r="811" spans="6:6" ht="15.75" customHeight="1" x14ac:dyDescent="0.2">
      <c r="F811" s="33"/>
    </row>
    <row r="812" spans="6:6" ht="15.75" customHeight="1" x14ac:dyDescent="0.2">
      <c r="F812" s="33"/>
    </row>
    <row r="813" spans="6:6" ht="15.75" customHeight="1" x14ac:dyDescent="0.2">
      <c r="F813" s="33"/>
    </row>
    <row r="814" spans="6:6" ht="15.75" customHeight="1" x14ac:dyDescent="0.2">
      <c r="F814" s="33"/>
    </row>
    <row r="815" spans="6:6" ht="15.75" customHeight="1" x14ac:dyDescent="0.2">
      <c r="F815" s="33"/>
    </row>
    <row r="816" spans="6:6" ht="15.75" customHeight="1" x14ac:dyDescent="0.2">
      <c r="F816" s="33"/>
    </row>
    <row r="817" spans="6:6" ht="15.75" customHeight="1" x14ac:dyDescent="0.2">
      <c r="F817" s="33"/>
    </row>
    <row r="818" spans="6:6" ht="15.75" customHeight="1" x14ac:dyDescent="0.2">
      <c r="F818" s="33"/>
    </row>
    <row r="819" spans="6:6" ht="15.75" customHeight="1" x14ac:dyDescent="0.2">
      <c r="F819" s="33"/>
    </row>
    <row r="820" spans="6:6" ht="15.75" customHeight="1" x14ac:dyDescent="0.2">
      <c r="F820" s="33"/>
    </row>
    <row r="821" spans="6:6" ht="15.75" customHeight="1" x14ac:dyDescent="0.2">
      <c r="F821" s="33"/>
    </row>
    <row r="822" spans="6:6" ht="15.75" customHeight="1" x14ac:dyDescent="0.2">
      <c r="F822" s="33"/>
    </row>
    <row r="823" spans="6:6" ht="15.75" customHeight="1" x14ac:dyDescent="0.2">
      <c r="F823" s="33"/>
    </row>
    <row r="824" spans="6:6" ht="15.75" customHeight="1" x14ac:dyDescent="0.2">
      <c r="F824" s="33"/>
    </row>
    <row r="825" spans="6:6" ht="15.75" customHeight="1" x14ac:dyDescent="0.2">
      <c r="F825" s="33"/>
    </row>
    <row r="826" spans="6:6" ht="15.75" customHeight="1" x14ac:dyDescent="0.2">
      <c r="F826" s="33"/>
    </row>
    <row r="827" spans="6:6" ht="15.75" customHeight="1" x14ac:dyDescent="0.2">
      <c r="F827" s="33"/>
    </row>
    <row r="828" spans="6:6" ht="15.75" customHeight="1" x14ac:dyDescent="0.2">
      <c r="F828" s="33"/>
    </row>
    <row r="829" spans="6:6" ht="15.75" customHeight="1" x14ac:dyDescent="0.2">
      <c r="F829" s="33"/>
    </row>
    <row r="830" spans="6:6" ht="15.75" customHeight="1" x14ac:dyDescent="0.2">
      <c r="F830" s="33"/>
    </row>
    <row r="831" spans="6:6" ht="15.75" customHeight="1" x14ac:dyDescent="0.2">
      <c r="F831" s="33"/>
    </row>
    <row r="832" spans="6:6" ht="15.75" customHeight="1" x14ac:dyDescent="0.2">
      <c r="F832" s="33"/>
    </row>
    <row r="833" spans="6:6" ht="15.75" customHeight="1" x14ac:dyDescent="0.2">
      <c r="F833" s="33"/>
    </row>
    <row r="834" spans="6:6" ht="15.75" customHeight="1" x14ac:dyDescent="0.2">
      <c r="F834" s="33"/>
    </row>
    <row r="835" spans="6:6" ht="15.75" customHeight="1" x14ac:dyDescent="0.2">
      <c r="F835" s="33"/>
    </row>
    <row r="836" spans="6:6" ht="15.75" customHeight="1" x14ac:dyDescent="0.2">
      <c r="F836" s="33"/>
    </row>
    <row r="837" spans="6:6" ht="15.75" customHeight="1" x14ac:dyDescent="0.2">
      <c r="F837" s="33"/>
    </row>
    <row r="838" spans="6:6" ht="15.75" customHeight="1" x14ac:dyDescent="0.2">
      <c r="F838" s="33"/>
    </row>
    <row r="839" spans="6:6" ht="15.75" customHeight="1" x14ac:dyDescent="0.2">
      <c r="F839" s="33"/>
    </row>
    <row r="840" spans="6:6" ht="15.75" customHeight="1" x14ac:dyDescent="0.2">
      <c r="F840" s="33"/>
    </row>
    <row r="841" spans="6:6" ht="15.75" customHeight="1" x14ac:dyDescent="0.2">
      <c r="F841" s="33"/>
    </row>
    <row r="842" spans="6:6" ht="15.75" customHeight="1" x14ac:dyDescent="0.2">
      <c r="F842" s="33"/>
    </row>
    <row r="843" spans="6:6" ht="15.75" customHeight="1" x14ac:dyDescent="0.2">
      <c r="F843" s="33"/>
    </row>
    <row r="844" spans="6:6" ht="15.75" customHeight="1" x14ac:dyDescent="0.2">
      <c r="F844" s="33"/>
    </row>
    <row r="845" spans="6:6" ht="15.75" customHeight="1" x14ac:dyDescent="0.2">
      <c r="F845" s="33"/>
    </row>
    <row r="846" spans="6:6" ht="15.75" customHeight="1" x14ac:dyDescent="0.2">
      <c r="F846" s="33"/>
    </row>
    <row r="847" spans="6:6" ht="15.75" customHeight="1" x14ac:dyDescent="0.2">
      <c r="F847" s="33"/>
    </row>
    <row r="848" spans="6:6" ht="15.75" customHeight="1" x14ac:dyDescent="0.2">
      <c r="F848" s="33"/>
    </row>
    <row r="849" spans="6:6" ht="15.75" customHeight="1" x14ac:dyDescent="0.2">
      <c r="F849" s="33"/>
    </row>
    <row r="850" spans="6:6" ht="15.75" customHeight="1" x14ac:dyDescent="0.2">
      <c r="F850" s="33"/>
    </row>
    <row r="851" spans="6:6" ht="15.75" customHeight="1" x14ac:dyDescent="0.2">
      <c r="F851" s="33"/>
    </row>
    <row r="852" spans="6:6" ht="15.75" customHeight="1" x14ac:dyDescent="0.2">
      <c r="F852" s="33"/>
    </row>
    <row r="853" spans="6:6" ht="15.75" customHeight="1" x14ac:dyDescent="0.2">
      <c r="F853" s="33"/>
    </row>
    <row r="854" spans="6:6" ht="15.75" customHeight="1" x14ac:dyDescent="0.2">
      <c r="F854" s="33"/>
    </row>
    <row r="855" spans="6:6" ht="15.75" customHeight="1" x14ac:dyDescent="0.2">
      <c r="F855" s="33"/>
    </row>
    <row r="856" spans="6:6" ht="15.75" customHeight="1" x14ac:dyDescent="0.2">
      <c r="F856" s="33"/>
    </row>
    <row r="857" spans="6:6" ht="15.75" customHeight="1" x14ac:dyDescent="0.2">
      <c r="F857" s="33"/>
    </row>
    <row r="858" spans="6:6" ht="15.75" customHeight="1" x14ac:dyDescent="0.2">
      <c r="F858" s="33"/>
    </row>
    <row r="859" spans="6:6" ht="15.75" customHeight="1" x14ac:dyDescent="0.2">
      <c r="F859" s="33"/>
    </row>
    <row r="860" spans="6:6" ht="15.75" customHeight="1" x14ac:dyDescent="0.2">
      <c r="F860" s="33"/>
    </row>
    <row r="861" spans="6:6" ht="15.75" customHeight="1" x14ac:dyDescent="0.2">
      <c r="F861" s="33"/>
    </row>
    <row r="862" spans="6:6" ht="15.75" customHeight="1" x14ac:dyDescent="0.2">
      <c r="F862" s="33"/>
    </row>
    <row r="863" spans="6:6" ht="15.75" customHeight="1" x14ac:dyDescent="0.2">
      <c r="F863" s="33"/>
    </row>
    <row r="864" spans="6:6" ht="15.75" customHeight="1" x14ac:dyDescent="0.2">
      <c r="F864" s="33"/>
    </row>
    <row r="865" spans="6:6" ht="15.75" customHeight="1" x14ac:dyDescent="0.2">
      <c r="F865" s="33"/>
    </row>
    <row r="866" spans="6:6" ht="15.75" customHeight="1" x14ac:dyDescent="0.2">
      <c r="F866" s="33"/>
    </row>
    <row r="867" spans="6:6" ht="15.75" customHeight="1" x14ac:dyDescent="0.2">
      <c r="F867" s="33"/>
    </row>
    <row r="868" spans="6:6" ht="15.75" customHeight="1" x14ac:dyDescent="0.2">
      <c r="F868" s="33"/>
    </row>
    <row r="869" spans="6:6" ht="15.75" customHeight="1" x14ac:dyDescent="0.2">
      <c r="F869" s="33"/>
    </row>
    <row r="870" spans="6:6" ht="15.75" customHeight="1" x14ac:dyDescent="0.2">
      <c r="F870" s="33"/>
    </row>
    <row r="871" spans="6:6" ht="15.75" customHeight="1" x14ac:dyDescent="0.2">
      <c r="F871" s="33"/>
    </row>
    <row r="872" spans="6:6" ht="15.75" customHeight="1" x14ac:dyDescent="0.2">
      <c r="F872" s="33"/>
    </row>
    <row r="873" spans="6:6" ht="15.75" customHeight="1" x14ac:dyDescent="0.2">
      <c r="F873" s="33"/>
    </row>
    <row r="874" spans="6:6" ht="15.75" customHeight="1" x14ac:dyDescent="0.2">
      <c r="F874" s="33"/>
    </row>
    <row r="875" spans="6:6" ht="15.75" customHeight="1" x14ac:dyDescent="0.2">
      <c r="F875" s="33"/>
    </row>
    <row r="876" spans="6:6" ht="15.75" customHeight="1" x14ac:dyDescent="0.2">
      <c r="F876" s="33"/>
    </row>
    <row r="877" spans="6:6" ht="15.75" customHeight="1" x14ac:dyDescent="0.2">
      <c r="F877" s="33"/>
    </row>
    <row r="878" spans="6:6" ht="15.75" customHeight="1" x14ac:dyDescent="0.2">
      <c r="F878" s="33"/>
    </row>
    <row r="879" spans="6:6" ht="15.75" customHeight="1" x14ac:dyDescent="0.2">
      <c r="F879" s="33"/>
    </row>
    <row r="880" spans="6:6" ht="15.75" customHeight="1" x14ac:dyDescent="0.2">
      <c r="F880" s="33"/>
    </row>
    <row r="881" spans="6:6" ht="15.75" customHeight="1" x14ac:dyDescent="0.2">
      <c r="F881" s="33"/>
    </row>
    <row r="882" spans="6:6" ht="15.75" customHeight="1" x14ac:dyDescent="0.2">
      <c r="F882" s="33"/>
    </row>
    <row r="883" spans="6:6" ht="15.75" customHeight="1" x14ac:dyDescent="0.2">
      <c r="F883" s="33"/>
    </row>
    <row r="884" spans="6:6" ht="15.75" customHeight="1" x14ac:dyDescent="0.2">
      <c r="F884" s="33"/>
    </row>
    <row r="885" spans="6:6" ht="15.75" customHeight="1" x14ac:dyDescent="0.2">
      <c r="F885" s="33"/>
    </row>
    <row r="886" spans="6:6" ht="15.75" customHeight="1" x14ac:dyDescent="0.2">
      <c r="F886" s="33"/>
    </row>
    <row r="887" spans="6:6" ht="15.75" customHeight="1" x14ac:dyDescent="0.2">
      <c r="F887" s="33"/>
    </row>
    <row r="888" spans="6:6" ht="15.75" customHeight="1" x14ac:dyDescent="0.2">
      <c r="F888" s="33"/>
    </row>
    <row r="889" spans="6:6" ht="15.75" customHeight="1" x14ac:dyDescent="0.2">
      <c r="F889" s="33"/>
    </row>
    <row r="890" spans="6:6" ht="15.75" customHeight="1" x14ac:dyDescent="0.2">
      <c r="F890" s="33"/>
    </row>
    <row r="891" spans="6:6" ht="15.75" customHeight="1" x14ac:dyDescent="0.2">
      <c r="F891" s="33"/>
    </row>
    <row r="892" spans="6:6" ht="15.75" customHeight="1" x14ac:dyDescent="0.2">
      <c r="F892" s="33"/>
    </row>
    <row r="893" spans="6:6" ht="15.75" customHeight="1" x14ac:dyDescent="0.2">
      <c r="F893" s="33"/>
    </row>
    <row r="894" spans="6:6" ht="15.75" customHeight="1" x14ac:dyDescent="0.2">
      <c r="F894" s="33"/>
    </row>
    <row r="895" spans="6:6" ht="15.75" customHeight="1" x14ac:dyDescent="0.2">
      <c r="F895" s="33"/>
    </row>
    <row r="896" spans="6:6" ht="15.75" customHeight="1" x14ac:dyDescent="0.2">
      <c r="F896" s="33"/>
    </row>
    <row r="897" spans="6:6" ht="15.75" customHeight="1" x14ac:dyDescent="0.2">
      <c r="F897" s="33"/>
    </row>
    <row r="898" spans="6:6" ht="15.75" customHeight="1" x14ac:dyDescent="0.2">
      <c r="F898" s="33"/>
    </row>
    <row r="899" spans="6:6" ht="15.75" customHeight="1" x14ac:dyDescent="0.2">
      <c r="F899" s="33"/>
    </row>
    <row r="900" spans="6:6" ht="15.75" customHeight="1" x14ac:dyDescent="0.2">
      <c r="F900" s="33"/>
    </row>
    <row r="901" spans="6:6" ht="15.75" customHeight="1" x14ac:dyDescent="0.2">
      <c r="F901" s="33"/>
    </row>
    <row r="902" spans="6:6" ht="15.75" customHeight="1" x14ac:dyDescent="0.2">
      <c r="F902" s="33"/>
    </row>
    <row r="903" spans="6:6" ht="15.75" customHeight="1" x14ac:dyDescent="0.2">
      <c r="F903" s="33"/>
    </row>
    <row r="904" spans="6:6" ht="15.75" customHeight="1" x14ac:dyDescent="0.2">
      <c r="F904" s="33"/>
    </row>
    <row r="905" spans="6:6" ht="15.75" customHeight="1" x14ac:dyDescent="0.2">
      <c r="F905" s="33"/>
    </row>
    <row r="906" spans="6:6" ht="15.75" customHeight="1" x14ac:dyDescent="0.2">
      <c r="F906" s="33"/>
    </row>
    <row r="907" spans="6:6" ht="15.75" customHeight="1" x14ac:dyDescent="0.2">
      <c r="F907" s="33"/>
    </row>
    <row r="908" spans="6:6" ht="15.75" customHeight="1" x14ac:dyDescent="0.2">
      <c r="F908" s="33"/>
    </row>
    <row r="909" spans="6:6" ht="15.75" customHeight="1" x14ac:dyDescent="0.2">
      <c r="F909" s="33"/>
    </row>
    <row r="910" spans="6:6" ht="15.75" customHeight="1" x14ac:dyDescent="0.2">
      <c r="F910" s="33"/>
    </row>
    <row r="911" spans="6:6" ht="15.75" customHeight="1" x14ac:dyDescent="0.2">
      <c r="F911" s="33"/>
    </row>
    <row r="912" spans="6:6" ht="15.75" customHeight="1" x14ac:dyDescent="0.2">
      <c r="F912" s="33"/>
    </row>
    <row r="913" spans="6:6" ht="15.75" customHeight="1" x14ac:dyDescent="0.2">
      <c r="F913" s="33"/>
    </row>
    <row r="914" spans="6:6" ht="15.75" customHeight="1" x14ac:dyDescent="0.2">
      <c r="F914" s="33"/>
    </row>
    <row r="915" spans="6:6" ht="15.75" customHeight="1" x14ac:dyDescent="0.2">
      <c r="F915" s="33"/>
    </row>
    <row r="916" spans="6:6" ht="15.75" customHeight="1" x14ac:dyDescent="0.2">
      <c r="F916" s="33"/>
    </row>
    <row r="917" spans="6:6" ht="15.75" customHeight="1" x14ac:dyDescent="0.2">
      <c r="F917" s="33"/>
    </row>
    <row r="918" spans="6:6" ht="15.75" customHeight="1" x14ac:dyDescent="0.2">
      <c r="F918" s="33"/>
    </row>
    <row r="919" spans="6:6" ht="15.75" customHeight="1" x14ac:dyDescent="0.2">
      <c r="F919" s="33"/>
    </row>
    <row r="920" spans="6:6" ht="15.75" customHeight="1" x14ac:dyDescent="0.2">
      <c r="F920" s="33"/>
    </row>
    <row r="921" spans="6:6" ht="15.75" customHeight="1" x14ac:dyDescent="0.2">
      <c r="F921" s="33"/>
    </row>
    <row r="922" spans="6:6" ht="15.75" customHeight="1" x14ac:dyDescent="0.2">
      <c r="F922" s="33"/>
    </row>
    <row r="923" spans="6:6" ht="15.75" customHeight="1" x14ac:dyDescent="0.2">
      <c r="F923" s="33"/>
    </row>
    <row r="924" spans="6:6" ht="15.75" customHeight="1" x14ac:dyDescent="0.2">
      <c r="F924" s="33"/>
    </row>
    <row r="925" spans="6:6" ht="15.75" customHeight="1" x14ac:dyDescent="0.2">
      <c r="F925" s="33"/>
    </row>
    <row r="926" spans="6:6" ht="15.75" customHeight="1" x14ac:dyDescent="0.2">
      <c r="F926" s="33"/>
    </row>
    <row r="927" spans="6:6" ht="15.75" customHeight="1" x14ac:dyDescent="0.2">
      <c r="F927" s="33"/>
    </row>
    <row r="928" spans="6:6" ht="15.75" customHeight="1" x14ac:dyDescent="0.2">
      <c r="F928" s="33"/>
    </row>
    <row r="929" spans="6:6" ht="15.75" customHeight="1" x14ac:dyDescent="0.2">
      <c r="F929" s="33"/>
    </row>
    <row r="930" spans="6:6" ht="15.75" customHeight="1" x14ac:dyDescent="0.2">
      <c r="F930" s="33"/>
    </row>
    <row r="931" spans="6:6" ht="15.75" customHeight="1" x14ac:dyDescent="0.2">
      <c r="F931" s="33"/>
    </row>
    <row r="932" spans="6:6" ht="15.75" customHeight="1" x14ac:dyDescent="0.2">
      <c r="F932" s="33"/>
    </row>
    <row r="933" spans="6:6" ht="15.75" customHeight="1" x14ac:dyDescent="0.2">
      <c r="F933" s="33"/>
    </row>
    <row r="934" spans="6:6" ht="15.75" customHeight="1" x14ac:dyDescent="0.2">
      <c r="F934" s="33"/>
    </row>
    <row r="935" spans="6:6" ht="15.75" customHeight="1" x14ac:dyDescent="0.2">
      <c r="F935" s="33"/>
    </row>
    <row r="936" spans="6:6" ht="15.75" customHeight="1" x14ac:dyDescent="0.2">
      <c r="F936" s="33"/>
    </row>
    <row r="937" spans="6:6" ht="15.75" customHeight="1" x14ac:dyDescent="0.2">
      <c r="F937" s="33"/>
    </row>
    <row r="938" spans="6:6" ht="15.75" customHeight="1" x14ac:dyDescent="0.2">
      <c r="F938" s="33"/>
    </row>
    <row r="939" spans="6:6" ht="15.75" customHeight="1" x14ac:dyDescent="0.2">
      <c r="F939" s="33"/>
    </row>
    <row r="940" spans="6:6" ht="15.75" customHeight="1" x14ac:dyDescent="0.2">
      <c r="F940" s="33"/>
    </row>
    <row r="941" spans="6:6" ht="15.75" customHeight="1" x14ac:dyDescent="0.2">
      <c r="F941" s="33"/>
    </row>
    <row r="942" spans="6:6" ht="15.75" customHeight="1" x14ac:dyDescent="0.2">
      <c r="F942" s="33"/>
    </row>
    <row r="943" spans="6:6" ht="15.75" customHeight="1" x14ac:dyDescent="0.2">
      <c r="F943" s="33"/>
    </row>
    <row r="944" spans="6:6" ht="15.75" customHeight="1" x14ac:dyDescent="0.2">
      <c r="F944" s="33"/>
    </row>
    <row r="945" spans="6:6" ht="15.75" customHeight="1" x14ac:dyDescent="0.2">
      <c r="F945" s="33"/>
    </row>
    <row r="946" spans="6:6" ht="15.75" customHeight="1" x14ac:dyDescent="0.2">
      <c r="F946" s="33"/>
    </row>
    <row r="947" spans="6:6" ht="15.75" customHeight="1" x14ac:dyDescent="0.2">
      <c r="F947" s="33"/>
    </row>
    <row r="948" spans="6:6" ht="15.75" customHeight="1" x14ac:dyDescent="0.2">
      <c r="F948" s="33"/>
    </row>
    <row r="949" spans="6:6" ht="15.75" customHeight="1" x14ac:dyDescent="0.2">
      <c r="F949" s="33"/>
    </row>
    <row r="950" spans="6:6" ht="15.75" customHeight="1" x14ac:dyDescent="0.2">
      <c r="F950" s="33"/>
    </row>
    <row r="951" spans="6:6" ht="15.75" customHeight="1" x14ac:dyDescent="0.2">
      <c r="F951" s="33"/>
    </row>
    <row r="952" spans="6:6" ht="15.75" customHeight="1" x14ac:dyDescent="0.2">
      <c r="F952" s="33"/>
    </row>
    <row r="953" spans="6:6" ht="15.75" customHeight="1" x14ac:dyDescent="0.2">
      <c r="F953" s="33"/>
    </row>
    <row r="954" spans="6:6" ht="15.75" customHeight="1" x14ac:dyDescent="0.2">
      <c r="F954" s="33"/>
    </row>
    <row r="955" spans="6:6" ht="15.75" customHeight="1" x14ac:dyDescent="0.2">
      <c r="F955" s="33"/>
    </row>
    <row r="956" spans="6:6" ht="15.75" customHeight="1" x14ac:dyDescent="0.2">
      <c r="F956" s="33"/>
    </row>
    <row r="957" spans="6:6" ht="15.75" customHeight="1" x14ac:dyDescent="0.2">
      <c r="F957" s="33"/>
    </row>
    <row r="958" spans="6:6" ht="15.75" customHeight="1" x14ac:dyDescent="0.2">
      <c r="F958" s="33"/>
    </row>
    <row r="959" spans="6:6" ht="15.75" customHeight="1" x14ac:dyDescent="0.2">
      <c r="F959" s="33"/>
    </row>
    <row r="960" spans="6:6" ht="15.75" customHeight="1" x14ac:dyDescent="0.2">
      <c r="F960" s="33"/>
    </row>
    <row r="961" spans="6:6" ht="15.75" customHeight="1" x14ac:dyDescent="0.2">
      <c r="F961" s="33"/>
    </row>
    <row r="962" spans="6:6" ht="15.75" customHeight="1" x14ac:dyDescent="0.2">
      <c r="F962" s="33"/>
    </row>
    <row r="963" spans="6:6" ht="15.75" customHeight="1" x14ac:dyDescent="0.2">
      <c r="F963" s="33"/>
    </row>
    <row r="964" spans="6:6" ht="15.75" customHeight="1" x14ac:dyDescent="0.2">
      <c r="F964" s="33"/>
    </row>
    <row r="965" spans="6:6" ht="15.75" customHeight="1" x14ac:dyDescent="0.2">
      <c r="F965" s="33"/>
    </row>
    <row r="966" spans="6:6" ht="15.75" customHeight="1" x14ac:dyDescent="0.2">
      <c r="F966" s="33"/>
    </row>
    <row r="967" spans="6:6" ht="15.75" customHeight="1" x14ac:dyDescent="0.2">
      <c r="F967" s="33"/>
    </row>
    <row r="968" spans="6:6" ht="15.75" customHeight="1" x14ac:dyDescent="0.2">
      <c r="F968" s="33"/>
    </row>
    <row r="969" spans="6:6" ht="15.75" customHeight="1" x14ac:dyDescent="0.2">
      <c r="F969" s="33"/>
    </row>
    <row r="970" spans="6:6" ht="15.75" customHeight="1" x14ac:dyDescent="0.2">
      <c r="F970" s="33"/>
    </row>
    <row r="971" spans="6:6" ht="15.75" customHeight="1" x14ac:dyDescent="0.2">
      <c r="F971" s="33"/>
    </row>
    <row r="972" spans="6:6" ht="15.75" customHeight="1" x14ac:dyDescent="0.2">
      <c r="F972" s="33"/>
    </row>
    <row r="973" spans="6:6" ht="15.75" customHeight="1" x14ac:dyDescent="0.2">
      <c r="F973" s="33"/>
    </row>
    <row r="974" spans="6:6" ht="15.75" customHeight="1" x14ac:dyDescent="0.2">
      <c r="F974" s="33"/>
    </row>
    <row r="975" spans="6:6" ht="15.75" customHeight="1" x14ac:dyDescent="0.2">
      <c r="F975" s="33"/>
    </row>
    <row r="976" spans="6:6" ht="15.75" customHeight="1" x14ac:dyDescent="0.2">
      <c r="F976" s="33"/>
    </row>
    <row r="977" spans="6:6" ht="15.75" customHeight="1" x14ac:dyDescent="0.2">
      <c r="F977" s="33"/>
    </row>
    <row r="978" spans="6:6" ht="15.75" customHeight="1" x14ac:dyDescent="0.2">
      <c r="F978" s="33"/>
    </row>
    <row r="979" spans="6:6" ht="15.75" customHeight="1" x14ac:dyDescent="0.2">
      <c r="F979" s="33"/>
    </row>
    <row r="980" spans="6:6" ht="15.75" customHeight="1" x14ac:dyDescent="0.2">
      <c r="F980" s="33"/>
    </row>
    <row r="981" spans="6:6" ht="15.75" customHeight="1" x14ac:dyDescent="0.2">
      <c r="F981" s="33"/>
    </row>
    <row r="982" spans="6:6" ht="15.75" customHeight="1" x14ac:dyDescent="0.2">
      <c r="F982" s="33"/>
    </row>
    <row r="983" spans="6:6" ht="15.75" customHeight="1" x14ac:dyDescent="0.2">
      <c r="F983" s="33"/>
    </row>
    <row r="984" spans="6:6" ht="15.75" customHeight="1" x14ac:dyDescent="0.2">
      <c r="F984" s="33"/>
    </row>
    <row r="985" spans="6:6" ht="15.75" customHeight="1" x14ac:dyDescent="0.2">
      <c r="F985" s="33"/>
    </row>
    <row r="986" spans="6:6" ht="15.75" customHeight="1" x14ac:dyDescent="0.2">
      <c r="F986" s="33"/>
    </row>
    <row r="987" spans="6:6" ht="15.75" customHeight="1" x14ac:dyDescent="0.2">
      <c r="F987" s="33"/>
    </row>
    <row r="988" spans="6:6" ht="15.75" customHeight="1" x14ac:dyDescent="0.2">
      <c r="F988" s="33"/>
    </row>
    <row r="989" spans="6:6" ht="15.75" customHeight="1" x14ac:dyDescent="0.2">
      <c r="F989" s="33"/>
    </row>
    <row r="990" spans="6:6" ht="15.75" customHeight="1" x14ac:dyDescent="0.2">
      <c r="F990" s="33"/>
    </row>
    <row r="991" spans="6:6" ht="15.75" customHeight="1" x14ac:dyDescent="0.2">
      <c r="F991" s="33"/>
    </row>
    <row r="992" spans="6:6" ht="15.75" customHeight="1" x14ac:dyDescent="0.2">
      <c r="F992" s="33"/>
    </row>
    <row r="993" spans="6:6" ht="15.75" customHeight="1" x14ac:dyDescent="0.2">
      <c r="F993" s="33"/>
    </row>
    <row r="994" spans="6:6" ht="15.75" customHeight="1" x14ac:dyDescent="0.2">
      <c r="F994" s="33"/>
    </row>
    <row r="995" spans="6:6" ht="15.75" customHeight="1" x14ac:dyDescent="0.2">
      <c r="F995" s="33"/>
    </row>
    <row r="996" spans="6:6" ht="15.75" customHeight="1" x14ac:dyDescent="0.2">
      <c r="F996" s="33"/>
    </row>
    <row r="997" spans="6:6" ht="15.75" customHeight="1" x14ac:dyDescent="0.2">
      <c r="F997" s="33"/>
    </row>
    <row r="998" spans="6:6" ht="15.75" customHeight="1" x14ac:dyDescent="0.2">
      <c r="F998" s="33"/>
    </row>
    <row r="999" spans="6:6" ht="15.75" customHeight="1" x14ac:dyDescent="0.2">
      <c r="F999" s="33"/>
    </row>
    <row r="1000" spans="6:6" ht="15.75" customHeight="1" x14ac:dyDescent="0.2">
      <c r="F1000" s="33"/>
    </row>
  </sheetData>
  <mergeCells count="1">
    <mergeCell ref="G3:L3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activeCell="B4" sqref="B4"/>
    </sheetView>
  </sheetViews>
  <sheetFormatPr baseColWidth="10" defaultColWidth="12.6640625" defaultRowHeight="15" customHeight="1" x14ac:dyDescent="0.15"/>
  <cols>
    <col min="1" max="1" width="25" customWidth="1"/>
    <col min="2" max="2" width="6.33203125" customWidth="1"/>
    <col min="3" max="3" width="10.5" customWidth="1"/>
    <col min="4" max="4" width="26.5" customWidth="1"/>
    <col min="5" max="5" width="9.5" customWidth="1"/>
    <col min="6" max="6" width="5.6640625" customWidth="1"/>
    <col min="7" max="7" width="19.5" customWidth="1"/>
    <col min="8" max="8" width="9.1640625" customWidth="1"/>
    <col min="9" max="9" width="48.5" customWidth="1"/>
    <col min="10" max="26" width="1.1640625" customWidth="1"/>
  </cols>
  <sheetData>
    <row r="1" spans="1:26" x14ac:dyDescent="0.2">
      <c r="A1" s="259" t="s">
        <v>2630</v>
      </c>
      <c r="B1" s="259" t="s">
        <v>2631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x14ac:dyDescent="0.2">
      <c r="A2" s="281" t="s">
        <v>2632</v>
      </c>
      <c r="B2" s="282">
        <f>SUM(B3:B38)+E3+H3</f>
        <v>48180</v>
      </c>
      <c r="C2" s="33"/>
      <c r="D2" s="565" t="s">
        <v>2633</v>
      </c>
      <c r="E2" s="566"/>
      <c r="F2" s="33"/>
      <c r="G2" s="565" t="s">
        <v>2634</v>
      </c>
      <c r="H2" s="566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x14ac:dyDescent="0.2">
      <c r="A3" s="253" t="s">
        <v>2635</v>
      </c>
      <c r="B3" s="283">
        <v>1000</v>
      </c>
      <c r="C3" s="33"/>
      <c r="D3" s="278" t="s">
        <v>2636</v>
      </c>
      <c r="E3" s="278">
        <f>SUM(E4:E12)</f>
        <v>11800</v>
      </c>
      <c r="F3" s="33"/>
      <c r="G3" s="278" t="s">
        <v>2637</v>
      </c>
      <c r="H3" s="278">
        <f>SUM(H4:H10)</f>
        <v>29050</v>
      </c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x14ac:dyDescent="0.2">
      <c r="A4" s="284" t="s">
        <v>2638</v>
      </c>
      <c r="B4" s="285"/>
      <c r="C4" s="33"/>
      <c r="D4" s="253" t="s">
        <v>2639</v>
      </c>
      <c r="E4" s="286"/>
      <c r="F4" s="33"/>
      <c r="G4" s="253" t="s">
        <v>2640</v>
      </c>
      <c r="H4" s="286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x14ac:dyDescent="0.2">
      <c r="A5" s="284" t="s">
        <v>2641</v>
      </c>
      <c r="B5" s="287"/>
      <c r="C5" s="33"/>
      <c r="D5" s="253" t="s">
        <v>2642</v>
      </c>
      <c r="E5" s="286"/>
      <c r="F5" s="33"/>
      <c r="G5" s="253" t="s">
        <v>2643</v>
      </c>
      <c r="H5" s="286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x14ac:dyDescent="0.2">
      <c r="A6" s="253" t="s">
        <v>2644</v>
      </c>
      <c r="B6" s="283"/>
      <c r="C6" s="33"/>
      <c r="D6" s="253" t="s">
        <v>2645</v>
      </c>
      <c r="E6" s="286"/>
      <c r="F6" s="33"/>
      <c r="G6" s="253" t="s">
        <v>2646</v>
      </c>
      <c r="H6" s="286">
        <v>29050</v>
      </c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x14ac:dyDescent="0.2">
      <c r="A7" s="253" t="s">
        <v>2647</v>
      </c>
      <c r="B7" s="283"/>
      <c r="C7" s="33"/>
      <c r="D7" s="253" t="s">
        <v>2648</v>
      </c>
      <c r="E7" s="286"/>
      <c r="F7" s="33"/>
      <c r="G7" s="253" t="s">
        <v>2649</v>
      </c>
      <c r="H7" s="286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253" t="s">
        <v>2650</v>
      </c>
      <c r="B8" s="283"/>
      <c r="C8" s="33"/>
      <c r="D8" s="253" t="s">
        <v>2651</v>
      </c>
      <c r="E8" s="286"/>
      <c r="F8" s="33"/>
      <c r="G8" s="253" t="s">
        <v>2652</v>
      </c>
      <c r="H8" s="286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x14ac:dyDescent="0.2">
      <c r="A9" s="253" t="s">
        <v>2653</v>
      </c>
      <c r="B9" s="283"/>
      <c r="C9" s="33"/>
      <c r="D9" s="253" t="s">
        <v>2654</v>
      </c>
      <c r="E9" s="286">
        <f>1200+500+500</f>
        <v>2200</v>
      </c>
      <c r="F9" s="33"/>
      <c r="G9" s="253" t="s">
        <v>2655</v>
      </c>
      <c r="H9" s="286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x14ac:dyDescent="0.2">
      <c r="A10" s="253" t="s">
        <v>2656</v>
      </c>
      <c r="B10" s="283"/>
      <c r="C10" s="33"/>
      <c r="D10" s="253" t="s">
        <v>2657</v>
      </c>
      <c r="E10" s="286"/>
      <c r="F10" s="33"/>
      <c r="G10" s="253" t="s">
        <v>2658</v>
      </c>
      <c r="H10" s="286"/>
      <c r="I10" s="33"/>
      <c r="J10" s="33"/>
      <c r="K10" s="33"/>
      <c r="L10" s="247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x14ac:dyDescent="0.2">
      <c r="A11" s="253" t="s">
        <v>2659</v>
      </c>
      <c r="B11" s="283">
        <f>6400+2330-2400</f>
        <v>6330</v>
      </c>
      <c r="C11" s="358"/>
      <c r="D11" s="253" t="s">
        <v>2660</v>
      </c>
      <c r="E11" s="286"/>
      <c r="F11" s="33"/>
      <c r="G11" s="33"/>
      <c r="H11" s="33"/>
      <c r="I11" s="247"/>
      <c r="J11" s="247"/>
      <c r="K11" s="247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">
      <c r="A12" s="284" t="s">
        <v>2661</v>
      </c>
      <c r="B12" s="283"/>
      <c r="C12" s="33"/>
      <c r="D12" s="253" t="s">
        <v>2662</v>
      </c>
      <c r="E12" s="286">
        <f>4800+4800</f>
        <v>9600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x14ac:dyDescent="0.2">
      <c r="A13" s="253" t="s">
        <v>2663</v>
      </c>
      <c r="B13" s="288"/>
      <c r="C13" s="33"/>
      <c r="D13" s="289" t="s">
        <v>2664</v>
      </c>
      <c r="E13" s="290">
        <f>SUM(E14:E36)</f>
        <v>0</v>
      </c>
      <c r="F13" s="33"/>
      <c r="G13" s="291" t="s">
        <v>2665</v>
      </c>
      <c r="H13" s="290">
        <f>E13-B2+H3+E3</f>
        <v>-7330</v>
      </c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x14ac:dyDescent="0.2">
      <c r="A14" s="253" t="s">
        <v>2666</v>
      </c>
      <c r="B14" s="283"/>
      <c r="C14" s="33"/>
      <c r="D14" s="292">
        <v>44500</v>
      </c>
      <c r="E14" s="29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x14ac:dyDescent="0.2">
      <c r="A15" s="253" t="s">
        <v>2667</v>
      </c>
      <c r="B15" s="283"/>
      <c r="C15" s="33"/>
      <c r="D15" s="292">
        <v>44149</v>
      </c>
      <c r="E15" s="293"/>
      <c r="F15" s="33"/>
      <c r="G15" s="33" t="s">
        <v>2668</v>
      </c>
      <c r="H15" s="256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x14ac:dyDescent="0.2">
      <c r="A16" s="253" t="s">
        <v>2669</v>
      </c>
      <c r="B16" s="283"/>
      <c r="C16" s="33"/>
      <c r="D16" s="292">
        <v>44156</v>
      </c>
      <c r="E16" s="25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26" x14ac:dyDescent="0.2">
      <c r="A17" s="253" t="s">
        <v>1286</v>
      </c>
      <c r="B17" s="283"/>
      <c r="C17" s="33"/>
      <c r="D17" s="292">
        <v>44157</v>
      </c>
      <c r="E17" s="25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spans="1:26" x14ac:dyDescent="0.2">
      <c r="A18" s="253" t="s">
        <v>2670</v>
      </c>
      <c r="B18" s="283"/>
      <c r="C18" s="33"/>
      <c r="D18" s="292">
        <v>44158</v>
      </c>
      <c r="E18" s="25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spans="1:26" x14ac:dyDescent="0.2">
      <c r="A19" s="253" t="s">
        <v>2671</v>
      </c>
      <c r="B19" s="283"/>
      <c r="C19" s="33"/>
      <c r="D19" s="292">
        <v>44159</v>
      </c>
      <c r="E19" s="102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x14ac:dyDescent="0.2">
      <c r="A20" s="253" t="s">
        <v>2672</v>
      </c>
      <c r="B20" s="283"/>
      <c r="C20" s="33"/>
      <c r="D20" s="292">
        <v>44154</v>
      </c>
      <c r="E20" s="25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5.75" customHeight="1" x14ac:dyDescent="0.2">
      <c r="A21" s="253" t="s">
        <v>2673</v>
      </c>
      <c r="B21" s="283"/>
      <c r="C21" s="33"/>
      <c r="D21" s="292">
        <v>44155</v>
      </c>
      <c r="E21" s="25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5.75" customHeight="1" x14ac:dyDescent="0.2">
      <c r="A22" s="253" t="s">
        <v>2674</v>
      </c>
      <c r="B22" s="283"/>
      <c r="C22" s="33"/>
      <c r="D22" s="292">
        <v>44156</v>
      </c>
      <c r="E22" s="25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5.75" customHeight="1" x14ac:dyDescent="0.2">
      <c r="A23" s="253" t="s">
        <v>2675</v>
      </c>
      <c r="B23" s="283"/>
      <c r="C23" s="33"/>
      <c r="D23" s="292">
        <v>44157</v>
      </c>
      <c r="E23" s="25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5.75" customHeight="1" x14ac:dyDescent="0.2">
      <c r="A24" s="253" t="s">
        <v>2676</v>
      </c>
      <c r="B24" s="283"/>
      <c r="C24" s="33"/>
      <c r="D24" s="292">
        <v>44136</v>
      </c>
      <c r="E24" s="25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5.75" customHeight="1" x14ac:dyDescent="0.2">
      <c r="A25" s="253" t="s">
        <v>2677</v>
      </c>
      <c r="B25" s="283"/>
      <c r="C25" s="33"/>
      <c r="D25" s="292">
        <v>44136</v>
      </c>
      <c r="E25" s="25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5.75" customHeight="1" x14ac:dyDescent="0.2">
      <c r="A26" s="253" t="s">
        <v>2678</v>
      </c>
      <c r="B26" s="283"/>
      <c r="C26" s="33"/>
      <c r="D26" s="292">
        <v>44136</v>
      </c>
      <c r="E26" s="25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5.75" customHeight="1" x14ac:dyDescent="0.2">
      <c r="A27" s="253" t="s">
        <v>2679</v>
      </c>
      <c r="B27" s="283"/>
      <c r="C27" s="33"/>
      <c r="D27" s="292">
        <v>44136</v>
      </c>
      <c r="E27" s="25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75" customHeight="1" x14ac:dyDescent="0.2">
      <c r="A28" s="253" t="s">
        <v>2680</v>
      </c>
      <c r="B28" s="283"/>
      <c r="C28" s="33"/>
      <c r="D28" s="292">
        <v>44136</v>
      </c>
      <c r="E28" s="25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75" customHeight="1" x14ac:dyDescent="0.2">
      <c r="A29" s="253" t="s">
        <v>2681</v>
      </c>
      <c r="B29" s="283"/>
      <c r="C29" s="33"/>
      <c r="D29" s="292">
        <v>44137</v>
      </c>
      <c r="E29" s="25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5.75" customHeight="1" x14ac:dyDescent="0.2">
      <c r="A30" s="253" t="s">
        <v>2682</v>
      </c>
      <c r="B30" s="283"/>
      <c r="C30" s="33"/>
      <c r="D30" s="292">
        <v>44164</v>
      </c>
      <c r="E30" s="25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5.75" customHeight="1" x14ac:dyDescent="0.2">
      <c r="A31" s="294" t="s">
        <v>2683</v>
      </c>
      <c r="B31" s="283"/>
      <c r="C31" s="33"/>
      <c r="D31" s="292">
        <v>44165</v>
      </c>
      <c r="E31" s="25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5.75" customHeight="1" x14ac:dyDescent="0.2">
      <c r="A32" s="253" t="s">
        <v>2684</v>
      </c>
      <c r="B32" s="295"/>
      <c r="C32" s="33"/>
      <c r="D32" s="292">
        <v>44166</v>
      </c>
      <c r="E32" s="25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5.75" customHeight="1" x14ac:dyDescent="0.2">
      <c r="A33" s="253" t="s">
        <v>2685</v>
      </c>
      <c r="B33" s="295"/>
      <c r="C33" s="33"/>
      <c r="D33" s="292">
        <v>44167</v>
      </c>
      <c r="E33" s="253"/>
      <c r="F33" s="256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5.75" customHeight="1" x14ac:dyDescent="0.2">
      <c r="A34" s="253"/>
      <c r="B34" s="295"/>
      <c r="C34" s="33"/>
      <c r="D34" s="292">
        <v>44168</v>
      </c>
      <c r="E34" s="25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5.75" customHeight="1" x14ac:dyDescent="0.2">
      <c r="A35" s="253"/>
      <c r="B35" s="295"/>
      <c r="C35" s="33"/>
      <c r="D35" s="292">
        <v>44169</v>
      </c>
      <c r="E35" s="25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75" customHeight="1" x14ac:dyDescent="0.2">
      <c r="A36" s="253"/>
      <c r="B36" s="295"/>
      <c r="C36" s="33"/>
      <c r="D36" s="292">
        <v>44170</v>
      </c>
      <c r="E36" s="25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75" customHeight="1" x14ac:dyDescent="0.2">
      <c r="A37" s="253"/>
      <c r="B37" s="295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75" customHeight="1" x14ac:dyDescent="0.2">
      <c r="A38" s="253"/>
      <c r="B38" s="295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5.75" customHeight="1" x14ac:dyDescent="0.2">
      <c r="A39" s="33"/>
      <c r="B39" s="296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5.75" customHeight="1" x14ac:dyDescent="0.2">
      <c r="A40" s="33"/>
      <c r="B40" s="296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5.75" customHeight="1" x14ac:dyDescent="0.2">
      <c r="A41" s="33"/>
      <c r="B41" s="296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75" customHeight="1" x14ac:dyDescent="0.2">
      <c r="A42" s="33"/>
      <c r="B42" s="296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5.75" customHeight="1" x14ac:dyDescent="0.2">
      <c r="A43" s="33"/>
      <c r="B43" s="296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75" customHeight="1" x14ac:dyDescent="0.2">
      <c r="A44" s="33"/>
      <c r="B44" s="296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75" customHeight="1" x14ac:dyDescent="0.2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5.75" customHeight="1" x14ac:dyDescent="0.2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5.75" customHeight="1" x14ac:dyDescent="0.2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5.75" customHeight="1" x14ac:dyDescent="0.2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5.75" customHeight="1" x14ac:dyDescent="0.2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5.75" customHeight="1" x14ac:dyDescent="0.2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5.75" customHeight="1" x14ac:dyDescent="0.2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5.75" customHeight="1" x14ac:dyDescent="0.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5.75" customHeight="1" x14ac:dyDescent="0.2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5.75" customHeight="1" x14ac:dyDescent="0.2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5.75" customHeight="1" x14ac:dyDescent="0.2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5.75" customHeight="1" x14ac:dyDescent="0.2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5.75" customHeight="1" x14ac:dyDescent="0.2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5.75" customHeight="1" x14ac:dyDescent="0.2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5.75" customHeight="1" x14ac:dyDescent="0.2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5.75" customHeight="1" x14ac:dyDescent="0.2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5.75" customHeight="1" x14ac:dyDescent="0.2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5.75" customHeight="1" x14ac:dyDescent="0.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5.75" customHeight="1" x14ac:dyDescent="0.2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5.75" customHeight="1" x14ac:dyDescent="0.2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5.75" customHeight="1" x14ac:dyDescent="0.2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5.75" customHeight="1" x14ac:dyDescent="0.2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5.75" customHeight="1" x14ac:dyDescent="0.2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5.75" customHeight="1" x14ac:dyDescent="0.2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5.75" customHeight="1" x14ac:dyDescent="0.2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5.75" customHeight="1" x14ac:dyDescent="0.2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5.75" customHeight="1" x14ac:dyDescent="0.2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5.75" customHeight="1" x14ac:dyDescent="0.2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5.75" customHeight="1" x14ac:dyDescent="0.2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5.75" customHeight="1" x14ac:dyDescent="0.2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5.75" customHeight="1" x14ac:dyDescent="0.2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5.75" customHeight="1" x14ac:dyDescent="0.2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5.75" customHeight="1" x14ac:dyDescent="0.2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5.75" customHeight="1" x14ac:dyDescent="0.2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5.75" customHeight="1" x14ac:dyDescent="0.2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5.75" customHeight="1" x14ac:dyDescent="0.2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5.75" customHeight="1" x14ac:dyDescent="0.2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5.75" customHeight="1" x14ac:dyDescent="0.2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5.75" customHeight="1" x14ac:dyDescent="0.2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5.75" customHeight="1" x14ac:dyDescent="0.2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5.75" customHeight="1" x14ac:dyDescent="0.2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5.75" customHeight="1" x14ac:dyDescent="0.2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5.75" customHeight="1" x14ac:dyDescent="0.2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5.75" customHeight="1" x14ac:dyDescent="0.2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5.75" customHeight="1" x14ac:dyDescent="0.2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5.75" customHeight="1" x14ac:dyDescent="0.2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5.75" customHeight="1" x14ac:dyDescent="0.2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5.75" customHeight="1" x14ac:dyDescent="0.2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5.75" customHeight="1" x14ac:dyDescent="0.2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5.75" customHeight="1" x14ac:dyDescent="0.2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5.75" customHeight="1" x14ac:dyDescent="0.2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5.75" customHeight="1" x14ac:dyDescent="0.2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5.75" customHeight="1" x14ac:dyDescent="0.2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5.75" customHeight="1" x14ac:dyDescent="0.2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5.75" customHeight="1" x14ac:dyDescent="0.2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5.75" customHeight="1" x14ac:dyDescent="0.2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5.75" customHeight="1" x14ac:dyDescent="0.2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5.75" customHeight="1" x14ac:dyDescent="0.2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5.75" customHeight="1" x14ac:dyDescent="0.2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5.75" customHeight="1" x14ac:dyDescent="0.2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5.75" customHeight="1" x14ac:dyDescent="0.2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5.75" customHeight="1" x14ac:dyDescent="0.2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5.75" customHeight="1" x14ac:dyDescent="0.2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5.75" customHeight="1" x14ac:dyDescent="0.2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5.75" customHeight="1" x14ac:dyDescent="0.2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5.75" customHeight="1" x14ac:dyDescent="0.2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5.75" customHeight="1" x14ac:dyDescent="0.2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5.75" customHeight="1" x14ac:dyDescent="0.2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5.75" customHeight="1" x14ac:dyDescent="0.2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5.75" customHeight="1" x14ac:dyDescent="0.2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5.75" customHeight="1" x14ac:dyDescent="0.2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5.75" customHeight="1" x14ac:dyDescent="0.2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5.75" customHeight="1" x14ac:dyDescent="0.2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5.75" customHeight="1" x14ac:dyDescent="0.2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5.75" customHeight="1" x14ac:dyDescent="0.2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5.75" customHeight="1" x14ac:dyDescent="0.2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5.75" customHeight="1" x14ac:dyDescent="0.2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5.75" customHeight="1" x14ac:dyDescent="0.2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5.75" customHeight="1" x14ac:dyDescent="0.2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5.75" customHeight="1" x14ac:dyDescent="0.2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5.75" customHeight="1" x14ac:dyDescent="0.2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5.75" customHeight="1" x14ac:dyDescent="0.2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5.75" customHeight="1" x14ac:dyDescent="0.2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5.75" customHeight="1" x14ac:dyDescent="0.2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5.75" customHeight="1" x14ac:dyDescent="0.2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5.75" customHeight="1" x14ac:dyDescent="0.2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5.75" customHeight="1" x14ac:dyDescent="0.2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5.75" customHeight="1" x14ac:dyDescent="0.2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5.75" customHeight="1" x14ac:dyDescent="0.2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5.75" customHeight="1" x14ac:dyDescent="0.2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5.75" customHeight="1" x14ac:dyDescent="0.2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5.75" customHeight="1" x14ac:dyDescent="0.2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5.75" customHeight="1" x14ac:dyDescent="0.2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5.75" customHeight="1" x14ac:dyDescent="0.2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5.75" customHeight="1" x14ac:dyDescent="0.2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5.75" customHeight="1" x14ac:dyDescent="0.2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5.75" customHeight="1" x14ac:dyDescent="0.2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5.75" customHeight="1" x14ac:dyDescent="0.2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5.75" customHeight="1" x14ac:dyDescent="0.2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5.75" customHeight="1" x14ac:dyDescent="0.2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5.75" customHeight="1" x14ac:dyDescent="0.2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5.75" customHeight="1" x14ac:dyDescent="0.2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5.75" customHeight="1" x14ac:dyDescent="0.2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5.75" customHeight="1" x14ac:dyDescent="0.2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5.75" customHeight="1" x14ac:dyDescent="0.2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5.75" customHeight="1" x14ac:dyDescent="0.2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5.75" customHeight="1" x14ac:dyDescent="0.2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5.75" customHeight="1" x14ac:dyDescent="0.2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5.75" customHeight="1" x14ac:dyDescent="0.2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5.75" customHeight="1" x14ac:dyDescent="0.2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5.75" customHeight="1" x14ac:dyDescent="0.2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5.75" customHeight="1" x14ac:dyDescent="0.2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5.75" customHeight="1" x14ac:dyDescent="0.2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5.75" customHeight="1" x14ac:dyDescent="0.2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5.75" customHeight="1" x14ac:dyDescent="0.2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5.75" customHeight="1" x14ac:dyDescent="0.2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5.75" customHeight="1" x14ac:dyDescent="0.2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5.75" customHeight="1" x14ac:dyDescent="0.2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5.75" customHeight="1" x14ac:dyDescent="0.2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5.75" customHeight="1" x14ac:dyDescent="0.2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5.75" customHeight="1" x14ac:dyDescent="0.2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5.75" customHeight="1" x14ac:dyDescent="0.2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5.75" customHeight="1" x14ac:dyDescent="0.2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5.75" customHeight="1" x14ac:dyDescent="0.2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5.75" customHeight="1" x14ac:dyDescent="0.2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5.75" customHeight="1" x14ac:dyDescent="0.2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5.75" customHeight="1" x14ac:dyDescent="0.2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 x14ac:dyDescent="0.2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 x14ac:dyDescent="0.2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 x14ac:dyDescent="0.2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5.75" customHeight="1" x14ac:dyDescent="0.2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5.75" customHeight="1" x14ac:dyDescent="0.2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5.75" customHeight="1" x14ac:dyDescent="0.2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5.75" customHeight="1" x14ac:dyDescent="0.2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5.75" customHeight="1" x14ac:dyDescent="0.2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5.75" customHeight="1" x14ac:dyDescent="0.2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5.75" customHeight="1" x14ac:dyDescent="0.2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5.75" customHeight="1" x14ac:dyDescent="0.2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5.75" customHeight="1" x14ac:dyDescent="0.2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5.75" customHeight="1" x14ac:dyDescent="0.2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5.75" customHeight="1" x14ac:dyDescent="0.2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5.75" customHeight="1" x14ac:dyDescent="0.2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5.75" customHeight="1" x14ac:dyDescent="0.2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5.75" customHeight="1" x14ac:dyDescent="0.2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5.75" customHeight="1" x14ac:dyDescent="0.2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5.75" customHeight="1" x14ac:dyDescent="0.2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5.75" customHeight="1" x14ac:dyDescent="0.2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5.75" customHeight="1" x14ac:dyDescent="0.2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5.75" customHeight="1" x14ac:dyDescent="0.2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5.75" customHeight="1" x14ac:dyDescent="0.2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5.75" customHeight="1" x14ac:dyDescent="0.2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5.75" customHeight="1" x14ac:dyDescent="0.2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5.75" customHeight="1" x14ac:dyDescent="0.2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5.75" customHeight="1" x14ac:dyDescent="0.2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5.75" customHeight="1" x14ac:dyDescent="0.2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5.75" customHeight="1" x14ac:dyDescent="0.2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5.75" customHeight="1" x14ac:dyDescent="0.2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5.75" customHeight="1" x14ac:dyDescent="0.2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5.75" customHeight="1" x14ac:dyDescent="0.2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5.75" customHeight="1" x14ac:dyDescent="0.2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5.75" customHeight="1" x14ac:dyDescent="0.2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5.75" customHeight="1" x14ac:dyDescent="0.2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5.75" customHeight="1" x14ac:dyDescent="0.2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5.75" customHeight="1" x14ac:dyDescent="0.2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5.75" customHeight="1" x14ac:dyDescent="0.2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5.75" customHeight="1" x14ac:dyDescent="0.2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5.75" customHeight="1" x14ac:dyDescent="0.2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5.75" customHeight="1" x14ac:dyDescent="0.2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5.75" customHeight="1" x14ac:dyDescent="0.2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5.75" customHeight="1" x14ac:dyDescent="0.2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5.75" customHeight="1" x14ac:dyDescent="0.2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5.75" customHeight="1" x14ac:dyDescent="0.2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5.75" customHeight="1" x14ac:dyDescent="0.2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5.75" customHeight="1" x14ac:dyDescent="0.2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5.75" customHeight="1" x14ac:dyDescent="0.2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5.75" customHeight="1" x14ac:dyDescent="0.2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5.75" customHeight="1" x14ac:dyDescent="0.2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5.75" customHeight="1" x14ac:dyDescent="0.2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5.75" customHeight="1" x14ac:dyDescent="0.2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5.75" customHeight="1" x14ac:dyDescent="0.2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5.75" customHeight="1" x14ac:dyDescent="0.2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5.75" customHeight="1" x14ac:dyDescent="0.2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5.75" customHeight="1" x14ac:dyDescent="0.2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5.75" customHeight="1" x14ac:dyDescent="0.2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5.75" customHeight="1" x14ac:dyDescent="0.2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5.75" customHeight="1" x14ac:dyDescent="0.2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5.75" customHeight="1" x14ac:dyDescent="0.2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5.75" customHeight="1" x14ac:dyDescent="0.2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5.75" customHeight="1" x14ac:dyDescent="0.2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5.75" customHeight="1" x14ac:dyDescent="0.2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5.75" customHeight="1" x14ac:dyDescent="0.2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5.75" customHeight="1" x14ac:dyDescent="0.2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5.75" customHeight="1" x14ac:dyDescent="0.2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5.75" customHeight="1" x14ac:dyDescent="0.2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5.75" customHeight="1" x14ac:dyDescent="0.2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5.75" customHeight="1" x14ac:dyDescent="0.2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5.75" customHeight="1" x14ac:dyDescent="0.2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5.75" customHeight="1" x14ac:dyDescent="0.2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5.75" customHeight="1" x14ac:dyDescent="0.2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5.75" customHeight="1" x14ac:dyDescent="0.2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5.75" customHeight="1" x14ac:dyDescent="0.2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5.75" customHeight="1" x14ac:dyDescent="0.2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5.75" customHeight="1" x14ac:dyDescent="0.2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5.75" customHeight="1" x14ac:dyDescent="0.2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5.75" customHeight="1" x14ac:dyDescent="0.2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5.75" customHeight="1" x14ac:dyDescent="0.2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5.75" customHeight="1" x14ac:dyDescent="0.2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5.75" customHeight="1" x14ac:dyDescent="0.2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5.75" customHeight="1" x14ac:dyDescent="0.2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5.75" customHeight="1" x14ac:dyDescent="0.2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5.75" customHeight="1" x14ac:dyDescent="0.2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5.75" customHeight="1" x14ac:dyDescent="0.2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5.75" customHeight="1" x14ac:dyDescent="0.2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5.75" customHeight="1" x14ac:dyDescent="0.2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5.75" customHeight="1" x14ac:dyDescent="0.2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5.75" customHeight="1" x14ac:dyDescent="0.2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5.75" customHeight="1" x14ac:dyDescent="0.2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5.75" customHeight="1" x14ac:dyDescent="0.2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5.75" customHeight="1" x14ac:dyDescent="0.2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5.75" customHeight="1" x14ac:dyDescent="0.2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5.75" customHeight="1" x14ac:dyDescent="0.2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5.75" customHeight="1" x14ac:dyDescent="0.2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5.75" customHeight="1" x14ac:dyDescent="0.2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5.75" customHeight="1" x14ac:dyDescent="0.2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5.75" customHeight="1" x14ac:dyDescent="0.2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5.75" customHeight="1" x14ac:dyDescent="0.2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5.75" customHeight="1" x14ac:dyDescent="0.2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5.75" customHeight="1" x14ac:dyDescent="0.2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5.75" customHeight="1" x14ac:dyDescent="0.2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 x14ac:dyDescent="0.2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 x14ac:dyDescent="0.2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2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2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2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2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 x14ac:dyDescent="0.2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 x14ac:dyDescent="0.2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 x14ac:dyDescent="0.2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 x14ac:dyDescent="0.2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5.75" customHeight="1" x14ac:dyDescent="0.2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5.75" customHeight="1" x14ac:dyDescent="0.2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5.75" customHeight="1" x14ac:dyDescent="0.2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5.75" customHeight="1" x14ac:dyDescent="0.2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5.75" customHeight="1" x14ac:dyDescent="0.2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5.75" customHeight="1" x14ac:dyDescent="0.2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5.75" customHeight="1" x14ac:dyDescent="0.2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5.75" customHeight="1" x14ac:dyDescent="0.2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5.75" customHeight="1" x14ac:dyDescent="0.2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5.75" customHeight="1" x14ac:dyDescent="0.2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5.75" customHeight="1" x14ac:dyDescent="0.2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5.75" customHeight="1" x14ac:dyDescent="0.2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5.75" customHeight="1" x14ac:dyDescent="0.2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5.75" customHeight="1" x14ac:dyDescent="0.2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5.75" customHeight="1" x14ac:dyDescent="0.2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5.75" customHeight="1" x14ac:dyDescent="0.2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5.75" customHeight="1" x14ac:dyDescent="0.2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5.75" customHeight="1" x14ac:dyDescent="0.2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5.75" customHeight="1" x14ac:dyDescent="0.2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5.75" customHeight="1" x14ac:dyDescent="0.2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5.75" customHeight="1" x14ac:dyDescent="0.2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5.75" customHeight="1" x14ac:dyDescent="0.2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5.75" customHeight="1" x14ac:dyDescent="0.2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5.75" customHeight="1" x14ac:dyDescent="0.2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5.75" customHeight="1" x14ac:dyDescent="0.2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5.75" customHeight="1" x14ac:dyDescent="0.2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5.75" customHeight="1" x14ac:dyDescent="0.2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5.75" customHeight="1" x14ac:dyDescent="0.2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5.75" customHeight="1" x14ac:dyDescent="0.2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5.75" customHeight="1" x14ac:dyDescent="0.2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5.75" customHeight="1" x14ac:dyDescent="0.2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5.75" customHeight="1" x14ac:dyDescent="0.2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5.75" customHeight="1" x14ac:dyDescent="0.2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5.75" customHeight="1" x14ac:dyDescent="0.2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5.75" customHeight="1" x14ac:dyDescent="0.2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5.75" customHeight="1" x14ac:dyDescent="0.2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5.75" customHeight="1" x14ac:dyDescent="0.2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5.75" customHeight="1" x14ac:dyDescent="0.2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5.75" customHeight="1" x14ac:dyDescent="0.2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5.75" customHeight="1" x14ac:dyDescent="0.2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5.75" customHeight="1" x14ac:dyDescent="0.2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5.75" customHeight="1" x14ac:dyDescent="0.2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5.75" customHeight="1" x14ac:dyDescent="0.2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5.75" customHeight="1" x14ac:dyDescent="0.2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5.75" customHeight="1" x14ac:dyDescent="0.2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5.75" customHeight="1" x14ac:dyDescent="0.2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5.75" customHeight="1" x14ac:dyDescent="0.2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5.75" customHeight="1" x14ac:dyDescent="0.2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5.75" customHeight="1" x14ac:dyDescent="0.2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5.75" customHeight="1" x14ac:dyDescent="0.2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5.75" customHeight="1" x14ac:dyDescent="0.2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5.75" customHeight="1" x14ac:dyDescent="0.2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5.75" customHeight="1" x14ac:dyDescent="0.2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5.75" customHeight="1" x14ac:dyDescent="0.2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5.75" customHeight="1" x14ac:dyDescent="0.2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5.75" customHeight="1" x14ac:dyDescent="0.2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5.75" customHeight="1" x14ac:dyDescent="0.2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5.75" customHeight="1" x14ac:dyDescent="0.2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5.75" customHeight="1" x14ac:dyDescent="0.2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5.75" customHeight="1" x14ac:dyDescent="0.2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5.75" customHeight="1" x14ac:dyDescent="0.2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5.75" customHeight="1" x14ac:dyDescent="0.2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5.75" customHeight="1" x14ac:dyDescent="0.2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5.75" customHeight="1" x14ac:dyDescent="0.2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5.75" customHeight="1" x14ac:dyDescent="0.2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5.75" customHeight="1" x14ac:dyDescent="0.2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5.75" customHeight="1" x14ac:dyDescent="0.2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5.75" customHeight="1" x14ac:dyDescent="0.2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5.75" customHeight="1" x14ac:dyDescent="0.2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5.75" customHeight="1" x14ac:dyDescent="0.2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5.75" customHeight="1" x14ac:dyDescent="0.2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5.75" customHeight="1" x14ac:dyDescent="0.2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5.75" customHeight="1" x14ac:dyDescent="0.2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5.75" customHeight="1" x14ac:dyDescent="0.2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5.75" customHeight="1" x14ac:dyDescent="0.2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5.75" customHeight="1" x14ac:dyDescent="0.2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5.75" customHeight="1" x14ac:dyDescent="0.2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5.75" customHeight="1" x14ac:dyDescent="0.2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5.75" customHeight="1" x14ac:dyDescent="0.2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5.75" customHeight="1" x14ac:dyDescent="0.2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5.75" customHeight="1" x14ac:dyDescent="0.2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5.75" customHeight="1" x14ac:dyDescent="0.2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5.75" customHeight="1" x14ac:dyDescent="0.2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5.75" customHeight="1" x14ac:dyDescent="0.2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5.75" customHeight="1" x14ac:dyDescent="0.2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5.75" customHeight="1" x14ac:dyDescent="0.2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5.75" customHeight="1" x14ac:dyDescent="0.2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5.75" customHeight="1" x14ac:dyDescent="0.2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5.75" customHeight="1" x14ac:dyDescent="0.2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5.75" customHeight="1" x14ac:dyDescent="0.2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5.75" customHeight="1" x14ac:dyDescent="0.2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5.75" customHeight="1" x14ac:dyDescent="0.2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5.75" customHeight="1" x14ac:dyDescent="0.2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5.75" customHeight="1" x14ac:dyDescent="0.2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5.75" customHeight="1" x14ac:dyDescent="0.2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5.75" customHeight="1" x14ac:dyDescent="0.2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5.75" customHeight="1" x14ac:dyDescent="0.2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5.75" customHeight="1" x14ac:dyDescent="0.2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5.75" customHeight="1" x14ac:dyDescent="0.2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5.75" customHeight="1" x14ac:dyDescent="0.2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5.75" customHeight="1" x14ac:dyDescent="0.2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5.75" customHeight="1" x14ac:dyDescent="0.2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5.75" customHeight="1" x14ac:dyDescent="0.2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5.75" customHeight="1" x14ac:dyDescent="0.2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5.75" customHeight="1" x14ac:dyDescent="0.2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5.75" customHeight="1" x14ac:dyDescent="0.2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5.75" customHeight="1" x14ac:dyDescent="0.2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5.75" customHeight="1" x14ac:dyDescent="0.2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5.75" customHeight="1" x14ac:dyDescent="0.2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5.75" customHeight="1" x14ac:dyDescent="0.2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5.75" customHeight="1" x14ac:dyDescent="0.2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5.75" customHeight="1" x14ac:dyDescent="0.2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5.75" customHeight="1" x14ac:dyDescent="0.2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5.75" customHeight="1" x14ac:dyDescent="0.2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5.75" customHeight="1" x14ac:dyDescent="0.2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5.75" customHeight="1" x14ac:dyDescent="0.2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5.75" customHeight="1" x14ac:dyDescent="0.2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5.75" customHeight="1" x14ac:dyDescent="0.2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5.75" customHeight="1" x14ac:dyDescent="0.2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5.75" customHeight="1" x14ac:dyDescent="0.2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5.75" customHeight="1" x14ac:dyDescent="0.2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5.75" customHeight="1" x14ac:dyDescent="0.2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5.75" customHeight="1" x14ac:dyDescent="0.2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5.75" customHeight="1" x14ac:dyDescent="0.2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5.75" customHeight="1" x14ac:dyDescent="0.2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5.75" customHeight="1" x14ac:dyDescent="0.2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5.75" customHeight="1" x14ac:dyDescent="0.2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5.75" customHeight="1" x14ac:dyDescent="0.2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5.75" customHeight="1" x14ac:dyDescent="0.2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5.75" customHeight="1" x14ac:dyDescent="0.2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5.75" customHeight="1" x14ac:dyDescent="0.2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5.75" customHeight="1" x14ac:dyDescent="0.2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5.75" customHeight="1" x14ac:dyDescent="0.2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5.75" customHeight="1" x14ac:dyDescent="0.2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5.75" customHeight="1" x14ac:dyDescent="0.2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5.75" customHeight="1" x14ac:dyDescent="0.2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5.75" customHeight="1" x14ac:dyDescent="0.2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5.75" customHeight="1" x14ac:dyDescent="0.2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5.75" customHeight="1" x14ac:dyDescent="0.2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5.75" customHeight="1" x14ac:dyDescent="0.2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5.75" customHeight="1" x14ac:dyDescent="0.2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5.75" customHeight="1" x14ac:dyDescent="0.2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5.75" customHeight="1" x14ac:dyDescent="0.2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5.75" customHeight="1" x14ac:dyDescent="0.2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5.75" customHeight="1" x14ac:dyDescent="0.2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5.75" customHeight="1" x14ac:dyDescent="0.2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5.75" customHeight="1" x14ac:dyDescent="0.2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5.75" customHeight="1" x14ac:dyDescent="0.2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5.75" customHeight="1" x14ac:dyDescent="0.2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5.75" customHeight="1" x14ac:dyDescent="0.2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5.75" customHeight="1" x14ac:dyDescent="0.2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5.75" customHeight="1" x14ac:dyDescent="0.2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5.75" customHeight="1" x14ac:dyDescent="0.2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5.75" customHeight="1" x14ac:dyDescent="0.2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5.75" customHeight="1" x14ac:dyDescent="0.2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5.75" customHeight="1" x14ac:dyDescent="0.2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5.75" customHeight="1" x14ac:dyDescent="0.2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5.75" customHeight="1" x14ac:dyDescent="0.2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5.75" customHeight="1" x14ac:dyDescent="0.2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5.75" customHeight="1" x14ac:dyDescent="0.2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5.75" customHeight="1" x14ac:dyDescent="0.2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5.75" customHeight="1" x14ac:dyDescent="0.2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5.75" customHeight="1" x14ac:dyDescent="0.2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5.75" customHeight="1" x14ac:dyDescent="0.2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5.75" customHeight="1" x14ac:dyDescent="0.2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5.75" customHeight="1" x14ac:dyDescent="0.2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5.75" customHeight="1" x14ac:dyDescent="0.2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5.75" customHeight="1" x14ac:dyDescent="0.2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5.75" customHeight="1" x14ac:dyDescent="0.2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5.75" customHeight="1" x14ac:dyDescent="0.2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5.75" customHeight="1" x14ac:dyDescent="0.2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5.75" customHeight="1" x14ac:dyDescent="0.2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5.75" customHeight="1" x14ac:dyDescent="0.2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5.75" customHeight="1" x14ac:dyDescent="0.2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5.75" customHeight="1" x14ac:dyDescent="0.2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5.75" customHeight="1" x14ac:dyDescent="0.2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5.75" customHeight="1" x14ac:dyDescent="0.2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5.75" customHeight="1" x14ac:dyDescent="0.2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5.75" customHeight="1" x14ac:dyDescent="0.2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5.75" customHeight="1" x14ac:dyDescent="0.2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5.75" customHeight="1" x14ac:dyDescent="0.2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5.75" customHeight="1" x14ac:dyDescent="0.2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 x14ac:dyDescent="0.2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5.75" customHeight="1" x14ac:dyDescent="0.2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5.75" customHeight="1" x14ac:dyDescent="0.2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5.75" customHeight="1" x14ac:dyDescent="0.2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5.75" customHeight="1" x14ac:dyDescent="0.2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5.75" customHeight="1" x14ac:dyDescent="0.2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5.75" customHeight="1" x14ac:dyDescent="0.2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5.75" customHeight="1" x14ac:dyDescent="0.2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5.75" customHeight="1" x14ac:dyDescent="0.2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5.75" customHeight="1" x14ac:dyDescent="0.2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5.75" customHeight="1" x14ac:dyDescent="0.2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5.75" customHeight="1" x14ac:dyDescent="0.2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5.75" customHeight="1" x14ac:dyDescent="0.2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5.75" customHeight="1" x14ac:dyDescent="0.2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5.75" customHeight="1" x14ac:dyDescent="0.2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5.75" customHeight="1" x14ac:dyDescent="0.2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5.75" customHeight="1" x14ac:dyDescent="0.2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5.75" customHeight="1" x14ac:dyDescent="0.2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5.75" customHeight="1" x14ac:dyDescent="0.2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5.75" customHeight="1" x14ac:dyDescent="0.2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5.75" customHeight="1" x14ac:dyDescent="0.2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5.75" customHeight="1" x14ac:dyDescent="0.2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5.75" customHeight="1" x14ac:dyDescent="0.2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5.75" customHeight="1" x14ac:dyDescent="0.2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5.75" customHeight="1" x14ac:dyDescent="0.2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5.75" customHeight="1" x14ac:dyDescent="0.2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5.75" customHeight="1" x14ac:dyDescent="0.2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5.75" customHeight="1" x14ac:dyDescent="0.2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5.75" customHeight="1" x14ac:dyDescent="0.2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5.75" customHeight="1" x14ac:dyDescent="0.2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5.75" customHeight="1" x14ac:dyDescent="0.2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5.75" customHeight="1" x14ac:dyDescent="0.2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5.75" customHeight="1" x14ac:dyDescent="0.2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5.75" customHeight="1" x14ac:dyDescent="0.2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5.75" customHeight="1" x14ac:dyDescent="0.2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5.75" customHeight="1" x14ac:dyDescent="0.2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5.75" customHeight="1" x14ac:dyDescent="0.2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5.75" customHeight="1" x14ac:dyDescent="0.2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5.75" customHeight="1" x14ac:dyDescent="0.2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5.75" customHeight="1" x14ac:dyDescent="0.2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5.75" customHeight="1" x14ac:dyDescent="0.2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5.75" customHeight="1" x14ac:dyDescent="0.2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5.75" customHeight="1" x14ac:dyDescent="0.2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5.75" customHeight="1" x14ac:dyDescent="0.2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5.75" customHeight="1" x14ac:dyDescent="0.2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5.75" customHeight="1" x14ac:dyDescent="0.2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5.75" customHeight="1" x14ac:dyDescent="0.2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5.75" customHeight="1" x14ac:dyDescent="0.2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5.75" customHeight="1" x14ac:dyDescent="0.2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5.75" customHeight="1" x14ac:dyDescent="0.2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5.75" customHeight="1" x14ac:dyDescent="0.2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5.75" customHeight="1" x14ac:dyDescent="0.2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5.75" customHeight="1" x14ac:dyDescent="0.2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5.75" customHeight="1" x14ac:dyDescent="0.2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5.75" customHeight="1" x14ac:dyDescent="0.2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5.75" customHeight="1" x14ac:dyDescent="0.2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5.75" customHeight="1" x14ac:dyDescent="0.2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5.75" customHeight="1" x14ac:dyDescent="0.2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5.75" customHeight="1" x14ac:dyDescent="0.2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5.75" customHeight="1" x14ac:dyDescent="0.2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5.75" customHeight="1" x14ac:dyDescent="0.2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5.75" customHeight="1" x14ac:dyDescent="0.2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5.75" customHeight="1" x14ac:dyDescent="0.2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5.75" customHeight="1" x14ac:dyDescent="0.2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5.75" customHeight="1" x14ac:dyDescent="0.2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5.75" customHeight="1" x14ac:dyDescent="0.2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5.75" customHeight="1" x14ac:dyDescent="0.2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5.75" customHeight="1" x14ac:dyDescent="0.2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5.75" customHeight="1" x14ac:dyDescent="0.2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5.75" customHeight="1" x14ac:dyDescent="0.2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5.75" customHeight="1" x14ac:dyDescent="0.2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5.75" customHeight="1" x14ac:dyDescent="0.2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5.75" customHeight="1" x14ac:dyDescent="0.2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5.75" customHeight="1" x14ac:dyDescent="0.2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5.75" customHeight="1" x14ac:dyDescent="0.2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5.75" customHeight="1" x14ac:dyDescent="0.2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5.75" customHeight="1" x14ac:dyDescent="0.2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5.75" customHeight="1" x14ac:dyDescent="0.2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5.75" customHeight="1" x14ac:dyDescent="0.2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5.75" customHeight="1" x14ac:dyDescent="0.2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5.75" customHeight="1" x14ac:dyDescent="0.2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5.75" customHeight="1" x14ac:dyDescent="0.2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5.75" customHeight="1" x14ac:dyDescent="0.2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5.75" customHeight="1" x14ac:dyDescent="0.2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5.75" customHeight="1" x14ac:dyDescent="0.2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5.75" customHeight="1" x14ac:dyDescent="0.2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5.75" customHeight="1" x14ac:dyDescent="0.2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5.75" customHeight="1" x14ac:dyDescent="0.2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5.75" customHeight="1" x14ac:dyDescent="0.2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5.75" customHeight="1" x14ac:dyDescent="0.2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5.75" customHeight="1" x14ac:dyDescent="0.2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5.75" customHeight="1" x14ac:dyDescent="0.2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5.75" customHeight="1" x14ac:dyDescent="0.2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5.75" customHeight="1" x14ac:dyDescent="0.2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5.75" customHeight="1" x14ac:dyDescent="0.2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5.75" customHeight="1" x14ac:dyDescent="0.2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5.75" customHeight="1" x14ac:dyDescent="0.2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5.75" customHeight="1" x14ac:dyDescent="0.2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5.75" customHeight="1" x14ac:dyDescent="0.2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5.75" customHeight="1" x14ac:dyDescent="0.2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5.75" customHeight="1" x14ac:dyDescent="0.2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5.75" customHeight="1" x14ac:dyDescent="0.2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5.75" customHeight="1" x14ac:dyDescent="0.2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5.75" customHeight="1" x14ac:dyDescent="0.2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5.75" customHeight="1" x14ac:dyDescent="0.2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5.75" customHeight="1" x14ac:dyDescent="0.2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5.75" customHeight="1" x14ac:dyDescent="0.2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5.75" customHeight="1" x14ac:dyDescent="0.2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5.75" customHeight="1" x14ac:dyDescent="0.2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5.75" customHeight="1" x14ac:dyDescent="0.2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5.75" customHeight="1" x14ac:dyDescent="0.2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5.75" customHeight="1" x14ac:dyDescent="0.2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5.75" customHeight="1" x14ac:dyDescent="0.2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5.75" customHeight="1" x14ac:dyDescent="0.2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5.75" customHeight="1" x14ac:dyDescent="0.2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5.75" customHeight="1" x14ac:dyDescent="0.2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5.75" customHeight="1" x14ac:dyDescent="0.2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5.75" customHeight="1" x14ac:dyDescent="0.2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5.75" customHeight="1" x14ac:dyDescent="0.2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5.75" customHeight="1" x14ac:dyDescent="0.2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5.75" customHeight="1" x14ac:dyDescent="0.2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5.75" customHeight="1" x14ac:dyDescent="0.2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5.75" customHeight="1" x14ac:dyDescent="0.2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5.75" customHeight="1" x14ac:dyDescent="0.2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5.75" customHeight="1" x14ac:dyDescent="0.2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5.75" customHeight="1" x14ac:dyDescent="0.2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5.75" customHeight="1" x14ac:dyDescent="0.2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5.75" customHeight="1" x14ac:dyDescent="0.2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5.75" customHeight="1" x14ac:dyDescent="0.2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5.75" customHeight="1" x14ac:dyDescent="0.2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5.75" customHeight="1" x14ac:dyDescent="0.2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5.75" customHeight="1" x14ac:dyDescent="0.2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5.75" customHeight="1" x14ac:dyDescent="0.2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5.75" customHeight="1" x14ac:dyDescent="0.2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5.75" customHeight="1" x14ac:dyDescent="0.2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5.75" customHeight="1" x14ac:dyDescent="0.2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5.75" customHeight="1" x14ac:dyDescent="0.2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5.75" customHeight="1" x14ac:dyDescent="0.2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5.75" customHeight="1" x14ac:dyDescent="0.2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5.75" customHeight="1" x14ac:dyDescent="0.2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5.75" customHeight="1" x14ac:dyDescent="0.2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5.75" customHeight="1" x14ac:dyDescent="0.2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5.75" customHeight="1" x14ac:dyDescent="0.2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5.75" customHeight="1" x14ac:dyDescent="0.2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5.75" customHeight="1" x14ac:dyDescent="0.2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5.75" customHeight="1" x14ac:dyDescent="0.2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5.75" customHeight="1" x14ac:dyDescent="0.2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5.75" customHeight="1" x14ac:dyDescent="0.2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5.75" customHeight="1" x14ac:dyDescent="0.2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5.75" customHeight="1" x14ac:dyDescent="0.2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5.75" customHeight="1" x14ac:dyDescent="0.2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5.75" customHeight="1" x14ac:dyDescent="0.2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5.75" customHeight="1" x14ac:dyDescent="0.2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5.75" customHeight="1" x14ac:dyDescent="0.2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5.75" customHeight="1" x14ac:dyDescent="0.2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5.75" customHeight="1" x14ac:dyDescent="0.2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5.75" customHeight="1" x14ac:dyDescent="0.2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5.75" customHeight="1" x14ac:dyDescent="0.2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5.75" customHeight="1" x14ac:dyDescent="0.2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5.75" customHeight="1" x14ac:dyDescent="0.2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5.75" customHeight="1" x14ac:dyDescent="0.2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5.75" customHeight="1" x14ac:dyDescent="0.2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5.75" customHeight="1" x14ac:dyDescent="0.2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5.75" customHeight="1" x14ac:dyDescent="0.2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5.75" customHeight="1" x14ac:dyDescent="0.2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5.75" customHeight="1" x14ac:dyDescent="0.2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5.75" customHeight="1" x14ac:dyDescent="0.2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5.75" customHeight="1" x14ac:dyDescent="0.2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5.75" customHeight="1" x14ac:dyDescent="0.2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5.75" customHeight="1" x14ac:dyDescent="0.2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5.75" customHeight="1" x14ac:dyDescent="0.2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5.75" customHeight="1" x14ac:dyDescent="0.2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5.75" customHeight="1" x14ac:dyDescent="0.2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5.75" customHeight="1" x14ac:dyDescent="0.2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5.75" customHeight="1" x14ac:dyDescent="0.2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5.75" customHeight="1" x14ac:dyDescent="0.2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5.75" customHeight="1" x14ac:dyDescent="0.2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5.75" customHeight="1" x14ac:dyDescent="0.2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5.75" customHeight="1" x14ac:dyDescent="0.2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5.75" customHeight="1" x14ac:dyDescent="0.2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5.75" customHeight="1" x14ac:dyDescent="0.2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5.75" customHeight="1" x14ac:dyDescent="0.2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5.75" customHeight="1" x14ac:dyDescent="0.2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5.75" customHeight="1" x14ac:dyDescent="0.2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5.75" customHeight="1" x14ac:dyDescent="0.2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5.75" customHeight="1" x14ac:dyDescent="0.2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5.75" customHeight="1" x14ac:dyDescent="0.2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5.75" customHeight="1" x14ac:dyDescent="0.2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5.75" customHeight="1" x14ac:dyDescent="0.2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5.75" customHeight="1" x14ac:dyDescent="0.2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5.75" customHeight="1" x14ac:dyDescent="0.2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5.75" customHeight="1" x14ac:dyDescent="0.2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5.75" customHeight="1" x14ac:dyDescent="0.2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5.75" customHeight="1" x14ac:dyDescent="0.2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5.75" customHeight="1" x14ac:dyDescent="0.2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5.75" customHeight="1" x14ac:dyDescent="0.2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5.75" customHeight="1" x14ac:dyDescent="0.2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5.75" customHeight="1" x14ac:dyDescent="0.2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5.75" customHeight="1" x14ac:dyDescent="0.2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5.75" customHeight="1" x14ac:dyDescent="0.2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5.75" customHeight="1" x14ac:dyDescent="0.2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5.75" customHeight="1" x14ac:dyDescent="0.2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5.75" customHeight="1" x14ac:dyDescent="0.2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5.75" customHeight="1" x14ac:dyDescent="0.2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5.75" customHeight="1" x14ac:dyDescent="0.2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5.75" customHeight="1" x14ac:dyDescent="0.2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5.75" customHeight="1" x14ac:dyDescent="0.2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5.75" customHeight="1" x14ac:dyDescent="0.2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5.75" customHeight="1" x14ac:dyDescent="0.2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5.75" customHeight="1" x14ac:dyDescent="0.2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5.75" customHeight="1" x14ac:dyDescent="0.2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5.75" customHeight="1" x14ac:dyDescent="0.2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5.75" customHeight="1" x14ac:dyDescent="0.2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5.75" customHeight="1" x14ac:dyDescent="0.2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5.75" customHeight="1" x14ac:dyDescent="0.2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5.75" customHeight="1" x14ac:dyDescent="0.2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5.75" customHeight="1" x14ac:dyDescent="0.2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5.75" customHeight="1" x14ac:dyDescent="0.2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5.75" customHeight="1" x14ac:dyDescent="0.2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5.75" customHeight="1" x14ac:dyDescent="0.2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5.75" customHeight="1" x14ac:dyDescent="0.2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5.75" customHeight="1" x14ac:dyDescent="0.2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5.75" customHeight="1" x14ac:dyDescent="0.2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5.75" customHeight="1" x14ac:dyDescent="0.2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5.75" customHeight="1" x14ac:dyDescent="0.2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5.75" customHeight="1" x14ac:dyDescent="0.2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5.75" customHeight="1" x14ac:dyDescent="0.2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5.75" customHeight="1" x14ac:dyDescent="0.2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5.75" customHeight="1" x14ac:dyDescent="0.2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5.75" customHeight="1" x14ac:dyDescent="0.2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5.75" customHeight="1" x14ac:dyDescent="0.2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5.75" customHeight="1" x14ac:dyDescent="0.2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5.75" customHeight="1" x14ac:dyDescent="0.2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5.75" customHeight="1" x14ac:dyDescent="0.2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5.75" customHeight="1" x14ac:dyDescent="0.2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5.75" customHeight="1" x14ac:dyDescent="0.2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5.75" customHeight="1" x14ac:dyDescent="0.2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5.75" customHeight="1" x14ac:dyDescent="0.2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5.75" customHeight="1" x14ac:dyDescent="0.2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5.75" customHeight="1" x14ac:dyDescent="0.2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5.75" customHeight="1" x14ac:dyDescent="0.2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5.75" customHeight="1" x14ac:dyDescent="0.2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5.75" customHeight="1" x14ac:dyDescent="0.2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5.75" customHeight="1" x14ac:dyDescent="0.2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5.75" customHeight="1" x14ac:dyDescent="0.2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5.75" customHeight="1" x14ac:dyDescent="0.2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5.75" customHeight="1" x14ac:dyDescent="0.2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5.75" customHeight="1" x14ac:dyDescent="0.2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5.75" customHeight="1" x14ac:dyDescent="0.2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5.75" customHeight="1" x14ac:dyDescent="0.2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5.75" customHeight="1" x14ac:dyDescent="0.2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5.75" customHeight="1" x14ac:dyDescent="0.2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5.75" customHeight="1" x14ac:dyDescent="0.2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5.75" customHeight="1" x14ac:dyDescent="0.2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5.75" customHeight="1" x14ac:dyDescent="0.2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5.75" customHeight="1" x14ac:dyDescent="0.2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5.75" customHeight="1" x14ac:dyDescent="0.2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5.75" customHeight="1" x14ac:dyDescent="0.2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5.75" customHeight="1" x14ac:dyDescent="0.2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5.75" customHeight="1" x14ac:dyDescent="0.2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5.75" customHeight="1" x14ac:dyDescent="0.2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5.75" customHeight="1" x14ac:dyDescent="0.2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5.75" customHeight="1" x14ac:dyDescent="0.2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5.75" customHeight="1" x14ac:dyDescent="0.2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5.75" customHeight="1" x14ac:dyDescent="0.2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5.75" customHeight="1" x14ac:dyDescent="0.2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5.75" customHeight="1" x14ac:dyDescent="0.2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5.75" customHeight="1" x14ac:dyDescent="0.2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5.75" customHeight="1" x14ac:dyDescent="0.2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5.75" customHeight="1" x14ac:dyDescent="0.2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5.75" customHeight="1" x14ac:dyDescent="0.2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5.75" customHeight="1" x14ac:dyDescent="0.2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5.75" customHeight="1" x14ac:dyDescent="0.2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5.75" customHeight="1" x14ac:dyDescent="0.2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5.75" customHeight="1" x14ac:dyDescent="0.2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5.75" customHeight="1" x14ac:dyDescent="0.2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5.75" customHeight="1" x14ac:dyDescent="0.2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5.75" customHeight="1" x14ac:dyDescent="0.2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5.75" customHeight="1" x14ac:dyDescent="0.2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5.75" customHeight="1" x14ac:dyDescent="0.2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5.75" customHeight="1" x14ac:dyDescent="0.2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5.75" customHeight="1" x14ac:dyDescent="0.2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5.75" customHeight="1" x14ac:dyDescent="0.2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5.75" customHeight="1" x14ac:dyDescent="0.2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5.75" customHeight="1" x14ac:dyDescent="0.2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5.75" customHeight="1" x14ac:dyDescent="0.2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5.75" customHeight="1" x14ac:dyDescent="0.2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5.75" customHeight="1" x14ac:dyDescent="0.2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5.75" customHeight="1" x14ac:dyDescent="0.2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5.75" customHeight="1" x14ac:dyDescent="0.2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5.75" customHeight="1" x14ac:dyDescent="0.2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5.75" customHeight="1" x14ac:dyDescent="0.2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5.75" customHeight="1" x14ac:dyDescent="0.2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5.75" customHeight="1" x14ac:dyDescent="0.2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5.75" customHeight="1" x14ac:dyDescent="0.2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5.75" customHeight="1" x14ac:dyDescent="0.2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5.75" customHeight="1" x14ac:dyDescent="0.2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5.75" customHeight="1" x14ac:dyDescent="0.2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5.75" customHeight="1" x14ac:dyDescent="0.2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5.75" customHeight="1" x14ac:dyDescent="0.2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5.75" customHeight="1" x14ac:dyDescent="0.2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5.75" customHeight="1" x14ac:dyDescent="0.2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5.75" customHeight="1" x14ac:dyDescent="0.2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5.75" customHeight="1" x14ac:dyDescent="0.2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5.75" customHeight="1" x14ac:dyDescent="0.2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5.75" customHeight="1" x14ac:dyDescent="0.2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5.75" customHeight="1" x14ac:dyDescent="0.2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5.75" customHeight="1" x14ac:dyDescent="0.2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5.75" customHeight="1" x14ac:dyDescent="0.2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5.75" customHeight="1" x14ac:dyDescent="0.2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5.75" customHeight="1" x14ac:dyDescent="0.2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5.75" customHeight="1" x14ac:dyDescent="0.2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5.75" customHeight="1" x14ac:dyDescent="0.2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5.75" customHeight="1" x14ac:dyDescent="0.2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5.75" customHeight="1" x14ac:dyDescent="0.2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5.75" customHeight="1" x14ac:dyDescent="0.2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5.75" customHeight="1" x14ac:dyDescent="0.2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5.75" customHeight="1" x14ac:dyDescent="0.2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5.75" customHeight="1" x14ac:dyDescent="0.2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5.75" customHeight="1" x14ac:dyDescent="0.2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5.75" customHeight="1" x14ac:dyDescent="0.2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5.75" customHeight="1" x14ac:dyDescent="0.2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5.75" customHeight="1" x14ac:dyDescent="0.2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5.75" customHeight="1" x14ac:dyDescent="0.2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5.75" customHeight="1" x14ac:dyDescent="0.2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5.75" customHeight="1" x14ac:dyDescent="0.2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5.75" customHeight="1" x14ac:dyDescent="0.2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5.75" customHeight="1" x14ac:dyDescent="0.2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5.75" customHeight="1" x14ac:dyDescent="0.2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5.75" customHeight="1" x14ac:dyDescent="0.2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5.75" customHeight="1" x14ac:dyDescent="0.2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5.75" customHeight="1" x14ac:dyDescent="0.2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5.75" customHeight="1" x14ac:dyDescent="0.2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5.75" customHeight="1" x14ac:dyDescent="0.2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5.75" customHeight="1" x14ac:dyDescent="0.2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5.75" customHeight="1" x14ac:dyDescent="0.2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5.75" customHeight="1" x14ac:dyDescent="0.2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5.75" customHeight="1" x14ac:dyDescent="0.2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5.75" customHeight="1" x14ac:dyDescent="0.2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5.75" customHeight="1" x14ac:dyDescent="0.2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5.75" customHeight="1" x14ac:dyDescent="0.2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5.75" customHeight="1" x14ac:dyDescent="0.2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5.75" customHeight="1" x14ac:dyDescent="0.2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5.75" customHeight="1" x14ac:dyDescent="0.2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5.75" customHeight="1" x14ac:dyDescent="0.2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5.75" customHeight="1" x14ac:dyDescent="0.2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5.75" customHeight="1" x14ac:dyDescent="0.2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5.75" customHeight="1" x14ac:dyDescent="0.2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5.75" customHeight="1" x14ac:dyDescent="0.2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5.75" customHeight="1" x14ac:dyDescent="0.2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5.75" customHeight="1" x14ac:dyDescent="0.2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5.75" customHeight="1" x14ac:dyDescent="0.2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5.75" customHeight="1" x14ac:dyDescent="0.2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5.75" customHeight="1" x14ac:dyDescent="0.2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5.75" customHeight="1" x14ac:dyDescent="0.2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5.75" customHeight="1" x14ac:dyDescent="0.2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5.75" customHeight="1" x14ac:dyDescent="0.2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5.75" customHeight="1" x14ac:dyDescent="0.2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5.75" customHeight="1" x14ac:dyDescent="0.2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5.75" customHeight="1" x14ac:dyDescent="0.2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5.75" customHeight="1" x14ac:dyDescent="0.2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5.75" customHeight="1" x14ac:dyDescent="0.2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5.75" customHeight="1" x14ac:dyDescent="0.2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5.75" customHeight="1" x14ac:dyDescent="0.2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5.75" customHeight="1" x14ac:dyDescent="0.2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5.75" customHeight="1" x14ac:dyDescent="0.2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5.75" customHeight="1" x14ac:dyDescent="0.2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5.75" customHeight="1" x14ac:dyDescent="0.2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5.75" customHeight="1" x14ac:dyDescent="0.2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5.75" customHeight="1" x14ac:dyDescent="0.2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5.75" customHeight="1" x14ac:dyDescent="0.2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5.75" customHeight="1" x14ac:dyDescent="0.2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5.75" customHeight="1" x14ac:dyDescent="0.2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5.75" customHeight="1" x14ac:dyDescent="0.2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5.75" customHeight="1" x14ac:dyDescent="0.2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5.75" customHeight="1" x14ac:dyDescent="0.2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5.75" customHeight="1" x14ac:dyDescent="0.2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5.75" customHeight="1" x14ac:dyDescent="0.2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5.75" customHeight="1" x14ac:dyDescent="0.2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5.75" customHeight="1" x14ac:dyDescent="0.2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5.75" customHeight="1" x14ac:dyDescent="0.2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5.75" customHeight="1" x14ac:dyDescent="0.2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5.75" customHeight="1" x14ac:dyDescent="0.2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5.75" customHeight="1" x14ac:dyDescent="0.2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5.75" customHeight="1" x14ac:dyDescent="0.2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5.75" customHeight="1" x14ac:dyDescent="0.2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5.75" customHeight="1" x14ac:dyDescent="0.2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5.75" customHeight="1" x14ac:dyDescent="0.2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5.75" customHeight="1" x14ac:dyDescent="0.2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5.75" customHeight="1" x14ac:dyDescent="0.2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5.75" customHeight="1" x14ac:dyDescent="0.2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5.75" customHeight="1" x14ac:dyDescent="0.2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5.75" customHeight="1" x14ac:dyDescent="0.2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5.75" customHeight="1" x14ac:dyDescent="0.2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5.75" customHeight="1" x14ac:dyDescent="0.2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5.75" customHeight="1" x14ac:dyDescent="0.2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5.75" customHeight="1" x14ac:dyDescent="0.2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5.75" customHeight="1" x14ac:dyDescent="0.2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5.75" customHeight="1" x14ac:dyDescent="0.2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5.75" customHeight="1" x14ac:dyDescent="0.2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5.75" customHeight="1" x14ac:dyDescent="0.2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5.75" customHeight="1" x14ac:dyDescent="0.2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5.75" customHeight="1" x14ac:dyDescent="0.2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5.75" customHeight="1" x14ac:dyDescent="0.2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5.75" customHeight="1" x14ac:dyDescent="0.2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5.75" customHeight="1" x14ac:dyDescent="0.2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5.75" customHeight="1" x14ac:dyDescent="0.2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5.75" customHeight="1" x14ac:dyDescent="0.2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5.75" customHeight="1" x14ac:dyDescent="0.2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5.75" customHeight="1" x14ac:dyDescent="0.2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5.75" customHeight="1" x14ac:dyDescent="0.2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5.75" customHeight="1" x14ac:dyDescent="0.2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5.75" customHeight="1" x14ac:dyDescent="0.2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5.75" customHeight="1" x14ac:dyDescent="0.2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5.75" customHeight="1" x14ac:dyDescent="0.2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5.75" customHeight="1" x14ac:dyDescent="0.2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5.75" customHeight="1" x14ac:dyDescent="0.2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5.75" customHeight="1" x14ac:dyDescent="0.2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5.75" customHeight="1" x14ac:dyDescent="0.2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5.75" customHeight="1" x14ac:dyDescent="0.2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5.75" customHeight="1" x14ac:dyDescent="0.2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5.75" customHeight="1" x14ac:dyDescent="0.2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5.75" customHeight="1" x14ac:dyDescent="0.2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5.75" customHeight="1" x14ac:dyDescent="0.2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5.75" customHeight="1" x14ac:dyDescent="0.2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5.75" customHeight="1" x14ac:dyDescent="0.2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5.75" customHeight="1" x14ac:dyDescent="0.2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5.75" customHeight="1" x14ac:dyDescent="0.2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5.75" customHeight="1" x14ac:dyDescent="0.2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5.75" customHeight="1" x14ac:dyDescent="0.2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5.75" customHeight="1" x14ac:dyDescent="0.2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5.75" customHeight="1" x14ac:dyDescent="0.2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5.75" customHeight="1" x14ac:dyDescent="0.2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5.75" customHeight="1" x14ac:dyDescent="0.2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5.75" customHeight="1" x14ac:dyDescent="0.2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5.75" customHeight="1" x14ac:dyDescent="0.2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5.75" customHeight="1" x14ac:dyDescent="0.2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5.75" customHeight="1" x14ac:dyDescent="0.2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5.75" customHeight="1" x14ac:dyDescent="0.2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5.75" customHeight="1" x14ac:dyDescent="0.2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5.75" customHeight="1" x14ac:dyDescent="0.2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5.75" customHeight="1" x14ac:dyDescent="0.2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5.75" customHeight="1" x14ac:dyDescent="0.2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5.75" customHeight="1" x14ac:dyDescent="0.2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5.75" customHeight="1" x14ac:dyDescent="0.2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5.75" customHeight="1" x14ac:dyDescent="0.2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5.75" customHeight="1" x14ac:dyDescent="0.2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5.75" customHeight="1" x14ac:dyDescent="0.2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5.75" customHeight="1" x14ac:dyDescent="0.2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5.75" customHeight="1" x14ac:dyDescent="0.2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5.75" customHeight="1" x14ac:dyDescent="0.2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5.75" customHeight="1" x14ac:dyDescent="0.2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5.75" customHeight="1" x14ac:dyDescent="0.2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5.75" customHeight="1" x14ac:dyDescent="0.2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5.75" customHeight="1" x14ac:dyDescent="0.2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5.75" customHeight="1" x14ac:dyDescent="0.2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5.75" customHeight="1" x14ac:dyDescent="0.2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5.75" customHeight="1" x14ac:dyDescent="0.2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5.75" customHeight="1" x14ac:dyDescent="0.2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5.75" customHeight="1" x14ac:dyDescent="0.2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5.75" customHeight="1" x14ac:dyDescent="0.2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5.75" customHeight="1" x14ac:dyDescent="0.2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5.75" customHeight="1" x14ac:dyDescent="0.2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5.75" customHeight="1" x14ac:dyDescent="0.2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5.75" customHeight="1" x14ac:dyDescent="0.2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5.75" customHeight="1" x14ac:dyDescent="0.2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5.75" customHeight="1" x14ac:dyDescent="0.2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5.75" customHeight="1" x14ac:dyDescent="0.2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5.75" customHeight="1" x14ac:dyDescent="0.2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5.75" customHeight="1" x14ac:dyDescent="0.2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5.75" customHeight="1" x14ac:dyDescent="0.2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5.75" customHeight="1" x14ac:dyDescent="0.2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5.75" customHeight="1" x14ac:dyDescent="0.2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5.75" customHeight="1" x14ac:dyDescent="0.2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5.75" customHeight="1" x14ac:dyDescent="0.2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5.75" customHeight="1" x14ac:dyDescent="0.2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5.75" customHeight="1" x14ac:dyDescent="0.2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5.75" customHeight="1" x14ac:dyDescent="0.2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5.75" customHeight="1" x14ac:dyDescent="0.2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5.75" customHeight="1" x14ac:dyDescent="0.2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5.75" customHeight="1" x14ac:dyDescent="0.2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5.75" customHeight="1" x14ac:dyDescent="0.2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5.75" customHeight="1" x14ac:dyDescent="0.2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5.75" customHeight="1" x14ac:dyDescent="0.2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5.75" customHeight="1" x14ac:dyDescent="0.2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5.75" customHeight="1" x14ac:dyDescent="0.2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5.75" customHeight="1" x14ac:dyDescent="0.2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5.75" customHeight="1" x14ac:dyDescent="0.2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5.75" customHeight="1" x14ac:dyDescent="0.2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5.75" customHeight="1" x14ac:dyDescent="0.2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mergeCells count="2">
    <mergeCell ref="D2:E2"/>
    <mergeCell ref="G2:H2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A58" workbookViewId="0">
      <selection activeCell="C130" sqref="C130"/>
    </sheetView>
  </sheetViews>
  <sheetFormatPr baseColWidth="10" defaultColWidth="12.6640625" defaultRowHeight="15" customHeight="1" x14ac:dyDescent="0.15"/>
  <cols>
    <col min="1" max="1" width="15.1640625" customWidth="1"/>
    <col min="2" max="2" width="10.5" bestFit="1" customWidth="1"/>
    <col min="3" max="3" width="9.1640625" bestFit="1" customWidth="1"/>
    <col min="4" max="4" width="8.6640625" customWidth="1"/>
    <col min="5" max="5" width="10.1640625" bestFit="1" customWidth="1"/>
    <col min="6" max="6" width="14.6640625" customWidth="1"/>
    <col min="7" max="7" width="6.6640625" bestFit="1" customWidth="1"/>
    <col min="8" max="8" width="10.1640625" bestFit="1" customWidth="1"/>
    <col min="9" max="9" width="7.1640625" bestFit="1" customWidth="1"/>
    <col min="10" max="10" width="7.83203125" customWidth="1"/>
    <col min="11" max="26" width="1.1640625" customWidth="1"/>
  </cols>
  <sheetData>
    <row r="1" spans="1:26" x14ac:dyDescent="0.2">
      <c r="A1" s="33"/>
      <c r="B1" s="242"/>
      <c r="C1" s="242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x14ac:dyDescent="0.2">
      <c r="A2" s="247" t="s">
        <v>2609</v>
      </c>
      <c r="B2" s="242"/>
      <c r="C2" s="242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x14ac:dyDescent="0.2">
      <c r="A3" s="33"/>
      <c r="B3" s="242"/>
      <c r="C3" s="242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x14ac:dyDescent="0.2">
      <c r="A4" s="262" t="s">
        <v>2686</v>
      </c>
      <c r="B4" s="263" t="s">
        <v>2617</v>
      </c>
      <c r="C4" s="263" t="s">
        <v>2618</v>
      </c>
      <c r="D4" s="263" t="s">
        <v>2619</v>
      </c>
      <c r="E4" s="254" t="s">
        <v>2620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x14ac:dyDescent="0.2">
      <c r="A5" s="264" t="s">
        <v>3842</v>
      </c>
      <c r="B5" s="239">
        <f t="shared" ref="B5:D5" si="0">B20</f>
        <v>28</v>
      </c>
      <c r="C5" s="239">
        <f t="shared" si="0"/>
        <v>21740</v>
      </c>
      <c r="D5" s="239">
        <f t="shared" si="0"/>
        <v>350</v>
      </c>
      <c r="E5" s="239">
        <f>H20</f>
        <v>23290</v>
      </c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x14ac:dyDescent="0.2">
      <c r="A6" s="264" t="s">
        <v>2204</v>
      </c>
      <c r="B6" s="239">
        <f t="shared" ref="B6:D6" si="1">B43</f>
        <v>27</v>
      </c>
      <c r="C6" s="239">
        <f t="shared" si="1"/>
        <v>21315</v>
      </c>
      <c r="D6" s="239">
        <f t="shared" si="1"/>
        <v>3050</v>
      </c>
      <c r="E6" s="239">
        <f>H43</f>
        <v>25565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x14ac:dyDescent="0.2">
      <c r="A7" s="264" t="s">
        <v>2590</v>
      </c>
      <c r="B7" s="239">
        <f t="shared" ref="B7:D7" si="2">B66</f>
        <v>26</v>
      </c>
      <c r="C7" s="239">
        <f t="shared" si="2"/>
        <v>17835</v>
      </c>
      <c r="D7" s="239">
        <f t="shared" si="2"/>
        <v>3200</v>
      </c>
      <c r="E7" s="239">
        <f>H66</f>
        <v>21035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264" t="s">
        <v>2591</v>
      </c>
      <c r="B8" s="239">
        <f t="shared" ref="B8:D8" si="3">B89</f>
        <v>26</v>
      </c>
      <c r="C8" s="239">
        <f t="shared" si="3"/>
        <v>17835</v>
      </c>
      <c r="D8" s="239">
        <f t="shared" si="3"/>
        <v>0</v>
      </c>
      <c r="E8" s="239">
        <f>H89</f>
        <v>17835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x14ac:dyDescent="0.2">
      <c r="A9" s="264" t="s">
        <v>1392</v>
      </c>
      <c r="B9" s="239">
        <f t="shared" ref="B9:D9" si="4">B112</f>
        <v>18</v>
      </c>
      <c r="C9" s="239">
        <f t="shared" si="4"/>
        <v>17602.5</v>
      </c>
      <c r="D9" s="239">
        <f t="shared" si="4"/>
        <v>4700</v>
      </c>
      <c r="E9" s="239">
        <f>H112</f>
        <v>22302.5</v>
      </c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x14ac:dyDescent="0.2">
      <c r="A10" s="264" t="s">
        <v>2594</v>
      </c>
      <c r="B10" s="239">
        <f t="shared" ref="B10:D10" si="5">B135</f>
        <v>18</v>
      </c>
      <c r="C10" s="239">
        <f t="shared" si="5"/>
        <v>16527.5</v>
      </c>
      <c r="D10" s="239">
        <f t="shared" si="5"/>
        <v>2500</v>
      </c>
      <c r="E10" s="239">
        <f>H135</f>
        <v>21252.5</v>
      </c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spans="1:26" x14ac:dyDescent="0.2">
      <c r="A11" s="264" t="s">
        <v>2694</v>
      </c>
      <c r="B11" s="239">
        <f t="shared" ref="B11:D11" si="6">B158</f>
        <v>0</v>
      </c>
      <c r="C11" s="239">
        <f t="shared" si="6"/>
        <v>0</v>
      </c>
      <c r="D11" s="239">
        <f t="shared" si="6"/>
        <v>0</v>
      </c>
      <c r="E11" s="239">
        <f>H158</f>
        <v>0</v>
      </c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">
      <c r="A12" s="264" t="s">
        <v>2694</v>
      </c>
      <c r="B12" s="239">
        <f t="shared" ref="B12:D12" si="7">B181</f>
        <v>0</v>
      </c>
      <c r="C12" s="239">
        <f t="shared" si="7"/>
        <v>0</v>
      </c>
      <c r="D12" s="239">
        <f t="shared" si="7"/>
        <v>0</v>
      </c>
      <c r="E12" s="239">
        <f>H181</f>
        <v>0</v>
      </c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x14ac:dyDescent="0.2">
      <c r="A13" s="264" t="s">
        <v>3843</v>
      </c>
      <c r="B13" s="239">
        <f t="shared" ref="B13:D13" si="8">B204</f>
        <v>0</v>
      </c>
      <c r="C13" s="239">
        <f t="shared" si="8"/>
        <v>0</v>
      </c>
      <c r="D13" s="239">
        <f t="shared" si="8"/>
        <v>0</v>
      </c>
      <c r="E13" s="239">
        <f>H204</f>
        <v>0</v>
      </c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spans="1:26" x14ac:dyDescent="0.2">
      <c r="A14" s="264" t="s">
        <v>3844</v>
      </c>
      <c r="B14" s="239">
        <f t="shared" ref="B14:D14" si="9">B227</f>
        <v>0</v>
      </c>
      <c r="C14" s="239">
        <f t="shared" si="9"/>
        <v>0</v>
      </c>
      <c r="D14" s="239">
        <f t="shared" si="9"/>
        <v>0</v>
      </c>
      <c r="E14" s="239">
        <f>H227</f>
        <v>0</v>
      </c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spans="1:26" x14ac:dyDescent="0.2">
      <c r="A15" s="33"/>
      <c r="B15" s="242"/>
      <c r="C15" s="242"/>
      <c r="D15" s="285">
        <f>SUM(D5:D14)</f>
        <v>13800</v>
      </c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x14ac:dyDescent="0.2">
      <c r="A16" s="33"/>
      <c r="B16" s="242"/>
      <c r="C16" s="242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spans="1:9" x14ac:dyDescent="0.15">
      <c r="B17" s="242"/>
      <c r="C17" s="242"/>
    </row>
    <row r="18" spans="1:9" x14ac:dyDescent="0.2">
      <c r="A18" s="264" t="s">
        <v>3842</v>
      </c>
      <c r="B18" s="297"/>
      <c r="C18" s="297"/>
      <c r="D18" s="247"/>
      <c r="E18" s="247"/>
      <c r="F18" s="247"/>
      <c r="G18" s="247"/>
      <c r="H18" s="247"/>
    </row>
    <row r="19" spans="1:9" x14ac:dyDescent="0.15">
      <c r="A19" s="263" t="s">
        <v>2687</v>
      </c>
      <c r="B19" s="263" t="s">
        <v>2617</v>
      </c>
      <c r="C19" s="263" t="s">
        <v>2618</v>
      </c>
      <c r="D19" s="263" t="s">
        <v>2619</v>
      </c>
      <c r="E19" s="263" t="s">
        <v>2599</v>
      </c>
      <c r="F19" s="263" t="s">
        <v>2600</v>
      </c>
      <c r="G19" s="298" t="s">
        <v>2688</v>
      </c>
      <c r="H19" s="254" t="s">
        <v>2620</v>
      </c>
    </row>
    <row r="20" spans="1:9" x14ac:dyDescent="0.15">
      <c r="A20" s="299" t="s">
        <v>2627</v>
      </c>
      <c r="B20" s="299">
        <f t="shared" ref="B20:E20" si="10">SUM(B21:B38)</f>
        <v>28</v>
      </c>
      <c r="C20" s="299">
        <f t="shared" si="10"/>
        <v>21740</v>
      </c>
      <c r="D20" s="299">
        <f t="shared" si="10"/>
        <v>350</v>
      </c>
      <c r="E20" s="299">
        <f t="shared" si="10"/>
        <v>0</v>
      </c>
      <c r="F20" s="299">
        <f>SUM(F21:F38)+H21</f>
        <v>23290</v>
      </c>
      <c r="G20" s="300">
        <f>SUM(G21:G38)</f>
        <v>0</v>
      </c>
      <c r="H20" s="301">
        <f>C20+D20+H21</f>
        <v>23290</v>
      </c>
      <c r="I20">
        <v>25000</v>
      </c>
    </row>
    <row r="21" spans="1:9" x14ac:dyDescent="0.2">
      <c r="A21" s="302">
        <v>44906</v>
      </c>
      <c r="B21" s="235">
        <f>COUNTIFS('Заказы факт'!$F$2:$F$315,$A$18,'Заказы факт'!$B$2:$B$315,A21)</f>
        <v>1</v>
      </c>
      <c r="C21" s="235">
        <f>SUMIFS('Заказы факт'!$I$2:$I$315,'Заказы факт'!$F$2:$F$315,$A$18,'Заказы факт'!$B$2:$B$315,A21)</f>
        <v>412.50000000000006</v>
      </c>
      <c r="D21" s="235"/>
      <c r="E21" s="235"/>
      <c r="F21" s="235">
        <f t="shared" ref="F21" si="11">C21-E21+D21</f>
        <v>412.50000000000006</v>
      </c>
      <c r="G21" s="303">
        <f>SUMIF(Бензин!$M$22:$M$33,'Дох.акт.'!A21,Бензин!$Q$22:$Q$33)</f>
        <v>0</v>
      </c>
      <c r="H21" s="304">
        <v>1200</v>
      </c>
      <c r="I21" s="286" t="s">
        <v>2689</v>
      </c>
    </row>
    <row r="22" spans="1:9" x14ac:dyDescent="0.15">
      <c r="A22" s="302">
        <v>44911</v>
      </c>
      <c r="B22" s="235">
        <f>COUNTIFS('Заказы факт'!$F$2:$F$315,$A$18,'Заказы факт'!$B$2:$B$315,A22)</f>
        <v>0</v>
      </c>
      <c r="C22" s="235">
        <f>SUMIFS('Заказы факт'!$I$2:$I$315,'Заказы факт'!$F$2:$F$315,$A$18,'Заказы факт'!$B$2:$B$315,A22)</f>
        <v>0</v>
      </c>
      <c r="D22" s="235"/>
      <c r="E22" s="235"/>
      <c r="F22" s="235">
        <f t="shared" ref="F22:F38" si="12">C22-E22+D22</f>
        <v>0</v>
      </c>
      <c r="G22" s="303">
        <f>SUMIF(Бензин!$M$22:$M$33,'Дох.акт.'!A22,Бензин!$Q$22:$Q$33)</f>
        <v>0</v>
      </c>
      <c r="H22" s="242"/>
    </row>
    <row r="23" spans="1:9" x14ac:dyDescent="0.15">
      <c r="A23" s="302">
        <v>44912</v>
      </c>
      <c r="B23" s="235">
        <f>COUNTIFS('Заказы факт'!$F$2:$F$315,$A$18,'Заказы факт'!$B$2:$B$315,A23)</f>
        <v>0</v>
      </c>
      <c r="C23" s="235">
        <f>SUMIFS('Заказы факт'!$I$2:$I$315,'Заказы факт'!$F$2:$F$315,$A$18,'Заказы факт'!$B$2:$B$315,A23)</f>
        <v>0</v>
      </c>
      <c r="D23" s="235"/>
      <c r="E23" s="235"/>
      <c r="F23" s="235">
        <f t="shared" si="12"/>
        <v>0</v>
      </c>
      <c r="G23" s="303">
        <f>SUMIF(Бензин!$M$22:$M$33,'Дох.акт.'!A23,Бензин!$Q$22:$Q$33)</f>
        <v>0</v>
      </c>
      <c r="H23" s="242"/>
    </row>
    <row r="24" spans="1:9" x14ac:dyDescent="0.15">
      <c r="A24" s="302">
        <v>44913</v>
      </c>
      <c r="B24" s="235">
        <f>COUNTIFS('Заказы факт'!$F$2:$F$315,$A$18,'Заказы факт'!$B$2:$B$315,A24)</f>
        <v>1</v>
      </c>
      <c r="C24" s="235">
        <f>SUMIFS('Заказы факт'!$I$2:$I$315,'Заказы факт'!$F$2:$F$315,$A$18,'Заказы факт'!$B$2:$B$315,A24)</f>
        <v>1017.5000000000001</v>
      </c>
      <c r="D24" s="235"/>
      <c r="E24" s="235"/>
      <c r="F24" s="235">
        <f t="shared" si="12"/>
        <v>1017.5000000000001</v>
      </c>
      <c r="G24" s="303">
        <f>SUMIF(Бензин!$M$22:$M$33,'Дох.акт.'!A24,Бензин!$Q$22:$Q$33)</f>
        <v>0</v>
      </c>
      <c r="H24" s="242"/>
    </row>
    <row r="25" spans="1:9" x14ac:dyDescent="0.15">
      <c r="A25" s="302">
        <v>44914</v>
      </c>
      <c r="B25" s="235">
        <f>COUNTIFS('Заказы факт'!$F$2:$F$315,$A$18,'Заказы факт'!$B$2:$B$315,A25)</f>
        <v>0</v>
      </c>
      <c r="C25" s="235">
        <f>SUMIFS('Заказы факт'!$I$2:$I$315,'Заказы факт'!$F$2:$F$315,$A$18,'Заказы факт'!$B$2:$B$315,A25)</f>
        <v>0</v>
      </c>
      <c r="D25" s="235"/>
      <c r="E25" s="235"/>
      <c r="F25" s="235">
        <f t="shared" si="12"/>
        <v>0</v>
      </c>
      <c r="G25" s="303">
        <f>SUMIF(Бензин!$M$22:$M$33,'Дох.акт.'!A25,Бензин!$Q$22:$Q$33)</f>
        <v>0</v>
      </c>
      <c r="H25" s="242"/>
    </row>
    <row r="26" spans="1:9" x14ac:dyDescent="0.15">
      <c r="A26" s="302">
        <v>44915</v>
      </c>
      <c r="B26" s="235">
        <f>COUNTIFS('Заказы факт'!$F$2:$F$315,$A$18,'Заказы факт'!$B$2:$B$315,A26)</f>
        <v>0</v>
      </c>
      <c r="C26" s="235">
        <f>SUMIFS('Заказы факт'!$I$2:$I$315,'Заказы факт'!$F$2:$F$315,$A$18,'Заказы факт'!$B$2:$B$315,A26)</f>
        <v>0</v>
      </c>
      <c r="D26" s="235"/>
      <c r="E26" s="235"/>
      <c r="F26" s="235">
        <f t="shared" si="12"/>
        <v>0</v>
      </c>
      <c r="G26" s="303">
        <f>SUMIF(Бензин!$M$22:$M$33,'Дох.акт.'!A26,Бензин!$Q$22:$Q$33)</f>
        <v>0</v>
      </c>
      <c r="H26" s="242"/>
    </row>
    <row r="27" spans="1:9" x14ac:dyDescent="0.15">
      <c r="A27" s="302">
        <v>44916</v>
      </c>
      <c r="B27" s="235">
        <f>COUNTIFS('Заказы факт'!$F$2:$F$315,$A$18,'Заказы факт'!$B$2:$B$315,A27)</f>
        <v>0</v>
      </c>
      <c r="C27" s="235">
        <f>SUMIFS('Заказы факт'!$I$2:$I$315,'Заказы факт'!$F$2:$F$315,$A$18,'Заказы факт'!$B$2:$B$315,A27)</f>
        <v>0</v>
      </c>
      <c r="D27" s="235"/>
      <c r="E27" s="235"/>
      <c r="F27" s="235">
        <f t="shared" si="12"/>
        <v>0</v>
      </c>
      <c r="G27" s="303">
        <f>SUMIF(Бензин!$M$22:$M$33,'Дох.акт.'!A27,Бензин!$Q$22:$Q$33)</f>
        <v>0</v>
      </c>
      <c r="H27" s="242"/>
    </row>
    <row r="28" spans="1:9" x14ac:dyDescent="0.15">
      <c r="A28" s="302">
        <v>44917</v>
      </c>
      <c r="B28" s="235">
        <f>COUNTIFS('Заказы факт'!$F$2:$F$315,$A$18,'Заказы факт'!$B$2:$B$315,A28)</f>
        <v>0</v>
      </c>
      <c r="C28" s="235">
        <f>SUMIFS('Заказы факт'!$I$2:$I$315,'Заказы факт'!$F$2:$F$315,$A$18,'Заказы факт'!$B$2:$B$315,A28)</f>
        <v>0</v>
      </c>
      <c r="D28" s="235"/>
      <c r="E28" s="235"/>
      <c r="F28" s="235">
        <f t="shared" si="12"/>
        <v>0</v>
      </c>
      <c r="G28" s="303">
        <f>SUMIF(Бензин!$M$22:$M$33,'Дох.акт.'!A28,Бензин!$Q$22:$Q$33)</f>
        <v>0</v>
      </c>
      <c r="H28" s="242"/>
    </row>
    <row r="29" spans="1:9" x14ac:dyDescent="0.15">
      <c r="A29" s="302">
        <v>44918</v>
      </c>
      <c r="B29" s="235">
        <f>COUNTIFS('Заказы факт'!$F$2:$F$315,$A$18,'Заказы факт'!$B$2:$B$315,A29)</f>
        <v>0</v>
      </c>
      <c r="C29" s="235">
        <f>SUMIFS('Заказы факт'!$I$2:$I$315,'Заказы факт'!$F$2:$F$315,$A$18,'Заказы факт'!$B$2:$B$315,A29)</f>
        <v>0</v>
      </c>
      <c r="D29" s="235"/>
      <c r="E29" s="235"/>
      <c r="F29" s="235">
        <f t="shared" si="12"/>
        <v>0</v>
      </c>
      <c r="G29" s="303">
        <f>SUMIF(Бензин!$M$22:$M$33,'Дох.акт.'!A29,Бензин!$Q$22:$Q$33)</f>
        <v>0</v>
      </c>
      <c r="H29" s="242"/>
    </row>
    <row r="30" spans="1:9" x14ac:dyDescent="0.15">
      <c r="A30" s="302">
        <v>44919</v>
      </c>
      <c r="B30" s="235">
        <f>COUNTIFS('Заказы факт'!$F$2:$F$315,$A$18,'Заказы факт'!$B$2:$B$315,A30)</f>
        <v>5</v>
      </c>
      <c r="C30" s="235">
        <f>SUMIFS('Заказы факт'!$I$2:$I$315,'Заказы факт'!$F$2:$F$315,$A$18,'Заказы факт'!$B$2:$B$315,A30)</f>
        <v>2475</v>
      </c>
      <c r="D30" s="235">
        <v>350</v>
      </c>
      <c r="E30" s="235"/>
      <c r="F30" s="235">
        <f t="shared" si="12"/>
        <v>2825</v>
      </c>
      <c r="G30" s="303">
        <f>SUMIF(Бензин!$M$22:$M$33,'Дох.акт.'!A30,Бензин!$Q$22:$Q$33)</f>
        <v>0</v>
      </c>
      <c r="H30" s="242"/>
    </row>
    <row r="31" spans="1:9" x14ac:dyDescent="0.15">
      <c r="A31" s="302">
        <v>44920</v>
      </c>
      <c r="B31" s="235">
        <f>COUNTIFS('Заказы факт'!$F$2:$F$315,$A$18,'Заказы факт'!$B$2:$B$315,A31)</f>
        <v>0</v>
      </c>
      <c r="C31" s="235">
        <f>SUMIFS('Заказы факт'!$I$2:$I$315,'Заказы факт'!$F$2:$F$315,$A$18,'Заказы факт'!$B$2:$B$315,A31)</f>
        <v>0</v>
      </c>
      <c r="D31" s="235"/>
      <c r="E31" s="235"/>
      <c r="F31" s="235">
        <f t="shared" si="12"/>
        <v>0</v>
      </c>
      <c r="G31" s="303">
        <f>SUMIF(Бензин!$M$22:$M$33,'Дох.акт.'!A31,Бензин!$Q$22:$Q$33)</f>
        <v>0</v>
      </c>
      <c r="H31" s="242"/>
    </row>
    <row r="32" spans="1:9" x14ac:dyDescent="0.15">
      <c r="A32" s="302">
        <v>44921</v>
      </c>
      <c r="B32" s="235">
        <f>COUNTIFS('Заказы факт'!$F$2:$F$315,$A$18,'Заказы факт'!$B$2:$B$315,A32)</f>
        <v>0</v>
      </c>
      <c r="C32" s="235">
        <f>SUMIFS('Заказы факт'!$I$2:$I$315,'Заказы факт'!$F$2:$F$315,$A$18,'Заказы факт'!$B$2:$B$315,A32)</f>
        <v>0</v>
      </c>
      <c r="D32" s="235"/>
      <c r="E32" s="235"/>
      <c r="F32" s="235">
        <f t="shared" si="12"/>
        <v>0</v>
      </c>
      <c r="G32" s="303">
        <f>SUMIF(Бензин!$M$22:$M$33,'Дох.акт.'!A32,Бензин!$Q$22:$Q$33)</f>
        <v>0</v>
      </c>
      <c r="H32" s="242"/>
    </row>
    <row r="33" spans="1:26" x14ac:dyDescent="0.15">
      <c r="A33" s="302">
        <v>44922</v>
      </c>
      <c r="B33" s="235">
        <f>COUNTIFS('Заказы факт'!$F$2:$F$315,$A$18,'Заказы факт'!$B$2:$B$315,A33)</f>
        <v>1</v>
      </c>
      <c r="C33" s="235">
        <f>SUMIFS('Заказы факт'!$I$2:$I$315,'Заказы факт'!$F$2:$F$315,$A$18,'Заказы факт'!$B$2:$B$315,A33)</f>
        <v>425</v>
      </c>
      <c r="D33" s="235"/>
      <c r="E33" s="235"/>
      <c r="F33" s="235">
        <f t="shared" si="12"/>
        <v>425</v>
      </c>
      <c r="G33" s="303">
        <f>SUMIF(Бензин!$M$22:$M$33,'Дох.акт.'!A33,Бензин!$Q$22:$Q$33)</f>
        <v>0</v>
      </c>
      <c r="H33" s="242"/>
      <c r="J33" s="235">
        <v>1000</v>
      </c>
    </row>
    <row r="34" spans="1:26" x14ac:dyDescent="0.15">
      <c r="A34" s="302">
        <v>44923</v>
      </c>
      <c r="B34" s="235">
        <f>COUNTIFS('Заказы факт'!$F$2:$F$315,$A$18,'Заказы факт'!$B$2:$B$315,A34)</f>
        <v>2</v>
      </c>
      <c r="C34" s="235">
        <f>SUMIFS('Заказы факт'!$I$2:$I$315,'Заказы факт'!$F$2:$F$315,$A$18,'Заказы факт'!$B$2:$B$315,A34)</f>
        <v>1292.5000000000002</v>
      </c>
      <c r="D34" s="235"/>
      <c r="E34" s="235"/>
      <c r="F34" s="235">
        <f t="shared" si="12"/>
        <v>1292.5000000000002</v>
      </c>
      <c r="G34" s="303">
        <f>SUMIF(Бензин!$M$22:$M$33,'Дох.акт.'!A34,Бензин!$Q$22:$Q$33)</f>
        <v>0</v>
      </c>
      <c r="H34" s="242"/>
      <c r="J34" s="235">
        <v>1000</v>
      </c>
    </row>
    <row r="35" spans="1:26" x14ac:dyDescent="0.15">
      <c r="A35" s="302">
        <v>44924</v>
      </c>
      <c r="B35" s="235">
        <f>COUNTIFS('Заказы факт'!$F$2:$F$315,$A$18,'Заказы факт'!$B$2:$B$315,A35)</f>
        <v>2</v>
      </c>
      <c r="C35" s="235">
        <f>SUMIFS('Заказы факт'!$I$2:$I$315,'Заказы факт'!$F$2:$F$315,$A$18,'Заказы факт'!$B$2:$B$315,A35)</f>
        <v>972.5</v>
      </c>
      <c r="D35" s="235"/>
      <c r="E35" s="235"/>
      <c r="F35" s="235">
        <f t="shared" si="12"/>
        <v>972.5</v>
      </c>
      <c r="G35" s="303">
        <f>SUMIF(Бензин!$M$22:$M$33,'Дох.акт.'!A35,Бензин!$Q$22:$Q$33)</f>
        <v>0</v>
      </c>
      <c r="H35" s="242"/>
      <c r="J35" s="235">
        <v>700</v>
      </c>
    </row>
    <row r="36" spans="1:26" x14ac:dyDescent="0.15">
      <c r="A36" s="302">
        <v>44925</v>
      </c>
      <c r="B36" s="235">
        <f>COUNTIFS('Заказы факт'!$F$2:$F$315,$A$18,'Заказы факт'!$B$2:$B$315,A36)</f>
        <v>4</v>
      </c>
      <c r="C36" s="235">
        <f>SUMIFS('Заказы факт'!$I$2:$I$315,'Заказы факт'!$F$2:$F$315,$A$18,'Заказы факт'!$B$2:$B$315,A36)</f>
        <v>2255</v>
      </c>
      <c r="D36" s="235"/>
      <c r="E36" s="235"/>
      <c r="F36" s="235">
        <f t="shared" si="12"/>
        <v>2255</v>
      </c>
      <c r="G36" s="303">
        <f>SUMIF(Бензин!$M$22:$M$33,'Дох.акт.'!A36,Бензин!$Q$22:$Q$33)</f>
        <v>0</v>
      </c>
      <c r="H36" s="242"/>
      <c r="J36" s="235">
        <v>1000</v>
      </c>
    </row>
    <row r="37" spans="1:26" x14ac:dyDescent="0.15">
      <c r="A37" s="302">
        <v>44926</v>
      </c>
      <c r="B37" s="235">
        <f>COUNTIFS('Заказы факт'!$F$2:$F$315,$A$18,'Заказы факт'!$B$2:$B$315,A37)</f>
        <v>11</v>
      </c>
      <c r="C37" s="235">
        <f>SUMIFS('Заказы факт'!$I$2:$I$315,'Заказы факт'!$F$2:$F$315,$A$18,'Заказы факт'!$B$2:$B$315,A37)</f>
        <v>10890</v>
      </c>
      <c r="D37" s="235"/>
      <c r="E37" s="235"/>
      <c r="F37" s="235">
        <f t="shared" si="12"/>
        <v>10890</v>
      </c>
      <c r="G37" s="303">
        <f>SUMIF(Бензин!$M$22:$M$33,'Дох.акт.'!A37,Бензин!$Q$22:$Q$33)</f>
        <v>0</v>
      </c>
      <c r="H37" s="242"/>
    </row>
    <row r="38" spans="1:26" x14ac:dyDescent="0.15">
      <c r="A38" s="302">
        <v>44927</v>
      </c>
      <c r="B38" s="235">
        <f>COUNTIFS('Заказы факт'!$F$2:$F$315,$A$18,'Заказы факт'!$B$2:$B$315,A38)</f>
        <v>1</v>
      </c>
      <c r="C38" s="235">
        <f>SUMIFS('Заказы факт'!$I$2:$I$315,'Заказы факт'!$F$2:$F$315,$A$18,'Заказы факт'!$B$2:$B$315,A38)</f>
        <v>2000</v>
      </c>
      <c r="D38" s="235"/>
      <c r="E38" s="235"/>
      <c r="F38" s="235">
        <f t="shared" si="12"/>
        <v>2000</v>
      </c>
      <c r="G38" s="303">
        <f>SUMIF(Бензин!$M$22:$M$33,'Дох.акт.'!A38,Бензин!$Q$22:$Q$33)</f>
        <v>0</v>
      </c>
    </row>
    <row r="39" spans="1:26" x14ac:dyDescent="0.2">
      <c r="A39" s="305"/>
      <c r="B39" s="242"/>
      <c r="C39" s="242"/>
      <c r="D39" s="33"/>
      <c r="E39" s="33"/>
      <c r="F39" s="242"/>
      <c r="G39" s="306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x14ac:dyDescent="0.2">
      <c r="A40" s="241"/>
      <c r="B40" s="242"/>
      <c r="C40" s="242"/>
    </row>
    <row r="41" spans="1:26" x14ac:dyDescent="0.2">
      <c r="A41" s="264" t="s">
        <v>2204</v>
      </c>
      <c r="B41" s="297"/>
      <c r="C41" s="297"/>
      <c r="D41" s="247"/>
      <c r="E41" s="247"/>
      <c r="F41" s="247"/>
      <c r="G41" s="247"/>
      <c r="H41" s="247"/>
    </row>
    <row r="42" spans="1:26" x14ac:dyDescent="0.15">
      <c r="A42" s="263" t="s">
        <v>2687</v>
      </c>
      <c r="B42" s="263" t="s">
        <v>2617</v>
      </c>
      <c r="C42" s="263" t="s">
        <v>2618</v>
      </c>
      <c r="D42" s="263" t="s">
        <v>2619</v>
      </c>
      <c r="E42" s="263" t="s">
        <v>2599</v>
      </c>
      <c r="F42" s="263" t="s">
        <v>2600</v>
      </c>
      <c r="G42" s="298" t="s">
        <v>2688</v>
      </c>
      <c r="H42" s="254" t="s">
        <v>2620</v>
      </c>
    </row>
    <row r="43" spans="1:26" x14ac:dyDescent="0.15">
      <c r="A43" s="299" t="s">
        <v>2627</v>
      </c>
      <c r="B43" s="299">
        <f t="shared" ref="B43:E43" si="13">SUM(B44:B61)</f>
        <v>27</v>
      </c>
      <c r="C43" s="299">
        <f t="shared" si="13"/>
        <v>21315</v>
      </c>
      <c r="D43" s="299">
        <f t="shared" si="13"/>
        <v>3050</v>
      </c>
      <c r="E43" s="299">
        <f t="shared" si="13"/>
        <v>0</v>
      </c>
      <c r="F43" s="299">
        <f>SUM(F44:F61)+H44</f>
        <v>25565</v>
      </c>
      <c r="G43" s="298">
        <f>SUM(G44:G61)</f>
        <v>910</v>
      </c>
      <c r="H43" s="255">
        <f>C43+D43+H44</f>
        <v>25565</v>
      </c>
      <c r="I43">
        <v>27000</v>
      </c>
    </row>
    <row r="44" spans="1:26" x14ac:dyDescent="0.2">
      <c r="A44" s="302">
        <v>44906</v>
      </c>
      <c r="B44" s="235">
        <f>COUNTIFS('Заказы факт'!$G$2:$G$315,$A$41,'Заказы факт'!$B$2:$B$315,A44)</f>
        <v>1</v>
      </c>
      <c r="C44" s="235">
        <f>SUMIFS('Заказы факт'!$I$2:$I$315,'Заказы факт'!$G$2:$G$315,$A$41,'Заказы факт'!$B$2:$B$315,A44)</f>
        <v>412.50000000000006</v>
      </c>
      <c r="D44" s="235"/>
      <c r="E44" s="235"/>
      <c r="F44" s="235">
        <f t="shared" ref="F44" si="14">C44-E44+D44</f>
        <v>412.50000000000006</v>
      </c>
      <c r="G44" s="307">
        <f>SUMIF(Бензин!$G$5:$G$13,A44,Бензин!$K$5:$K$13)</f>
        <v>0</v>
      </c>
      <c r="H44" s="304">
        <v>1200</v>
      </c>
      <c r="I44" s="286" t="s">
        <v>2689</v>
      </c>
    </row>
    <row r="45" spans="1:26" x14ac:dyDescent="0.15">
      <c r="A45" s="302">
        <v>44911</v>
      </c>
      <c r="B45" s="235">
        <f>COUNTIFS('Заказы факт'!$G$2:$G$315,$A$41,'Заказы факт'!$B$2:$B$315,A45)</f>
        <v>0</v>
      </c>
      <c r="C45" s="235">
        <f>SUMIFS('Заказы факт'!$I$2:$I$315,'Заказы факт'!$G$2:$G$315,$A$41,'Заказы факт'!$B$2:$B$315,A45)</f>
        <v>0</v>
      </c>
      <c r="D45" s="235"/>
      <c r="E45" s="235"/>
      <c r="F45" s="235">
        <f t="shared" ref="F45:F61" si="15">C45-E45+D45</f>
        <v>0</v>
      </c>
      <c r="G45" s="307">
        <f>SUMIF(Бензин!$G$5:$G$13,A45,Бензин!$K$5:$K$13)</f>
        <v>0</v>
      </c>
      <c r="H45" s="242"/>
    </row>
    <row r="46" spans="1:26" x14ac:dyDescent="0.15">
      <c r="A46" s="302">
        <v>44912</v>
      </c>
      <c r="B46" s="235">
        <f>COUNTIFS('Заказы факт'!$G$2:$G$315,$A$41,'Заказы факт'!$B$2:$B$315,A46)</f>
        <v>0</v>
      </c>
      <c r="C46" s="235">
        <f>SUMIFS('Заказы факт'!$I$2:$I$315,'Заказы факт'!$G$2:$G$315,$A$41,'Заказы факт'!$B$2:$B$315,A46)</f>
        <v>0</v>
      </c>
      <c r="D46" s="235"/>
      <c r="E46" s="235"/>
      <c r="F46" s="235">
        <f t="shared" si="15"/>
        <v>0</v>
      </c>
      <c r="G46" s="307">
        <f>SUMIF(Бензин!$G$5:$G$13,A46,Бензин!$K$5:$K$13)</f>
        <v>0</v>
      </c>
      <c r="H46" s="242"/>
    </row>
    <row r="47" spans="1:26" x14ac:dyDescent="0.15">
      <c r="A47" s="302">
        <v>44913</v>
      </c>
      <c r="B47" s="235">
        <f>COUNTIFS('Заказы факт'!$G$2:$G$315,$A$41,'Заказы факт'!$B$2:$B$315,A47)</f>
        <v>1</v>
      </c>
      <c r="C47" s="235">
        <f>SUMIFS('Заказы факт'!$I$2:$I$315,'Заказы факт'!$G$2:$G$315,$A$41,'Заказы факт'!$B$2:$B$315,A47)</f>
        <v>1017.5000000000001</v>
      </c>
      <c r="D47" s="235"/>
      <c r="E47" s="235"/>
      <c r="F47" s="235">
        <f t="shared" si="15"/>
        <v>1017.5000000000001</v>
      </c>
      <c r="G47" s="307">
        <f>SUMIF(Бензин!$G$5:$G$13,A47,Бензин!$K$5:$K$13)</f>
        <v>0</v>
      </c>
      <c r="H47" s="242"/>
    </row>
    <row r="48" spans="1:26" x14ac:dyDescent="0.15">
      <c r="A48" s="302">
        <v>44914</v>
      </c>
      <c r="B48" s="235">
        <f>COUNTIFS('Заказы факт'!$G$2:$G$315,$A$41,'Заказы факт'!$B$2:$B$315,A48)</f>
        <v>0</v>
      </c>
      <c r="C48" s="235">
        <f>SUMIFS('Заказы факт'!$I$2:$I$315,'Заказы факт'!$G$2:$G$315,$A$41,'Заказы факт'!$B$2:$B$315,A48)</f>
        <v>0</v>
      </c>
      <c r="D48" s="235"/>
      <c r="E48" s="235"/>
      <c r="F48" s="235">
        <f t="shared" si="15"/>
        <v>0</v>
      </c>
      <c r="G48" s="307">
        <f>SUMIF(Бензин!$G$5:$G$13,A48,Бензин!$K$5:$K$13)</f>
        <v>0</v>
      </c>
      <c r="H48" s="242"/>
    </row>
    <row r="49" spans="1:26" x14ac:dyDescent="0.15">
      <c r="A49" s="302">
        <v>44915</v>
      </c>
      <c r="B49" s="235">
        <f>COUNTIFS('Заказы факт'!$G$2:$G$315,$A$41,'Заказы факт'!$B$2:$B$315,A49)</f>
        <v>0</v>
      </c>
      <c r="C49" s="235">
        <f>SUMIFS('Заказы факт'!$I$2:$I$315,'Заказы факт'!$G$2:$G$315,$A$41,'Заказы факт'!$B$2:$B$315,A49)</f>
        <v>0</v>
      </c>
      <c r="D49" s="235"/>
      <c r="E49" s="235"/>
      <c r="F49" s="235">
        <f t="shared" si="15"/>
        <v>0</v>
      </c>
      <c r="G49" s="307">
        <f>SUMIF(Бензин!$G$5:$G$13,A49,Бензин!$K$5:$K$13)</f>
        <v>0</v>
      </c>
      <c r="H49" s="242"/>
    </row>
    <row r="50" spans="1:26" x14ac:dyDescent="0.15">
      <c r="A50" s="302">
        <v>44916</v>
      </c>
      <c r="B50" s="235">
        <f>COUNTIFS('Заказы факт'!$G$2:$G$315,$A$41,'Заказы факт'!$B$2:$B$315,A50)</f>
        <v>0</v>
      </c>
      <c r="C50" s="235">
        <f>SUMIFS('Заказы факт'!$I$2:$I$315,'Заказы факт'!$G$2:$G$315,$A$41,'Заказы факт'!$B$2:$B$315,A50)</f>
        <v>0</v>
      </c>
      <c r="D50" s="235"/>
      <c r="E50" s="235"/>
      <c r="F50" s="235">
        <f t="shared" si="15"/>
        <v>0</v>
      </c>
      <c r="G50" s="307">
        <f>SUMIF(Бензин!$G$5:$G$13,A50,Бензин!$K$5:$K$13)</f>
        <v>0</v>
      </c>
      <c r="H50" s="242"/>
    </row>
    <row r="51" spans="1:26" x14ac:dyDescent="0.15">
      <c r="A51" s="302">
        <v>44917</v>
      </c>
      <c r="B51" s="235">
        <f>COUNTIFS('Заказы факт'!$G$2:$G$315,$A$41,'Заказы факт'!$B$2:$B$315,A51)</f>
        <v>0</v>
      </c>
      <c r="C51" s="235">
        <f>SUMIFS('Заказы факт'!$I$2:$I$315,'Заказы факт'!$G$2:$G$315,$A$41,'Заказы факт'!$B$2:$B$315,A51)</f>
        <v>0</v>
      </c>
      <c r="D51" s="235"/>
      <c r="E51" s="235"/>
      <c r="F51" s="235">
        <f t="shared" si="15"/>
        <v>0</v>
      </c>
      <c r="G51" s="307">
        <f>SUMIF(Бензин!$G$5:$G$13,A51,Бензин!$K$5:$K$13)</f>
        <v>0</v>
      </c>
      <c r="H51" s="242"/>
    </row>
    <row r="52" spans="1:26" x14ac:dyDescent="0.15">
      <c r="A52" s="302">
        <v>44918</v>
      </c>
      <c r="B52" s="235">
        <f>COUNTIFS('Заказы факт'!$G$2:$G$315,$A$41,'Заказы факт'!$B$2:$B$315,A52)</f>
        <v>0</v>
      </c>
      <c r="C52" s="235">
        <f>SUMIFS('Заказы факт'!$I$2:$I$315,'Заказы факт'!$G$2:$G$315,$A$41,'Заказы факт'!$B$2:$B$315,A52)</f>
        <v>0</v>
      </c>
      <c r="D52" s="235"/>
      <c r="E52" s="235"/>
      <c r="F52" s="235">
        <f t="shared" si="15"/>
        <v>0</v>
      </c>
      <c r="G52" s="307">
        <f>SUMIF(Бензин!$G$5:$G$13,A52,Бензин!$K$5:$K$13)</f>
        <v>0</v>
      </c>
      <c r="H52" s="242"/>
    </row>
    <row r="53" spans="1:26" x14ac:dyDescent="0.15">
      <c r="A53" s="302">
        <v>44919</v>
      </c>
      <c r="B53" s="235">
        <f>COUNTIFS('Заказы факт'!$G$2:$G$315,$A$41,'Заказы факт'!$B$2:$B$315,A53)</f>
        <v>5</v>
      </c>
      <c r="C53" s="235">
        <f>SUMIFS('Заказы факт'!$I$2:$I$315,'Заказы факт'!$G$2:$G$315,$A$41,'Заказы факт'!$B$2:$B$315,A53)</f>
        <v>2475</v>
      </c>
      <c r="D53" s="235">
        <v>350</v>
      </c>
      <c r="E53" s="235"/>
      <c r="F53" s="235">
        <f t="shared" si="15"/>
        <v>2825</v>
      </c>
      <c r="G53" s="307">
        <f>SUMIF(Бензин!$G$5:$G$13,A53,Бензин!$K$5:$K$13)</f>
        <v>0</v>
      </c>
      <c r="H53" s="242"/>
    </row>
    <row r="54" spans="1:26" x14ac:dyDescent="0.15">
      <c r="A54" s="302">
        <v>44920</v>
      </c>
      <c r="B54" s="235">
        <f>COUNTIFS('Заказы факт'!$G$2:$G$315,$A$41,'Заказы факт'!$B$2:$B$315,A54)</f>
        <v>0</v>
      </c>
      <c r="C54" s="235">
        <f>SUMIFS('Заказы факт'!$I$2:$I$315,'Заказы факт'!$G$2:$G$315,$A$41,'Заказы факт'!$B$2:$B$315,A54)</f>
        <v>0</v>
      </c>
      <c r="D54" s="235"/>
      <c r="E54" s="235"/>
      <c r="F54" s="235">
        <f t="shared" si="15"/>
        <v>0</v>
      </c>
      <c r="G54" s="307">
        <f>SUMIF(Бензин!$G$5:$G$13,A54,Бензин!$K$5:$K$13)</f>
        <v>0</v>
      </c>
      <c r="H54" s="242"/>
    </row>
    <row r="55" spans="1:26" x14ac:dyDescent="0.15">
      <c r="A55" s="302">
        <v>44921</v>
      </c>
      <c r="B55" s="235">
        <f>COUNTIFS('Заказы факт'!$G$2:$G$315,$A$41,'Заказы факт'!$B$2:$B$315,A55)</f>
        <v>0</v>
      </c>
      <c r="C55" s="235">
        <f>SUMIFS('Заказы факт'!$I$2:$I$315,'Заказы факт'!$G$2:$G$315,$A$41,'Заказы факт'!$B$2:$B$315,A55)</f>
        <v>0</v>
      </c>
      <c r="D55" s="235"/>
      <c r="E55" s="235"/>
      <c r="F55" s="235">
        <f t="shared" si="15"/>
        <v>0</v>
      </c>
      <c r="G55" s="307">
        <f>SUMIF(Бензин!$G$5:$G$13,A55,Бензин!$K$5:$K$13)</f>
        <v>0</v>
      </c>
      <c r="H55" s="242"/>
    </row>
    <row r="56" spans="1:26" x14ac:dyDescent="0.15">
      <c r="A56" s="302">
        <v>44922</v>
      </c>
      <c r="B56" s="235">
        <f>COUNTIFS('Заказы факт'!$G$2:$G$315,$A$41,'Заказы факт'!$B$2:$B$315,A56)</f>
        <v>0</v>
      </c>
      <c r="C56" s="235">
        <f>SUMIFS('Заказы факт'!$I$2:$I$315,'Заказы факт'!$G$2:$G$315,$A$41,'Заказы факт'!$B$2:$B$315,A56)</f>
        <v>0</v>
      </c>
      <c r="D56" s="235"/>
      <c r="E56" s="235"/>
      <c r="F56" s="235">
        <f t="shared" si="15"/>
        <v>0</v>
      </c>
      <c r="G56" s="307">
        <f>SUMIF(Бензин!$G$5:$G$13,A56,Бензин!$K$5:$K$13)</f>
        <v>0</v>
      </c>
      <c r="H56" s="242"/>
    </row>
    <row r="57" spans="1:26" x14ac:dyDescent="0.15">
      <c r="A57" s="302">
        <v>44923</v>
      </c>
      <c r="B57" s="235">
        <f>COUNTIFS('Заказы факт'!$G$2:$G$315,$A$41,'Заказы факт'!$B$2:$B$315,A57)</f>
        <v>2</v>
      </c>
      <c r="C57" s="235">
        <f>SUMIFS('Заказы факт'!$I$2:$I$315,'Заказы факт'!$G$2:$G$315,$A$41,'Заказы факт'!$B$2:$B$315,A57)</f>
        <v>1292.5000000000002</v>
      </c>
      <c r="D57" s="235">
        <v>500</v>
      </c>
      <c r="E57" s="235"/>
      <c r="F57" s="235">
        <f t="shared" si="15"/>
        <v>1792.5000000000002</v>
      </c>
      <c r="G57" s="307">
        <f>SUMIF(Бензин!$G$5:$G$13,A57,Бензин!$K$5:$K$13)</f>
        <v>50</v>
      </c>
      <c r="H57" s="242"/>
    </row>
    <row r="58" spans="1:26" x14ac:dyDescent="0.15">
      <c r="A58" s="302">
        <v>44924</v>
      </c>
      <c r="B58" s="235">
        <f>COUNTIFS('Заказы факт'!$G$2:$G$315,$A$41,'Заказы факт'!$B$2:$B$315,A58)</f>
        <v>2</v>
      </c>
      <c r="C58" s="235">
        <f>SUMIFS('Заказы факт'!$I$2:$I$315,'Заказы факт'!$G$2:$G$315,$A$41,'Заказы факт'!$B$2:$B$315,A58)</f>
        <v>972.5</v>
      </c>
      <c r="D58" s="235">
        <v>500</v>
      </c>
      <c r="E58" s="235"/>
      <c r="F58" s="235">
        <f t="shared" si="15"/>
        <v>1472.5</v>
      </c>
      <c r="G58" s="307">
        <f>SUMIF(Бензин!$G$5:$G$13,A58,Бензин!$K$5:$K$13)</f>
        <v>230.00000000000003</v>
      </c>
      <c r="H58" s="242"/>
    </row>
    <row r="59" spans="1:26" x14ac:dyDescent="0.15">
      <c r="A59" s="302">
        <v>44925</v>
      </c>
      <c r="B59" s="235">
        <f>COUNTIFS('Заказы факт'!$G$2:$G$315,$A$41,'Заказы факт'!$B$2:$B$315,A59)</f>
        <v>4</v>
      </c>
      <c r="C59" s="235">
        <f>SUMIFS('Заказы факт'!$I$2:$I$315,'Заказы факт'!$G$2:$G$315,$A$41,'Заказы факт'!$B$2:$B$315,A59)</f>
        <v>2255</v>
      </c>
      <c r="D59" s="235">
        <v>500</v>
      </c>
      <c r="E59" s="235"/>
      <c r="F59" s="235">
        <f t="shared" si="15"/>
        <v>2755</v>
      </c>
      <c r="G59" s="307">
        <f>SUMIF(Бензин!$G$5:$G$13,A59,Бензин!$K$5:$K$13)</f>
        <v>200</v>
      </c>
      <c r="H59" s="242"/>
    </row>
    <row r="60" spans="1:26" x14ac:dyDescent="0.15">
      <c r="A60" s="302">
        <v>44926</v>
      </c>
      <c r="B60" s="235">
        <f>COUNTIFS('Заказы факт'!$G$2:$G$315,$A$41,'Заказы факт'!$B$2:$B$315,A60)</f>
        <v>11</v>
      </c>
      <c r="C60" s="235">
        <f>SUMIFS('Заказы факт'!$I$2:$I$315,'Заказы факт'!$G$2:$G$315,$A$41,'Заказы факт'!$B$2:$B$315,A60)</f>
        <v>10890</v>
      </c>
      <c r="D60" s="235">
        <v>1000</v>
      </c>
      <c r="E60" s="235"/>
      <c r="F60" s="235">
        <f t="shared" si="15"/>
        <v>11890</v>
      </c>
      <c r="G60" s="307">
        <f>SUMIF(Бензин!$G$5:$G$13,A60,Бензин!$K$5:$K$13)</f>
        <v>430</v>
      </c>
      <c r="H60" s="242"/>
    </row>
    <row r="61" spans="1:26" x14ac:dyDescent="0.15">
      <c r="A61" s="302">
        <v>44927</v>
      </c>
      <c r="B61" s="235">
        <f>COUNTIFS('Заказы факт'!$G$2:$G$315,$A$41,'Заказы факт'!$B$2:$B$315,A61)</f>
        <v>1</v>
      </c>
      <c r="C61" s="235">
        <f>SUMIFS('Заказы факт'!$I$2:$I$315,'Заказы факт'!$G$2:$G$315,$A$41,'Заказы факт'!$B$2:$B$315,A61)</f>
        <v>2000</v>
      </c>
      <c r="D61" s="235">
        <v>200</v>
      </c>
      <c r="E61" s="235"/>
      <c r="F61" s="235">
        <f t="shared" si="15"/>
        <v>2200</v>
      </c>
      <c r="G61" s="307">
        <f>SUMIF(Бензин!$G$5:$G$13,A61,Бензин!$K$5:$K$13)</f>
        <v>0</v>
      </c>
    </row>
    <row r="62" spans="1:26" x14ac:dyDescent="0.2">
      <c r="A62" s="305"/>
      <c r="B62" s="242"/>
      <c r="C62" s="242"/>
      <c r="D62" s="33"/>
      <c r="E62" s="33"/>
      <c r="F62" s="242"/>
      <c r="G62" s="242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x14ac:dyDescent="0.15">
      <c r="B63" s="242"/>
      <c r="C63" s="242"/>
    </row>
    <row r="64" spans="1:26" x14ac:dyDescent="0.2">
      <c r="A64" s="264" t="s">
        <v>3847</v>
      </c>
      <c r="B64" s="297"/>
      <c r="C64" s="297"/>
      <c r="D64" s="247"/>
      <c r="E64" s="247"/>
      <c r="F64" s="247"/>
      <c r="G64" s="247"/>
      <c r="H64" s="247"/>
    </row>
    <row r="65" spans="1:9" x14ac:dyDescent="0.15">
      <c r="A65" s="263" t="s">
        <v>2687</v>
      </c>
      <c r="B65" s="263" t="s">
        <v>2617</v>
      </c>
      <c r="C65" s="263" t="s">
        <v>2618</v>
      </c>
      <c r="D65" s="263" t="s">
        <v>2619</v>
      </c>
      <c r="E65" s="263" t="s">
        <v>2599</v>
      </c>
      <c r="F65" s="263" t="s">
        <v>2600</v>
      </c>
      <c r="G65" s="298" t="s">
        <v>2688</v>
      </c>
      <c r="H65" s="254" t="s">
        <v>2620</v>
      </c>
    </row>
    <row r="66" spans="1:9" x14ac:dyDescent="0.15">
      <c r="A66" s="299" t="s">
        <v>2627</v>
      </c>
      <c r="B66" s="308">
        <f t="shared" ref="B66:E66" si="16">SUM(B67:B84)</f>
        <v>26</v>
      </c>
      <c r="C66" s="308">
        <f t="shared" si="16"/>
        <v>17835</v>
      </c>
      <c r="D66" s="308">
        <f t="shared" si="16"/>
        <v>3200</v>
      </c>
      <c r="E66" s="308">
        <f t="shared" si="16"/>
        <v>0</v>
      </c>
      <c r="F66" s="308">
        <f>SUM(F67:F84)+H67</f>
        <v>21535</v>
      </c>
      <c r="G66" s="300">
        <f>SUM(G67:G84)</f>
        <v>2640</v>
      </c>
      <c r="H66" s="255">
        <f>C66+D66+H67</f>
        <v>21035</v>
      </c>
      <c r="I66">
        <v>25000</v>
      </c>
    </row>
    <row r="67" spans="1:9" x14ac:dyDescent="0.2">
      <c r="A67" s="302">
        <v>44910</v>
      </c>
      <c r="B67" s="235">
        <f>COUNTIFS('Заказы факт'!$F$2:$F$315,$A$64,'Заказы факт'!$B$2:$B$315,A67)</f>
        <v>0</v>
      </c>
      <c r="C67" s="235">
        <f>SUMIFS('Заказы факт'!$I$2:$I$315,'Заказы факт'!$F$2:$F$315,$A$64,'Заказы факт'!$B$2:$B$315,A67)</f>
        <v>0</v>
      </c>
      <c r="D67" s="235"/>
      <c r="E67" s="235"/>
      <c r="F67" s="235">
        <f t="shared" ref="F67" si="17">C67-E67+D67</f>
        <v>0</v>
      </c>
      <c r="G67" s="303">
        <f>SUMIF(Бензин!$M$5:$M$13,A67,Бензин!$Q$5:$Q$13)</f>
        <v>0</v>
      </c>
      <c r="H67" s="304"/>
      <c r="I67" s="286" t="s">
        <v>2689</v>
      </c>
    </row>
    <row r="68" spans="1:9" x14ac:dyDescent="0.15">
      <c r="A68" s="302">
        <v>44911</v>
      </c>
      <c r="B68" s="235">
        <f>COUNTIFS('Заказы факт'!$F$2:$F$315,$A$64,'Заказы факт'!$B$2:$B$315,A68)</f>
        <v>0</v>
      </c>
      <c r="C68" s="235">
        <f>SUMIFS('Заказы факт'!$I$2:$I$315,'Заказы факт'!$F$2:$F$315,$A$64,'Заказы факт'!$B$2:$B$315,A68)</f>
        <v>0</v>
      </c>
      <c r="D68" s="235"/>
      <c r="E68" s="235"/>
      <c r="F68" s="235">
        <f t="shared" ref="F68:F84" si="18">C68-E68+D68</f>
        <v>0</v>
      </c>
      <c r="G68" s="303">
        <f>SUMIF(Бензин!$M$5:$M$13,A68,Бензин!$Q$5:$Q$13)</f>
        <v>0</v>
      </c>
      <c r="H68" s="242"/>
    </row>
    <row r="69" spans="1:9" x14ac:dyDescent="0.15">
      <c r="A69" s="302">
        <v>44912</v>
      </c>
      <c r="B69" s="235">
        <f>COUNTIFS('Заказы факт'!$F$2:$F$315,$A$64,'Заказы факт'!$B$2:$B$315,A69)</f>
        <v>0</v>
      </c>
      <c r="C69" s="235">
        <f>SUMIFS('Заказы факт'!$I$2:$I$315,'Заказы факт'!$F$2:$F$315,$A$64,'Заказы факт'!$B$2:$B$315,A69)</f>
        <v>0</v>
      </c>
      <c r="D69" s="235"/>
      <c r="E69" s="235"/>
      <c r="F69" s="235">
        <f t="shared" si="18"/>
        <v>0</v>
      </c>
      <c r="G69" s="303">
        <f>SUMIF(Бензин!$M$5:$M$13,A69,Бензин!$Q$5:$Q$13)</f>
        <v>0</v>
      </c>
      <c r="H69" s="242"/>
    </row>
    <row r="70" spans="1:9" x14ac:dyDescent="0.15">
      <c r="A70" s="302">
        <v>44913</v>
      </c>
      <c r="B70" s="235">
        <f>COUNTIFS('Заказы факт'!$F$2:$F$315,$A$64,'Заказы факт'!$B$2:$B$315,A70)</f>
        <v>0</v>
      </c>
      <c r="C70" s="235">
        <f>SUMIFS('Заказы факт'!$I$2:$I$315,'Заказы факт'!$F$2:$F$315,$A$64,'Заказы факт'!$B$2:$B$315,A70)</f>
        <v>0</v>
      </c>
      <c r="D70" s="235"/>
      <c r="E70" s="235"/>
      <c r="F70" s="235">
        <f t="shared" si="18"/>
        <v>0</v>
      </c>
      <c r="G70" s="303">
        <f>SUMIF(Бензин!$M$5:$M$13,A70,Бензин!$Q$5:$Q$13)</f>
        <v>0</v>
      </c>
      <c r="H70" s="242"/>
    </row>
    <row r="71" spans="1:9" x14ac:dyDescent="0.15">
      <c r="A71" s="302">
        <v>44914</v>
      </c>
      <c r="B71" s="235">
        <f>COUNTIFS('Заказы факт'!$F$2:$F$315,$A$64,'Заказы факт'!$B$2:$B$315,A71)</f>
        <v>0</v>
      </c>
      <c r="C71" s="235">
        <f>SUMIFS('Заказы факт'!$I$2:$I$315,'Заказы факт'!$F$2:$F$315,$A$64,'Заказы факт'!$B$2:$B$315,A71)</f>
        <v>0</v>
      </c>
      <c r="D71" s="235"/>
      <c r="E71" s="235"/>
      <c r="F71" s="235">
        <f t="shared" si="18"/>
        <v>0</v>
      </c>
      <c r="G71" s="303">
        <f>SUMIF(Бензин!$M$5:$M$13,A71,Бензин!$Q$5:$Q$13)</f>
        <v>0</v>
      </c>
      <c r="H71" s="242"/>
    </row>
    <row r="72" spans="1:9" x14ac:dyDescent="0.15">
      <c r="A72" s="302">
        <v>44915</v>
      </c>
      <c r="B72" s="235">
        <f>COUNTIFS('Заказы факт'!$F$2:$F$315,$A$64,'Заказы факт'!$B$2:$B$315,A72)</f>
        <v>0</v>
      </c>
      <c r="C72" s="235">
        <f>SUMIFS('Заказы факт'!$I$2:$I$315,'Заказы факт'!$F$2:$F$315,$A$64,'Заказы факт'!$B$2:$B$315,A72)</f>
        <v>0</v>
      </c>
      <c r="D72" s="235"/>
      <c r="E72" s="235"/>
      <c r="F72" s="235">
        <f t="shared" si="18"/>
        <v>0</v>
      </c>
      <c r="G72" s="303">
        <f>SUMIF(Бензин!$M$5:$M$13,A72,Бензин!$Q$5:$Q$13)</f>
        <v>0</v>
      </c>
      <c r="H72" s="242"/>
    </row>
    <row r="73" spans="1:9" x14ac:dyDescent="0.15">
      <c r="A73" s="302">
        <v>44916</v>
      </c>
      <c r="B73" s="235">
        <f>COUNTIFS('Заказы факт'!$F$2:$F$315,$A$64,'Заказы факт'!$B$2:$B$315,A73)</f>
        <v>0</v>
      </c>
      <c r="C73" s="235">
        <f>SUMIFS('Заказы факт'!$I$2:$I$315,'Заказы факт'!$F$2:$F$315,$A$64,'Заказы факт'!$B$2:$B$315,A73)</f>
        <v>0</v>
      </c>
      <c r="D73" s="235"/>
      <c r="E73" s="235"/>
      <c r="F73" s="235">
        <f t="shared" si="18"/>
        <v>0</v>
      </c>
      <c r="G73" s="303">
        <f>SUMIF(Бензин!$M$5:$M$13,A73,Бензин!$Q$5:$Q$13)</f>
        <v>0</v>
      </c>
      <c r="H73" s="242"/>
    </row>
    <row r="74" spans="1:9" x14ac:dyDescent="0.15">
      <c r="A74" s="302">
        <v>44917</v>
      </c>
      <c r="B74" s="235">
        <f>COUNTIFS('Заказы факт'!$F$2:$F$315,$A$64,'Заказы факт'!$B$2:$B$315,A74)</f>
        <v>0</v>
      </c>
      <c r="C74" s="235">
        <f>SUMIFS('Заказы факт'!$I$2:$I$315,'Заказы факт'!$F$2:$F$315,$A$64,'Заказы факт'!$B$2:$B$315,A74)</f>
        <v>0</v>
      </c>
      <c r="D74" s="235"/>
      <c r="E74" s="235"/>
      <c r="F74" s="235">
        <f t="shared" si="18"/>
        <v>0</v>
      </c>
      <c r="G74" s="303">
        <f>SUMIF(Бензин!$M$5:$M$13,A74,Бензин!$Q$5:$Q$13)</f>
        <v>0</v>
      </c>
      <c r="H74" s="242"/>
    </row>
    <row r="75" spans="1:9" x14ac:dyDescent="0.15">
      <c r="A75" s="302">
        <v>44918</v>
      </c>
      <c r="B75" s="235">
        <f>COUNTIFS('Заказы факт'!$F$2:$F$315,$A$64,'Заказы факт'!$B$2:$B$315,A75)</f>
        <v>0</v>
      </c>
      <c r="C75" s="235">
        <f>SUMIFS('Заказы факт'!$I$2:$I$315,'Заказы факт'!$F$2:$F$315,$A$64,'Заказы факт'!$B$2:$B$315,A75)</f>
        <v>0</v>
      </c>
      <c r="D75" s="235"/>
      <c r="E75" s="235"/>
      <c r="F75" s="235">
        <f t="shared" si="18"/>
        <v>0</v>
      </c>
      <c r="G75" s="303">
        <f>SUMIF(Бензин!$M$5:$M$13,A75,Бензин!$Q$5:$Q$13)</f>
        <v>0</v>
      </c>
      <c r="H75" s="242"/>
    </row>
    <row r="76" spans="1:9" x14ac:dyDescent="0.15">
      <c r="A76" s="302">
        <v>44919</v>
      </c>
      <c r="B76" s="235">
        <f>COUNTIFS('Заказы факт'!$F$2:$F$315,$A$64,'Заказы факт'!$B$2:$B$315,A76)</f>
        <v>0</v>
      </c>
      <c r="C76" s="235">
        <f>SUMIFS('Заказы факт'!$I$2:$I$315,'Заказы факт'!$F$2:$F$315,$A$64,'Заказы факт'!$B$2:$B$315,A76)</f>
        <v>0</v>
      </c>
      <c r="D76" s="235"/>
      <c r="E76" s="235"/>
      <c r="F76" s="235">
        <f t="shared" si="18"/>
        <v>0</v>
      </c>
      <c r="G76" s="303">
        <f>SUMIF(Бензин!$M$5:$M$13,A76,Бензин!$Q$5:$Q$13)</f>
        <v>0</v>
      </c>
      <c r="H76" s="242"/>
    </row>
    <row r="77" spans="1:9" x14ac:dyDescent="0.15">
      <c r="A77" s="302">
        <v>44920</v>
      </c>
      <c r="B77" s="235">
        <f>COUNTIFS('Заказы факт'!$F$2:$F$315,$A$64,'Заказы факт'!$B$2:$B$315,A77)</f>
        <v>5</v>
      </c>
      <c r="C77" s="235">
        <f>SUMIFS('Заказы факт'!$I$2:$I$315,'Заказы факт'!$F$2:$F$315,$A$64,'Заказы факт'!$B$2:$B$315,A77)</f>
        <v>2357.5</v>
      </c>
      <c r="D77" s="235">
        <v>700</v>
      </c>
      <c r="E77" s="235"/>
      <c r="F77" s="235">
        <f t="shared" si="18"/>
        <v>3057.5</v>
      </c>
      <c r="G77" s="303">
        <f>SUMIF(Бензин!$M$5:$M$13,A77,Бензин!$Q$5:$Q$13)</f>
        <v>415.00000000000006</v>
      </c>
      <c r="H77" s="242"/>
    </row>
    <row r="78" spans="1:9" x14ac:dyDescent="0.15">
      <c r="A78" s="302">
        <v>44921</v>
      </c>
      <c r="B78" s="235">
        <f>COUNTIFS('Заказы факт'!$F$2:$F$315,$A$64,'Заказы факт'!$B$2:$B$315,A78)</f>
        <v>0</v>
      </c>
      <c r="C78" s="235">
        <f>SUMIFS('Заказы факт'!$I$2:$I$315,'Заказы факт'!$F$2:$F$315,$A$64,'Заказы факт'!$B$2:$B$315,A78)</f>
        <v>0</v>
      </c>
      <c r="D78" s="235"/>
      <c r="E78" s="235"/>
      <c r="F78" s="235">
        <f t="shared" si="18"/>
        <v>0</v>
      </c>
      <c r="G78" s="303">
        <f>SUMIF(Бензин!$M$5:$M$13,A78,Бензин!$Q$5:$Q$13)</f>
        <v>0</v>
      </c>
      <c r="H78" s="242"/>
    </row>
    <row r="79" spans="1:9" x14ac:dyDescent="0.15">
      <c r="A79" s="302">
        <v>44922</v>
      </c>
      <c r="B79" s="235">
        <f>COUNTIFS('Заказы факт'!$F$2:$F$315,$A$64,'Заказы факт'!$B$2:$B$315,A79)</f>
        <v>3</v>
      </c>
      <c r="C79" s="235">
        <f>SUMIFS('Заказы факт'!$I$2:$I$315,'Заказы факт'!$F$2:$F$315,$A$64,'Заказы факт'!$B$2:$B$315,A79)</f>
        <v>1402.5</v>
      </c>
      <c r="D79" s="235">
        <v>500</v>
      </c>
      <c r="E79" s="235"/>
      <c r="F79" s="235">
        <f t="shared" si="18"/>
        <v>1902.5</v>
      </c>
      <c r="G79" s="303">
        <f>SUMIF(Бензин!$M$5:$M$13,A79,Бензин!$Q$5:$Q$13)</f>
        <v>225</v>
      </c>
      <c r="H79" s="242"/>
    </row>
    <row r="80" spans="1:9" x14ac:dyDescent="0.15">
      <c r="A80" s="302">
        <v>44923</v>
      </c>
      <c r="B80" s="235">
        <f>COUNTIFS('Заказы факт'!$F$2:$F$315,$A$64,'Заказы факт'!$B$2:$B$315,A80)</f>
        <v>0</v>
      </c>
      <c r="C80" s="235">
        <f>SUMIFS('Заказы факт'!$I$2:$I$315,'Заказы факт'!$F$2:$F$315,$A$64,'Заказы факт'!$B$2:$B$315,A80)</f>
        <v>0</v>
      </c>
      <c r="D80" s="235"/>
      <c r="E80" s="235"/>
      <c r="F80" s="235">
        <f t="shared" si="18"/>
        <v>0</v>
      </c>
      <c r="G80" s="303">
        <f>SUMIF(Бензин!$M$5:$M$13,A80,Бензин!$Q$5:$Q$13)</f>
        <v>0</v>
      </c>
      <c r="H80" s="309"/>
    </row>
    <row r="81" spans="1:26" x14ac:dyDescent="0.15">
      <c r="A81" s="302">
        <v>44924</v>
      </c>
      <c r="B81" s="235">
        <f>COUNTIFS('Заказы факт'!$F$2:$F$315,$A$64,'Заказы факт'!$B$2:$B$315,A81)</f>
        <v>3</v>
      </c>
      <c r="C81" s="235">
        <f>SUMIFS('Заказы факт'!$I$2:$I$315,'Заказы факт'!$F$2:$F$315,$A$64,'Заказы факт'!$B$2:$B$315,A81)</f>
        <v>1540</v>
      </c>
      <c r="D81" s="235">
        <v>500</v>
      </c>
      <c r="E81" s="235"/>
      <c r="F81" s="235">
        <f t="shared" si="18"/>
        <v>2040</v>
      </c>
      <c r="G81" s="303">
        <f>SUMIF(Бензин!$M$5:$M$13,A81,Бензин!$Q$5:$Q$13)</f>
        <v>430</v>
      </c>
      <c r="H81" s="242"/>
    </row>
    <row r="82" spans="1:26" x14ac:dyDescent="0.15">
      <c r="A82" s="302">
        <v>44925</v>
      </c>
      <c r="B82" s="235">
        <f>COUNTIFS('Заказы факт'!$F$2:$F$315,$A$64,'Заказы факт'!$B$2:$B$315,A82)</f>
        <v>4</v>
      </c>
      <c r="C82" s="235">
        <f>SUMIFS('Заказы факт'!$I$2:$I$315,'Заказы факт'!$F$2:$F$315,$A$64,'Заказы факт'!$B$2:$B$315,A82)</f>
        <v>2255</v>
      </c>
      <c r="D82" s="235">
        <v>500</v>
      </c>
      <c r="E82" s="235"/>
      <c r="F82" s="235">
        <f>C82-E82+D83</f>
        <v>3255</v>
      </c>
      <c r="G82" s="303">
        <f>SUMIF(Бензин!$M$5:$M$13,A82,Бензин!$Q$5:$Q$13)</f>
        <v>0</v>
      </c>
      <c r="H82" s="242"/>
    </row>
    <row r="83" spans="1:26" x14ac:dyDescent="0.15">
      <c r="A83" s="302">
        <v>44926</v>
      </c>
      <c r="B83" s="235">
        <f>COUNTIFS('Заказы факт'!$F$2:$F$315,$A$64,'Заказы факт'!$B$2:$B$315,A83)</f>
        <v>11</v>
      </c>
      <c r="C83" s="235">
        <f>SUMIFS('Заказы факт'!$I$2:$I$315,'Заказы факт'!$F$2:$F$315,$A$64,'Заказы факт'!$B$2:$B$315,A83)</f>
        <v>10280</v>
      </c>
      <c r="D83" s="235">
        <v>1000</v>
      </c>
      <c r="E83" s="235"/>
      <c r="F83" s="235">
        <f>C83-E83+D83</f>
        <v>11280</v>
      </c>
      <c r="G83" s="303">
        <f>SUMIF(Бензин!$M$5:$M$13,A83,Бензин!$Q$5:$Q$13)</f>
        <v>1570</v>
      </c>
      <c r="H83" s="242"/>
    </row>
    <row r="84" spans="1:26" x14ac:dyDescent="0.15">
      <c r="A84" s="302">
        <v>44927</v>
      </c>
      <c r="B84" s="235">
        <f>COUNTIFS('Заказы факт'!$F$2:$F$315,$A$64,'Заказы факт'!$B$2:$B$315,A84)</f>
        <v>0</v>
      </c>
      <c r="C84" s="235">
        <f>SUMIFS('Заказы факт'!$I$2:$I$315,'Заказы факт'!$F$2:$F$315,$A$64,'Заказы факт'!$B$2:$B$315,A84)</f>
        <v>0</v>
      </c>
      <c r="D84" s="235"/>
      <c r="E84" s="235"/>
      <c r="F84" s="235">
        <f t="shared" si="18"/>
        <v>0</v>
      </c>
      <c r="G84" s="303">
        <f>SUMIF(Бензин!$M$5:$M$13,A84,Бензин!$Q$5:$Q$13)</f>
        <v>0</v>
      </c>
    </row>
    <row r="85" spans="1:26" x14ac:dyDescent="0.2">
      <c r="A85" s="305"/>
      <c r="B85" s="306"/>
      <c r="C85" s="306"/>
      <c r="D85" s="33"/>
      <c r="E85" s="33"/>
      <c r="F85" s="306"/>
      <c r="G85" s="306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x14ac:dyDescent="0.15">
      <c r="B86" s="242"/>
      <c r="C86" s="242"/>
    </row>
    <row r="87" spans="1:26" x14ac:dyDescent="0.2">
      <c r="A87" s="264" t="s">
        <v>2591</v>
      </c>
      <c r="B87" s="297"/>
      <c r="C87" s="297"/>
      <c r="D87" s="247"/>
      <c r="E87" s="247"/>
      <c r="F87" s="247"/>
      <c r="G87" s="247"/>
      <c r="H87" s="247"/>
    </row>
    <row r="88" spans="1:26" x14ac:dyDescent="0.15">
      <c r="A88" s="263" t="s">
        <v>2687</v>
      </c>
      <c r="B88" s="263" t="s">
        <v>2617</v>
      </c>
      <c r="C88" s="263" t="s">
        <v>2618</v>
      </c>
      <c r="D88" s="263" t="s">
        <v>2619</v>
      </c>
      <c r="E88" s="263" t="s">
        <v>2599</v>
      </c>
      <c r="F88" s="263" t="s">
        <v>2600</v>
      </c>
      <c r="G88" s="298" t="s">
        <v>2688</v>
      </c>
      <c r="H88" s="254" t="s">
        <v>2620</v>
      </c>
    </row>
    <row r="89" spans="1:26" x14ac:dyDescent="0.15">
      <c r="A89" s="299" t="s">
        <v>2627</v>
      </c>
      <c r="B89" s="308">
        <f t="shared" ref="B89:E89" si="19">SUM(B90:B107)</f>
        <v>26</v>
      </c>
      <c r="C89" s="308">
        <f t="shared" si="19"/>
        <v>17835</v>
      </c>
      <c r="D89" s="308">
        <f t="shared" si="19"/>
        <v>0</v>
      </c>
      <c r="E89" s="308">
        <f t="shared" si="19"/>
        <v>0</v>
      </c>
      <c r="F89" s="308">
        <f>SUM(F90:F107)+H90</f>
        <v>17835</v>
      </c>
      <c r="G89" s="298">
        <f>SUM(G90:G107)</f>
        <v>0</v>
      </c>
      <c r="H89" s="255">
        <f>C89+D89+H90</f>
        <v>17835</v>
      </c>
      <c r="I89">
        <v>20000</v>
      </c>
    </row>
    <row r="90" spans="1:26" x14ac:dyDescent="0.2">
      <c r="A90" s="302">
        <v>44910</v>
      </c>
      <c r="B90" s="235">
        <f>COUNTIFS('Заказы факт'!$G$2:$G$315,$A$87,'Заказы факт'!$B$2:$B$315,A90)</f>
        <v>0</v>
      </c>
      <c r="C90" s="235">
        <f>SUMIFS('Заказы факт'!$I$2:$I$315,'Заказы факт'!$G$2:$G$315,$A$87,'Заказы факт'!$B$2:$B$315,A90)</f>
        <v>0</v>
      </c>
      <c r="D90" s="239"/>
      <c r="E90" s="239"/>
      <c r="F90" s="239">
        <f t="shared" ref="F90" si="20">C90-E90+D90</f>
        <v>0</v>
      </c>
      <c r="G90" s="307"/>
      <c r="H90" s="304"/>
      <c r="I90" s="286" t="s">
        <v>2689</v>
      </c>
    </row>
    <row r="91" spans="1:26" x14ac:dyDescent="0.15">
      <c r="A91" s="302">
        <v>44911</v>
      </c>
      <c r="B91" s="235">
        <f>COUNTIFS('Заказы факт'!$G$2:$G$315,$A$87,'Заказы факт'!$B$2:$B$315,A91)</f>
        <v>0</v>
      </c>
      <c r="C91" s="235">
        <f>SUMIFS('Заказы факт'!$I$2:$I$315,'Заказы факт'!$G$2:$G$315,$A$87,'Заказы факт'!$B$2:$B$315,A91)</f>
        <v>0</v>
      </c>
      <c r="D91" s="239"/>
      <c r="E91" s="239"/>
      <c r="F91" s="239">
        <f t="shared" ref="F91:F107" si="21">C91-E91+D91</f>
        <v>0</v>
      </c>
      <c r="G91" s="307"/>
      <c r="H91" s="242"/>
    </row>
    <row r="92" spans="1:26" x14ac:dyDescent="0.15">
      <c r="A92" s="302">
        <v>44912</v>
      </c>
      <c r="B92" s="235">
        <f>COUNTIFS('Заказы факт'!$G$2:$G$315,$A$87,'Заказы факт'!$B$2:$B$315,A92)</f>
        <v>0</v>
      </c>
      <c r="C92" s="235">
        <f>SUMIFS('Заказы факт'!$I$2:$I$315,'Заказы факт'!$G$2:$G$315,$A$87,'Заказы факт'!$B$2:$B$315,A92)</f>
        <v>0</v>
      </c>
      <c r="D92" s="239"/>
      <c r="E92" s="239"/>
      <c r="F92" s="239">
        <f t="shared" si="21"/>
        <v>0</v>
      </c>
      <c r="G92" s="307"/>
      <c r="H92" s="242"/>
    </row>
    <row r="93" spans="1:26" x14ac:dyDescent="0.15">
      <c r="A93" s="302">
        <v>44913</v>
      </c>
      <c r="B93" s="235">
        <f>COUNTIFS('Заказы факт'!$G$2:$G$315,$A$87,'Заказы факт'!$B$2:$B$315,A93)</f>
        <v>0</v>
      </c>
      <c r="C93" s="235">
        <f>SUMIFS('Заказы факт'!$I$2:$I$315,'Заказы факт'!$G$2:$G$315,$A$87,'Заказы факт'!$B$2:$B$315,A93)</f>
        <v>0</v>
      </c>
      <c r="D93" s="239"/>
      <c r="E93" s="239"/>
      <c r="F93" s="239">
        <f t="shared" si="21"/>
        <v>0</v>
      </c>
      <c r="G93" s="307"/>
      <c r="H93" s="242"/>
    </row>
    <row r="94" spans="1:26" x14ac:dyDescent="0.15">
      <c r="A94" s="302">
        <v>44914</v>
      </c>
      <c r="B94" s="235">
        <f>COUNTIFS('Заказы факт'!$G$2:$G$315,$A$87,'Заказы факт'!$B$2:$B$315,A94)</f>
        <v>0</v>
      </c>
      <c r="C94" s="235">
        <f>SUMIFS('Заказы факт'!$I$2:$I$315,'Заказы факт'!$G$2:$G$315,$A$87,'Заказы факт'!$B$2:$B$315,A94)</f>
        <v>0</v>
      </c>
      <c r="D94" s="239"/>
      <c r="E94" s="239"/>
      <c r="F94" s="239">
        <f t="shared" si="21"/>
        <v>0</v>
      </c>
      <c r="G94" s="307"/>
      <c r="H94" s="242"/>
    </row>
    <row r="95" spans="1:26" x14ac:dyDescent="0.15">
      <c r="A95" s="302">
        <v>44915</v>
      </c>
      <c r="B95" s="235">
        <f>COUNTIFS('Заказы факт'!$G$2:$G$315,$A$87,'Заказы факт'!$B$2:$B$315,A95)</f>
        <v>0</v>
      </c>
      <c r="C95" s="235">
        <f>SUMIFS('Заказы факт'!$I$2:$I$315,'Заказы факт'!$G$2:$G$315,$A$87,'Заказы факт'!$B$2:$B$315,A95)</f>
        <v>0</v>
      </c>
      <c r="D95" s="239"/>
      <c r="E95" s="239"/>
      <c r="F95" s="239">
        <f t="shared" si="21"/>
        <v>0</v>
      </c>
      <c r="G95" s="307"/>
      <c r="H95" s="242"/>
    </row>
    <row r="96" spans="1:26" x14ac:dyDescent="0.15">
      <c r="A96" s="302">
        <v>44916</v>
      </c>
      <c r="B96" s="235">
        <f>COUNTIFS('Заказы факт'!$G$2:$G$315,$A$87,'Заказы факт'!$B$2:$B$315,A96)</f>
        <v>0</v>
      </c>
      <c r="C96" s="235">
        <f>SUMIFS('Заказы факт'!$I$2:$I$315,'Заказы факт'!$G$2:$G$315,$A$87,'Заказы факт'!$B$2:$B$315,A96)</f>
        <v>0</v>
      </c>
      <c r="D96" s="239"/>
      <c r="E96" s="239"/>
      <c r="F96" s="239">
        <f t="shared" si="21"/>
        <v>0</v>
      </c>
      <c r="G96" s="307"/>
      <c r="H96" s="242"/>
    </row>
    <row r="97" spans="1:26" x14ac:dyDescent="0.15">
      <c r="A97" s="302">
        <v>44917</v>
      </c>
      <c r="B97" s="235">
        <f>COUNTIFS('Заказы факт'!$G$2:$G$315,$A$87,'Заказы факт'!$B$2:$B$315,A97)</f>
        <v>0</v>
      </c>
      <c r="C97" s="235">
        <f>SUMIFS('Заказы факт'!$I$2:$I$315,'Заказы факт'!$G$2:$G$315,$A$87,'Заказы факт'!$B$2:$B$315,A97)</f>
        <v>0</v>
      </c>
      <c r="D97" s="239"/>
      <c r="E97" s="239"/>
      <c r="F97" s="239">
        <f t="shared" si="21"/>
        <v>0</v>
      </c>
      <c r="G97" s="307"/>
      <c r="H97" s="242"/>
    </row>
    <row r="98" spans="1:26" x14ac:dyDescent="0.15">
      <c r="A98" s="302">
        <v>44918</v>
      </c>
      <c r="B98" s="235">
        <f>COUNTIFS('Заказы факт'!$G$2:$G$315,$A$87,'Заказы факт'!$B$2:$B$315,A98)</f>
        <v>0</v>
      </c>
      <c r="C98" s="235">
        <f>SUMIFS('Заказы факт'!$I$2:$I$315,'Заказы факт'!$G$2:$G$315,$A$87,'Заказы факт'!$B$2:$B$315,A98)</f>
        <v>0</v>
      </c>
      <c r="D98" s="239"/>
      <c r="E98" s="239"/>
      <c r="F98" s="239">
        <f t="shared" si="21"/>
        <v>0</v>
      </c>
      <c r="G98" s="307"/>
      <c r="H98" s="242"/>
    </row>
    <row r="99" spans="1:26" x14ac:dyDescent="0.15">
      <c r="A99" s="302">
        <v>44919</v>
      </c>
      <c r="B99" s="235">
        <f>COUNTIFS('Заказы факт'!$G$2:$G$315,$A$87,'Заказы факт'!$B$2:$B$315,A99)</f>
        <v>0</v>
      </c>
      <c r="C99" s="235">
        <f>SUMIFS('Заказы факт'!$I$2:$I$315,'Заказы факт'!$G$2:$G$315,$A$87,'Заказы факт'!$B$2:$B$315,A99)</f>
        <v>0</v>
      </c>
      <c r="D99" s="239"/>
      <c r="E99" s="239"/>
      <c r="F99" s="239">
        <f t="shared" si="21"/>
        <v>0</v>
      </c>
      <c r="G99" s="307"/>
      <c r="H99" s="242"/>
    </row>
    <row r="100" spans="1:26" x14ac:dyDescent="0.15">
      <c r="A100" s="302">
        <v>44920</v>
      </c>
      <c r="B100" s="235">
        <f>COUNTIFS('Заказы факт'!$G$2:$G$315,$A$87,'Заказы факт'!$B$2:$B$315,A100)</f>
        <v>5</v>
      </c>
      <c r="C100" s="235">
        <f>SUMIFS('Заказы факт'!$I$2:$I$315,'Заказы факт'!$G$2:$G$315,$A$87,'Заказы факт'!$B$2:$B$315,A100)</f>
        <v>2357.5</v>
      </c>
      <c r="D100" s="239"/>
      <c r="E100" s="239"/>
      <c r="F100" s="239">
        <f t="shared" si="21"/>
        <v>2357.5</v>
      </c>
      <c r="G100" s="307"/>
      <c r="H100" s="242"/>
    </row>
    <row r="101" spans="1:26" x14ac:dyDescent="0.15">
      <c r="A101" s="302">
        <v>44921</v>
      </c>
      <c r="B101" s="235">
        <f>COUNTIFS('Заказы факт'!$G$2:$G$315,$A$87,'Заказы факт'!$B$2:$B$315,A101)</f>
        <v>0</v>
      </c>
      <c r="C101" s="235">
        <f>SUMIFS('Заказы факт'!$I$2:$I$315,'Заказы факт'!$G$2:$G$315,$A$87,'Заказы факт'!$B$2:$B$315,A101)</f>
        <v>0</v>
      </c>
      <c r="D101" s="239"/>
      <c r="E101" s="239"/>
      <c r="F101" s="239">
        <f t="shared" si="21"/>
        <v>0</v>
      </c>
      <c r="G101" s="307"/>
      <c r="H101" s="242"/>
    </row>
    <row r="102" spans="1:26" x14ac:dyDescent="0.15">
      <c r="A102" s="302">
        <v>44922</v>
      </c>
      <c r="B102" s="235">
        <f>COUNTIFS('Заказы факт'!$G$2:$G$315,$A$87,'Заказы факт'!$B$2:$B$315,A102)</f>
        <v>3</v>
      </c>
      <c r="C102" s="235">
        <f>SUMIFS('Заказы факт'!$I$2:$I$315,'Заказы факт'!$G$2:$G$315,$A$87,'Заказы факт'!$B$2:$B$315,A102)</f>
        <v>1402.5</v>
      </c>
      <c r="D102" s="239"/>
      <c r="E102" s="239"/>
      <c r="F102" s="239">
        <f t="shared" si="21"/>
        <v>1402.5</v>
      </c>
      <c r="G102" s="307"/>
      <c r="H102" s="242"/>
    </row>
    <row r="103" spans="1:26" x14ac:dyDescent="0.15">
      <c r="A103" s="302">
        <v>44923</v>
      </c>
      <c r="B103" s="235">
        <f>COUNTIFS('Заказы факт'!$G$2:$G$315,$A$87,'Заказы факт'!$B$2:$B$315,A103)</f>
        <v>0</v>
      </c>
      <c r="C103" s="235">
        <f>SUMIFS('Заказы факт'!$I$2:$I$315,'Заказы факт'!$G$2:$G$315,$A$87,'Заказы факт'!$B$2:$B$315,A103)</f>
        <v>0</v>
      </c>
      <c r="D103" s="239"/>
      <c r="E103" s="239"/>
      <c r="F103" s="239">
        <f t="shared" si="21"/>
        <v>0</v>
      </c>
      <c r="G103" s="307"/>
      <c r="H103" s="242"/>
    </row>
    <row r="104" spans="1:26" x14ac:dyDescent="0.15">
      <c r="A104" s="302">
        <v>44924</v>
      </c>
      <c r="B104" s="235">
        <f>COUNTIFS('Заказы факт'!$G$2:$G$315,$A$87,'Заказы факт'!$B$2:$B$315,A104)</f>
        <v>3</v>
      </c>
      <c r="C104" s="235">
        <f>SUMIFS('Заказы факт'!$I$2:$I$315,'Заказы факт'!$G$2:$G$315,$A$87,'Заказы факт'!$B$2:$B$315,A104)</f>
        <v>1540</v>
      </c>
      <c r="D104" s="239"/>
      <c r="E104" s="239"/>
      <c r="F104" s="239">
        <f t="shared" si="21"/>
        <v>1540</v>
      </c>
      <c r="G104" s="307"/>
      <c r="H104" s="242"/>
    </row>
    <row r="105" spans="1:26" x14ac:dyDescent="0.15">
      <c r="A105" s="302">
        <v>44925</v>
      </c>
      <c r="B105" s="235">
        <f>COUNTIFS('Заказы факт'!$G$2:$G$315,$A$87,'Заказы факт'!$B$2:$B$315,A105)</f>
        <v>4</v>
      </c>
      <c r="C105" s="235">
        <f>SUMIFS('Заказы факт'!$I$2:$I$315,'Заказы факт'!$G$2:$G$315,$A$87,'Заказы факт'!$B$2:$B$315,A105)</f>
        <v>2255</v>
      </c>
      <c r="D105" s="239"/>
      <c r="E105" s="239"/>
      <c r="F105" s="239">
        <f t="shared" si="21"/>
        <v>2255</v>
      </c>
      <c r="G105" s="307"/>
      <c r="H105" s="242"/>
    </row>
    <row r="106" spans="1:26" x14ac:dyDescent="0.15">
      <c r="A106" s="302">
        <v>44926</v>
      </c>
      <c r="B106" s="235">
        <f>COUNTIFS('Заказы факт'!$G$2:$G$315,$A$87,'Заказы факт'!$B$2:$B$315,A106)</f>
        <v>11</v>
      </c>
      <c r="C106" s="235">
        <f>SUMIFS('Заказы факт'!$I$2:$I$315,'Заказы факт'!$G$2:$G$315,$A$87,'Заказы факт'!$B$2:$B$315,A106)</f>
        <v>10280</v>
      </c>
      <c r="D106" s="239"/>
      <c r="E106" s="239"/>
      <c r="F106" s="239">
        <f t="shared" si="21"/>
        <v>10280</v>
      </c>
      <c r="G106" s="307"/>
      <c r="H106" s="242"/>
    </row>
    <row r="107" spans="1:26" x14ac:dyDescent="0.15">
      <c r="A107" s="302">
        <v>44927</v>
      </c>
      <c r="B107" s="235">
        <f>COUNTIFS('Заказы факт'!$G$2:$G$315,$A$87,'Заказы факт'!$B$2:$B$315,A107)</f>
        <v>0</v>
      </c>
      <c r="C107" s="235">
        <f>SUMIFS('Заказы факт'!$I$2:$I$315,'Заказы факт'!$G$2:$G$315,$A$87,'Заказы факт'!$B$2:$B$315,A107)</f>
        <v>0</v>
      </c>
      <c r="D107" s="239"/>
      <c r="E107" s="239"/>
      <c r="F107" s="239">
        <f t="shared" si="21"/>
        <v>0</v>
      </c>
      <c r="G107" s="307"/>
    </row>
    <row r="108" spans="1:26" x14ac:dyDescent="0.2">
      <c r="A108" s="305"/>
      <c r="B108" s="306"/>
      <c r="C108" s="306"/>
      <c r="D108" s="33"/>
      <c r="E108" s="33"/>
      <c r="F108" s="306"/>
      <c r="G108" s="242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x14ac:dyDescent="0.15">
      <c r="B109" s="242"/>
      <c r="C109" s="242"/>
    </row>
    <row r="110" spans="1:26" x14ac:dyDescent="0.2">
      <c r="A110" s="264" t="s">
        <v>1392</v>
      </c>
      <c r="B110" s="297"/>
      <c r="C110" s="297"/>
      <c r="D110" s="247"/>
      <c r="E110" s="247"/>
      <c r="F110" s="247"/>
      <c r="G110" s="247"/>
      <c r="H110" s="247"/>
    </row>
    <row r="111" spans="1:26" x14ac:dyDescent="0.15">
      <c r="A111" s="263" t="s">
        <v>2687</v>
      </c>
      <c r="B111" s="263" t="s">
        <v>2617</v>
      </c>
      <c r="C111" s="263" t="s">
        <v>2618</v>
      </c>
      <c r="D111" s="263" t="s">
        <v>2619</v>
      </c>
      <c r="E111" s="263" t="s">
        <v>2599</v>
      </c>
      <c r="F111" s="263" t="s">
        <v>2600</v>
      </c>
      <c r="G111" s="298" t="s">
        <v>2688</v>
      </c>
      <c r="H111" s="254" t="s">
        <v>2620</v>
      </c>
    </row>
    <row r="112" spans="1:26" x14ac:dyDescent="0.15">
      <c r="A112" s="299" t="s">
        <v>2627</v>
      </c>
      <c r="B112" s="299">
        <f t="shared" ref="B112:D112" si="22">SUM(B113:B130)</f>
        <v>18</v>
      </c>
      <c r="C112" s="299">
        <f t="shared" si="22"/>
        <v>17602.5</v>
      </c>
      <c r="D112" s="299">
        <f t="shared" si="22"/>
        <v>4700</v>
      </c>
      <c r="E112" s="299"/>
      <c r="F112" s="299">
        <f>SUM(F113:F130)+H113</f>
        <v>22302.5</v>
      </c>
      <c r="G112" s="298">
        <f>G123+G127+G129</f>
        <v>0</v>
      </c>
      <c r="H112" s="255">
        <f>C112+D112+H113+G112</f>
        <v>22302.5</v>
      </c>
    </row>
    <row r="113" spans="1:9" x14ac:dyDescent="0.2">
      <c r="A113" s="302">
        <v>44910</v>
      </c>
      <c r="B113" s="235">
        <f>COUNTIFS('Заказы факт'!$F$2:$F$315,$A$110,'Заказы факт'!$B$2:$B$315,A113)</f>
        <v>0</v>
      </c>
      <c r="C113" s="235">
        <f>SUMIFS('Заказы факт'!$I$2:$I$315,'Заказы факт'!$F$2:$F$315,$A$110,'Заказы факт'!$B$2:$B$315,A113)</f>
        <v>0</v>
      </c>
      <c r="D113" s="235"/>
      <c r="E113" s="235"/>
      <c r="F113" s="235">
        <f t="shared" ref="F113" si="23">C113-E113+D113</f>
        <v>0</v>
      </c>
      <c r="G113" s="307">
        <f>SUMIF(Бензин!$A$5:$A$13,A113,Бензин!$E$5:$E$13)</f>
        <v>0</v>
      </c>
      <c r="H113" s="304"/>
      <c r="I113" s="286" t="s">
        <v>2689</v>
      </c>
    </row>
    <row r="114" spans="1:9" x14ac:dyDescent="0.15">
      <c r="A114" s="302">
        <v>44911</v>
      </c>
      <c r="B114" s="235">
        <f>COUNTIFS('Заказы факт'!$F$2:$F$315,$A$110,'Заказы факт'!$B$2:$B$315,A114)</f>
        <v>0</v>
      </c>
      <c r="C114" s="235">
        <f>SUMIFS('Заказы факт'!$I$2:$I$315,'Заказы факт'!$F$2:$F$315,$A$110,'Заказы факт'!$B$2:$B$315,A114)</f>
        <v>0</v>
      </c>
      <c r="D114" s="235"/>
      <c r="E114" s="235"/>
      <c r="F114" s="235">
        <f t="shared" ref="F114:F130" si="24">C114-E114+D114</f>
        <v>0</v>
      </c>
      <c r="G114" s="307">
        <f>SUMIF(Бензин!$A$5:$A$13,A114,Бензин!$E$5:$E$13)</f>
        <v>0</v>
      </c>
      <c r="H114" s="242"/>
    </row>
    <row r="115" spans="1:9" x14ac:dyDescent="0.15">
      <c r="A115" s="302">
        <v>44912</v>
      </c>
      <c r="B115" s="235">
        <f>COUNTIFS('Заказы факт'!$F$2:$F$315,$A$110,'Заказы факт'!$B$2:$B$315,A115)</f>
        <v>0</v>
      </c>
      <c r="C115" s="235">
        <f>SUMIFS('Заказы факт'!$I$2:$I$315,'Заказы факт'!$F$2:$F$315,$A$110,'Заказы факт'!$B$2:$B$315,A115)</f>
        <v>0</v>
      </c>
      <c r="D115" s="235"/>
      <c r="E115" s="235"/>
      <c r="F115" s="235">
        <f t="shared" si="24"/>
        <v>0</v>
      </c>
      <c r="G115" s="307">
        <f>SUMIF(Бензин!$A$5:$A$13,A115,Бензин!$E$5:$E$13)</f>
        <v>0</v>
      </c>
      <c r="H115" s="242"/>
    </row>
    <row r="116" spans="1:9" x14ac:dyDescent="0.15">
      <c r="A116" s="302">
        <v>44913</v>
      </c>
      <c r="B116" s="235">
        <f>COUNTIFS('Заказы факт'!$F$2:$F$315,$A$110,'Заказы факт'!$B$2:$B$315,A116)</f>
        <v>0</v>
      </c>
      <c r="C116" s="235">
        <f>SUMIFS('Заказы факт'!$I$2:$I$315,'Заказы факт'!$F$2:$F$315,$A$110,'Заказы факт'!$B$2:$B$315,A116)</f>
        <v>0</v>
      </c>
      <c r="D116" s="235"/>
      <c r="E116" s="235"/>
      <c r="F116" s="235">
        <f t="shared" si="24"/>
        <v>0</v>
      </c>
      <c r="G116" s="307">
        <f>SUMIF(Бензин!$A$5:$A$13,A116,Бензин!$E$5:$E$13)</f>
        <v>0</v>
      </c>
      <c r="H116" s="242"/>
    </row>
    <row r="117" spans="1:9" x14ac:dyDescent="0.15">
      <c r="A117" s="302">
        <v>44914</v>
      </c>
      <c r="B117" s="235">
        <f>COUNTIFS('Заказы факт'!$F$2:$F$315,$A$110,'Заказы факт'!$B$2:$B$315,A117)</f>
        <v>0</v>
      </c>
      <c r="C117" s="235">
        <f>SUMIFS('Заказы факт'!$I$2:$I$315,'Заказы факт'!$F$2:$F$315,$A$110,'Заказы факт'!$B$2:$B$315,A117)</f>
        <v>0</v>
      </c>
      <c r="D117" s="235"/>
      <c r="E117" s="235"/>
      <c r="F117" s="235">
        <f t="shared" si="24"/>
        <v>0</v>
      </c>
      <c r="G117" s="307">
        <f>SUMIF(Бензин!$A$5:$A$13,A117,Бензин!$E$5:$E$13)</f>
        <v>0</v>
      </c>
      <c r="H117" s="242"/>
    </row>
    <row r="118" spans="1:9" x14ac:dyDescent="0.15">
      <c r="A118" s="302">
        <v>44915</v>
      </c>
      <c r="B118" s="235">
        <f>COUNTIFS('Заказы факт'!$F$2:$F$315,$A$110,'Заказы факт'!$B$2:$B$315,A118)</f>
        <v>0</v>
      </c>
      <c r="C118" s="235">
        <f>SUMIFS('Заказы факт'!$I$2:$I$315,'Заказы факт'!$F$2:$F$315,$A$110,'Заказы факт'!$B$2:$B$315,A118)</f>
        <v>0</v>
      </c>
      <c r="D118" s="235"/>
      <c r="E118" s="235"/>
      <c r="F118" s="235">
        <f t="shared" si="24"/>
        <v>0</v>
      </c>
      <c r="G118" s="307">
        <f>SUMIF(Бензин!$A$5:$A$13,A118,Бензин!$E$5:$E$13)</f>
        <v>0</v>
      </c>
      <c r="H118" s="242"/>
    </row>
    <row r="119" spans="1:9" x14ac:dyDescent="0.15">
      <c r="A119" s="302">
        <v>44916</v>
      </c>
      <c r="B119" s="235">
        <f>COUNTIFS('Заказы факт'!$F$2:$F$315,$A$110,'Заказы факт'!$B$2:$B$315,A119)</f>
        <v>0</v>
      </c>
      <c r="C119" s="235">
        <f>SUMIFS('Заказы факт'!$I$2:$I$315,'Заказы факт'!$F$2:$F$315,$A$110,'Заказы факт'!$B$2:$B$315,A119)</f>
        <v>0</v>
      </c>
      <c r="D119" s="235"/>
      <c r="E119" s="235"/>
      <c r="F119" s="235">
        <f t="shared" si="24"/>
        <v>0</v>
      </c>
      <c r="G119" s="307">
        <f>SUMIF(Бензин!$A$5:$A$13,A119,Бензин!$E$5:$E$13)</f>
        <v>0</v>
      </c>
      <c r="H119" s="242"/>
    </row>
    <row r="120" spans="1:9" x14ac:dyDescent="0.15">
      <c r="A120" s="302">
        <v>44917</v>
      </c>
      <c r="B120" s="235">
        <f>COUNTIFS('Заказы факт'!$F$2:$F$315,$A$110,'Заказы факт'!$B$2:$B$315,A120)</f>
        <v>0</v>
      </c>
      <c r="C120" s="235">
        <f>SUMIFS('Заказы факт'!$I$2:$I$315,'Заказы факт'!$F$2:$F$315,$A$110,'Заказы факт'!$B$2:$B$315,A120)</f>
        <v>0</v>
      </c>
      <c r="D120" s="235"/>
      <c r="E120" s="235"/>
      <c r="F120" s="235">
        <f t="shared" si="24"/>
        <v>0</v>
      </c>
      <c r="G120" s="307">
        <f>SUMIF(Бензин!$A$5:$A$13,A120,Бензин!$E$5:$E$13)</f>
        <v>0</v>
      </c>
      <c r="H120" s="242"/>
    </row>
    <row r="121" spans="1:9" x14ac:dyDescent="0.15">
      <c r="A121" s="302">
        <v>44918</v>
      </c>
      <c r="B121" s="235">
        <f>COUNTIFS('Заказы факт'!$F$2:$F$315,$A$110,'Заказы факт'!$B$2:$B$315,A121)</f>
        <v>0</v>
      </c>
      <c r="C121" s="235">
        <f>SUMIFS('Заказы факт'!$I$2:$I$315,'Заказы факт'!$F$2:$F$315,$A$110,'Заказы факт'!$B$2:$B$315,A121)</f>
        <v>0</v>
      </c>
      <c r="D121" s="235"/>
      <c r="E121" s="235"/>
      <c r="F121" s="235">
        <f t="shared" si="24"/>
        <v>0</v>
      </c>
      <c r="G121" s="307">
        <f>SUMIF(Бензин!$A$5:$A$13,A121,Бензин!$E$5:$E$13)</f>
        <v>0</v>
      </c>
      <c r="H121" s="242"/>
    </row>
    <row r="122" spans="1:9" x14ac:dyDescent="0.15">
      <c r="A122" s="302">
        <v>44919</v>
      </c>
      <c r="B122" s="235">
        <f>COUNTIFS('Заказы факт'!$F$2:$F$315,$A$110,'Заказы факт'!$B$2:$B$315,A122)</f>
        <v>1</v>
      </c>
      <c r="C122" s="235">
        <f>SUMIFS('Заказы факт'!$I$2:$I$315,'Заказы факт'!$F$2:$F$315,$A$110,'Заказы факт'!$B$2:$B$315,A122)</f>
        <v>1500</v>
      </c>
      <c r="D122" s="235"/>
      <c r="E122" s="235"/>
      <c r="F122" s="235">
        <f t="shared" si="24"/>
        <v>1500</v>
      </c>
      <c r="G122" s="307">
        <f>SUMIF(Бензин!$A$5:$A$13,A122,Бензин!$E$5:$E$13)</f>
        <v>0</v>
      </c>
      <c r="H122" s="242"/>
    </row>
    <row r="123" spans="1:9" x14ac:dyDescent="0.15">
      <c r="A123" s="302">
        <v>44920</v>
      </c>
      <c r="B123" s="235">
        <f>COUNTIFS('Заказы факт'!$F$2:$F$315,$A$110,'Заказы факт'!$B$2:$B$315,A123)</f>
        <v>3</v>
      </c>
      <c r="C123" s="235">
        <f>SUMIFS('Заказы факт'!$I$2:$I$315,'Заказы факт'!$F$2:$F$315,$A$110,'Заказы факт'!$B$2:$B$315,A123)</f>
        <v>1365</v>
      </c>
      <c r="D123" s="235">
        <v>500</v>
      </c>
      <c r="E123" s="235"/>
      <c r="F123" s="235">
        <f t="shared" si="24"/>
        <v>1865</v>
      </c>
      <c r="G123" s="307">
        <f>SUMIF(Бензин!$A$5:$A$13,A123,Бензин!$E$5:$E$13)</f>
        <v>0</v>
      </c>
      <c r="H123" s="242"/>
    </row>
    <row r="124" spans="1:9" x14ac:dyDescent="0.15">
      <c r="A124" s="302">
        <v>44921</v>
      </c>
      <c r="B124" s="235">
        <f>COUNTIFS('Заказы факт'!$F$2:$F$315,$A$110,'Заказы факт'!$B$2:$B$315,A124)</f>
        <v>0</v>
      </c>
      <c r="C124" s="235">
        <f>SUMIFS('Заказы факт'!$I$2:$I$315,'Заказы факт'!$F$2:$F$315,$A$110,'Заказы факт'!$B$2:$B$315,A124)</f>
        <v>0</v>
      </c>
      <c r="D124" s="235"/>
      <c r="E124" s="235"/>
      <c r="F124" s="235">
        <f t="shared" si="24"/>
        <v>0</v>
      </c>
      <c r="G124" s="307">
        <f>SUMIF(Бензин!$A$5:$A$13,A124,Бензин!$E$5:$E$13)</f>
        <v>0</v>
      </c>
      <c r="H124" s="242"/>
    </row>
    <row r="125" spans="1:9" x14ac:dyDescent="0.15">
      <c r="A125" s="302">
        <v>44922</v>
      </c>
      <c r="B125" s="235">
        <f>COUNTIFS('Заказы факт'!$F$2:$F$315,$A$110,'Заказы факт'!$B$2:$B$315,A125)</f>
        <v>0</v>
      </c>
      <c r="C125" s="235">
        <f>SUMIFS('Заказы факт'!$I$2:$I$315,'Заказы факт'!$F$2:$F$315,$A$110,'Заказы факт'!$B$2:$B$315,A125)</f>
        <v>0</v>
      </c>
      <c r="D125" s="235"/>
      <c r="E125" s="235"/>
      <c r="F125" s="235">
        <f t="shared" si="24"/>
        <v>0</v>
      </c>
      <c r="G125" s="307">
        <f>SUMIF(Бензин!$A$5:$A$13,A125,Бензин!$E$5:$E$13)</f>
        <v>0</v>
      </c>
      <c r="H125" s="242"/>
    </row>
    <row r="126" spans="1:9" x14ac:dyDescent="0.15">
      <c r="A126" s="302">
        <v>44923</v>
      </c>
      <c r="B126" s="235">
        <f>COUNTIFS('Заказы факт'!$F$2:$F$315,$A$110,'Заказы факт'!$B$2:$B$315,A126)</f>
        <v>0</v>
      </c>
      <c r="C126" s="235">
        <f>SUMIFS('Заказы факт'!$I$2:$I$315,'Заказы факт'!$F$2:$F$315,$A$110,'Заказы факт'!$B$2:$B$315,A126)</f>
        <v>0</v>
      </c>
      <c r="D126" s="235"/>
      <c r="E126" s="235"/>
      <c r="F126" s="235">
        <f t="shared" si="24"/>
        <v>0</v>
      </c>
      <c r="G126" s="307">
        <f>SUMIF(Бензин!$A$5:$A$13,A126,Бензин!$E$5:$E$13)</f>
        <v>0</v>
      </c>
      <c r="H126" s="242"/>
    </row>
    <row r="127" spans="1:9" x14ac:dyDescent="0.15">
      <c r="A127" s="302">
        <v>44924</v>
      </c>
      <c r="B127" s="235">
        <f>COUNTIFS('Заказы факт'!$F$2:$F$315,$A$110,'Заказы факт'!$B$2:$B$315,A127)</f>
        <v>1</v>
      </c>
      <c r="C127" s="235">
        <f>SUMIFS('Заказы факт'!$I$2:$I$315,'Заказы факт'!$F$2:$F$315,$A$110,'Заказы факт'!$B$2:$B$315,A127)</f>
        <v>687.5</v>
      </c>
      <c r="D127" s="235">
        <v>200</v>
      </c>
      <c r="E127" s="235"/>
      <c r="F127" s="235">
        <f t="shared" si="24"/>
        <v>887.5</v>
      </c>
      <c r="G127" s="307">
        <f>SUMIF(Бензин!$A$5:$A$13,A127,Бензин!$E$5:$E$13)</f>
        <v>0</v>
      </c>
      <c r="H127" s="242"/>
    </row>
    <row r="128" spans="1:9" x14ac:dyDescent="0.15">
      <c r="A128" s="302">
        <v>44925</v>
      </c>
      <c r="B128" s="235">
        <f>COUNTIFS('Заказы факт'!$F$2:$F$315,$A$110,'Заказы факт'!$B$2:$B$315,A128)</f>
        <v>4</v>
      </c>
      <c r="C128" s="235">
        <f>SUMIFS('Заказы факт'!$I$2:$I$315,'Заказы факт'!$F$2:$F$315,$A$110,'Заказы факт'!$B$2:$B$315,A128)</f>
        <v>2475</v>
      </c>
      <c r="D128" s="235">
        <v>500</v>
      </c>
      <c r="E128" s="235"/>
      <c r="F128" s="235">
        <f t="shared" si="24"/>
        <v>2975</v>
      </c>
      <c r="G128" s="307">
        <f>SUMIF(Бензин!$A$5:$A$13,A128,Бензин!$E$5:$E$13)</f>
        <v>0</v>
      </c>
      <c r="H128" s="242"/>
    </row>
    <row r="129" spans="1:26" x14ac:dyDescent="0.15">
      <c r="A129" s="302">
        <v>44926</v>
      </c>
      <c r="B129" s="235">
        <f>COUNTIFS('Заказы факт'!$F$2:$F$315,$A$110,'Заказы факт'!$B$2:$B$315,A129)</f>
        <v>7</v>
      </c>
      <c r="C129" s="235">
        <f>SUMIFS('Заказы факт'!$I$2:$I$315,'Заказы факт'!$F$2:$F$315,$A$110,'Заказы факт'!$B$2:$B$315,A129)</f>
        <v>7725</v>
      </c>
      <c r="D129" s="235">
        <v>1000</v>
      </c>
      <c r="E129" s="235"/>
      <c r="F129" s="235">
        <f t="shared" si="24"/>
        <v>8725</v>
      </c>
      <c r="G129" s="307">
        <f>SUMIF(Бензин!$A$5:$A$13,A129,Бензин!$E$5:$E$13)</f>
        <v>0</v>
      </c>
      <c r="H129" s="242"/>
    </row>
    <row r="130" spans="1:26" x14ac:dyDescent="0.15">
      <c r="A130" s="302">
        <v>44927</v>
      </c>
      <c r="B130" s="235">
        <f>COUNTIFS('Заказы факт'!$F$2:$F$315,$A$110,'Заказы факт'!$B$2:$B$315,A130)</f>
        <v>2</v>
      </c>
      <c r="C130" s="235">
        <f>SUMIFS('Заказы факт'!$I$2:$I$315,'Заказы факт'!$F$2:$F$315,$A$110,'Заказы факт'!$B$2:$B$315,A130)</f>
        <v>3850.0000000000005</v>
      </c>
      <c r="D130" s="235">
        <v>2500</v>
      </c>
      <c r="E130" s="235"/>
      <c r="F130" s="235">
        <f t="shared" si="24"/>
        <v>6350</v>
      </c>
      <c r="G130" s="307">
        <f>SUMIF(Бензин!$A$5:$A$13,A130,Бензин!$E$5:$E$13)</f>
        <v>0</v>
      </c>
    </row>
    <row r="131" spans="1:26" x14ac:dyDescent="0.2">
      <c r="A131" s="305"/>
      <c r="B131" s="242"/>
      <c r="C131" s="242"/>
      <c r="D131" s="33"/>
      <c r="E131" s="242"/>
      <c r="F131" s="242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x14ac:dyDescent="0.15">
      <c r="B132" s="242"/>
      <c r="C132" s="242"/>
    </row>
    <row r="133" spans="1:26" x14ac:dyDescent="0.2">
      <c r="A133" s="310" t="s">
        <v>2594</v>
      </c>
      <c r="B133" s="297"/>
      <c r="C133" s="297"/>
      <c r="D133" s="247"/>
      <c r="E133" s="247"/>
      <c r="F133" s="247"/>
      <c r="G133" s="247"/>
      <c r="H133" s="247"/>
    </row>
    <row r="134" spans="1:26" x14ac:dyDescent="0.15">
      <c r="A134" s="263" t="s">
        <v>2687</v>
      </c>
      <c r="B134" s="263" t="s">
        <v>2617</v>
      </c>
      <c r="C134" s="263" t="s">
        <v>2618</v>
      </c>
      <c r="D134" s="263" t="s">
        <v>2619</v>
      </c>
      <c r="E134" s="263" t="s">
        <v>2599</v>
      </c>
      <c r="F134" s="263" t="s">
        <v>2600</v>
      </c>
      <c r="G134" s="298" t="s">
        <v>2688</v>
      </c>
      <c r="H134" s="254" t="s">
        <v>2620</v>
      </c>
    </row>
    <row r="135" spans="1:26" x14ac:dyDescent="0.15">
      <c r="A135" s="299" t="s">
        <v>2627</v>
      </c>
      <c r="B135" s="308">
        <f t="shared" ref="B135:E135" si="25">SUM(B136:B153)</f>
        <v>18</v>
      </c>
      <c r="C135" s="308">
        <f t="shared" si="25"/>
        <v>16527.5</v>
      </c>
      <c r="D135" s="308">
        <f t="shared" si="25"/>
        <v>2500</v>
      </c>
      <c r="E135" s="308">
        <f t="shared" si="25"/>
        <v>0</v>
      </c>
      <c r="F135" s="308">
        <f>SUM(F136:F153)+H136</f>
        <v>19027.5</v>
      </c>
      <c r="G135" s="300">
        <f>SUM(G136:G153)</f>
        <v>2225</v>
      </c>
      <c r="H135" s="255">
        <f>C135+D135+H136+G135</f>
        <v>21252.5</v>
      </c>
      <c r="I135">
        <v>25000</v>
      </c>
    </row>
    <row r="136" spans="1:26" x14ac:dyDescent="0.2">
      <c r="A136" s="302">
        <v>44910</v>
      </c>
      <c r="B136" s="239">
        <f>COUNTIFS('Заказы факт'!$G$2:$G$315,$A$133,'Заказы факт'!$B$2:$B$315,A136)</f>
        <v>0</v>
      </c>
      <c r="C136" s="239">
        <f>SUMIFS('Заказы факт'!$I$2:$I$315,'Заказы факт'!$G$2:$G$315,$A$133,'Заказы факт'!$B$2:$B$315,A136)</f>
        <v>0</v>
      </c>
      <c r="D136" s="239"/>
      <c r="E136" s="239"/>
      <c r="F136" s="239">
        <f t="shared" ref="F136" si="26">C136-E136+D136</f>
        <v>0</v>
      </c>
      <c r="G136" s="303">
        <f>SUMIF(Бензин!$M$5:$M$18,'Дох.акт.'!A136,Бензин!$Q$5:$Q$18)</f>
        <v>0</v>
      </c>
      <c r="H136" s="304"/>
      <c r="I136" s="286" t="s">
        <v>2689</v>
      </c>
    </row>
    <row r="137" spans="1:26" x14ac:dyDescent="0.15">
      <c r="A137" s="302">
        <v>44911</v>
      </c>
      <c r="B137" s="239">
        <f>COUNTIFS('Заказы факт'!$G$2:$G$315,$A$133,'Заказы факт'!$B$2:$B$315,A137)</f>
        <v>0</v>
      </c>
      <c r="C137" s="239">
        <f>SUMIFS('Заказы факт'!$I$2:$I$315,'Заказы факт'!$G$2:$G$315,$A$133,'Заказы факт'!$B$2:$B$315,A137)</f>
        <v>0</v>
      </c>
      <c r="D137" s="239"/>
      <c r="E137" s="239"/>
      <c r="F137" s="239">
        <f t="shared" ref="F137:F153" si="27">C137-E137+D137</f>
        <v>0</v>
      </c>
      <c r="G137" s="303">
        <f>SUMIF(Бензин!$M$5:$M$18,'Дох.акт.'!A137,Бензин!$Q$5:$Q$18)</f>
        <v>0</v>
      </c>
      <c r="H137" s="242"/>
    </row>
    <row r="138" spans="1:26" x14ac:dyDescent="0.15">
      <c r="A138" s="302">
        <v>44912</v>
      </c>
      <c r="B138" s="239">
        <f>COUNTIFS('Заказы факт'!$G$2:$G$315,$A$133,'Заказы факт'!$B$2:$B$315,A138)</f>
        <v>0</v>
      </c>
      <c r="C138" s="239">
        <f>SUMIFS('Заказы факт'!$I$2:$I$315,'Заказы факт'!$G$2:$G$315,$A$133,'Заказы факт'!$B$2:$B$315,A138)</f>
        <v>0</v>
      </c>
      <c r="D138" s="239"/>
      <c r="E138" s="239"/>
      <c r="F138" s="239">
        <f t="shared" si="27"/>
        <v>0</v>
      </c>
      <c r="G138" s="303">
        <f>SUMIF(Бензин!$M$5:$M$18,'Дох.акт.'!A138,Бензин!$Q$5:$Q$18)</f>
        <v>0</v>
      </c>
      <c r="H138" s="242"/>
    </row>
    <row r="139" spans="1:26" x14ac:dyDescent="0.15">
      <c r="A139" s="302">
        <v>44913</v>
      </c>
      <c r="B139" s="239">
        <f>COUNTIFS('Заказы факт'!$G$2:$G$315,$A$133,'Заказы факт'!$B$2:$B$315,A139)</f>
        <v>0</v>
      </c>
      <c r="C139" s="239">
        <f>SUMIFS('Заказы факт'!$I$2:$I$315,'Заказы факт'!$G$2:$G$315,$A$133,'Заказы факт'!$B$2:$B$315,A139)</f>
        <v>0</v>
      </c>
      <c r="D139" s="239"/>
      <c r="E139" s="239"/>
      <c r="F139" s="239">
        <f t="shared" si="27"/>
        <v>0</v>
      </c>
      <c r="G139" s="303">
        <f>SUMIF(Бензин!$M$5:$M$18,'Дох.акт.'!A139,Бензин!$Q$5:$Q$18)</f>
        <v>0</v>
      </c>
      <c r="H139" s="242"/>
    </row>
    <row r="140" spans="1:26" x14ac:dyDescent="0.15">
      <c r="A140" s="302">
        <v>44914</v>
      </c>
      <c r="B140" s="239">
        <f>COUNTIFS('Заказы факт'!$G$2:$G$315,$A$133,'Заказы факт'!$B$2:$B$315,A140)</f>
        <v>0</v>
      </c>
      <c r="C140" s="239">
        <f>SUMIFS('Заказы факт'!$I$2:$I$315,'Заказы факт'!$G$2:$G$315,$A$133,'Заказы факт'!$B$2:$B$315,A140)</f>
        <v>0</v>
      </c>
      <c r="D140" s="239"/>
      <c r="E140" s="239"/>
      <c r="F140" s="239">
        <f t="shared" si="27"/>
        <v>0</v>
      </c>
      <c r="G140" s="303">
        <f>SUMIF(Бензин!$M$5:$M$18,'Дох.акт.'!A140,Бензин!$Q$5:$Q$18)</f>
        <v>0</v>
      </c>
      <c r="H140" s="242"/>
    </row>
    <row r="141" spans="1:26" x14ac:dyDescent="0.15">
      <c r="A141" s="302">
        <v>44915</v>
      </c>
      <c r="B141" s="239">
        <f>COUNTIFS('Заказы факт'!$G$2:$G$315,$A$133,'Заказы факт'!$B$2:$B$315,A141)</f>
        <v>0</v>
      </c>
      <c r="C141" s="239">
        <f>SUMIFS('Заказы факт'!$I$2:$I$315,'Заказы факт'!$G$2:$G$315,$A$133,'Заказы факт'!$B$2:$B$315,A141)</f>
        <v>0</v>
      </c>
      <c r="D141" s="239"/>
      <c r="E141" s="239"/>
      <c r="F141" s="239">
        <f t="shared" si="27"/>
        <v>0</v>
      </c>
      <c r="G141" s="303">
        <f>SUMIF(Бензин!$M$5:$M$18,'Дох.акт.'!A141,Бензин!$Q$5:$Q$18)</f>
        <v>0</v>
      </c>
      <c r="H141" s="242"/>
    </row>
    <row r="142" spans="1:26" x14ac:dyDescent="0.15">
      <c r="A142" s="302">
        <v>44916</v>
      </c>
      <c r="B142" s="239">
        <f>COUNTIFS('Заказы факт'!$G$2:$G$315,$A$133,'Заказы факт'!$B$2:$B$315,A142)</f>
        <v>0</v>
      </c>
      <c r="C142" s="239">
        <f>SUMIFS('Заказы факт'!$I$2:$I$315,'Заказы факт'!$G$2:$G$315,$A$133,'Заказы факт'!$B$2:$B$315,A142)</f>
        <v>0</v>
      </c>
      <c r="D142" s="239"/>
      <c r="E142" s="239"/>
      <c r="F142" s="239">
        <f t="shared" si="27"/>
        <v>0</v>
      </c>
      <c r="G142" s="303">
        <f>SUMIF(Бензин!$M$5:$M$18,'Дох.акт.'!A142,Бензин!$Q$5:$Q$18)</f>
        <v>0</v>
      </c>
      <c r="H142" s="242"/>
    </row>
    <row r="143" spans="1:26" x14ac:dyDescent="0.15">
      <c r="A143" s="302">
        <v>44917</v>
      </c>
      <c r="B143" s="239">
        <f>COUNTIFS('Заказы факт'!$G$2:$G$315,$A$133,'Заказы факт'!$B$2:$B$315,A143)</f>
        <v>0</v>
      </c>
      <c r="C143" s="239">
        <f>SUMIFS('Заказы факт'!$I$2:$I$315,'Заказы факт'!$G$2:$G$315,$A$133,'Заказы факт'!$B$2:$B$315,A143)</f>
        <v>0</v>
      </c>
      <c r="D143" s="239"/>
      <c r="E143" s="239"/>
      <c r="F143" s="239">
        <f t="shared" si="27"/>
        <v>0</v>
      </c>
      <c r="G143" s="303">
        <f>SUMIF(Бензин!$M$5:$M$18,'Дох.акт.'!A143,Бензин!$Q$5:$Q$18)</f>
        <v>0</v>
      </c>
      <c r="H143" s="242"/>
    </row>
    <row r="144" spans="1:26" x14ac:dyDescent="0.15">
      <c r="A144" s="302">
        <v>44918</v>
      </c>
      <c r="B144" s="239">
        <f>COUNTIFS('Заказы факт'!$G$2:$G$315,$A$133,'Заказы факт'!$B$2:$B$315,A144)</f>
        <v>0</v>
      </c>
      <c r="C144" s="239">
        <f>SUMIFS('Заказы факт'!$I$2:$I$315,'Заказы факт'!$G$2:$G$315,$A$133,'Заказы факт'!$B$2:$B$315,A144)</f>
        <v>0</v>
      </c>
      <c r="D144" s="239"/>
      <c r="E144" s="239"/>
      <c r="F144" s="239">
        <f t="shared" si="27"/>
        <v>0</v>
      </c>
      <c r="G144" s="303">
        <f>SUMIF(Бензин!$M$5:$M$18,'Дох.акт.'!A144,Бензин!$Q$5:$Q$18)</f>
        <v>0</v>
      </c>
      <c r="H144" s="242"/>
    </row>
    <row r="145" spans="1:26" x14ac:dyDescent="0.15">
      <c r="A145" s="302">
        <v>44919</v>
      </c>
      <c r="B145" s="239">
        <f>COUNTIFS('Заказы факт'!$G$2:$G$315,$A$133,'Заказы факт'!$B$2:$B$315,A145)</f>
        <v>0</v>
      </c>
      <c r="C145" s="239">
        <f>SUMIFS('Заказы факт'!$I$2:$I$315,'Заказы факт'!$G$2:$G$315,$A$133,'Заказы факт'!$B$2:$B$315,A145)</f>
        <v>0</v>
      </c>
      <c r="D145" s="239"/>
      <c r="E145" s="239"/>
      <c r="F145" s="239">
        <f t="shared" si="27"/>
        <v>0</v>
      </c>
      <c r="G145" s="303">
        <f>SUMIF(Бензин!$M$5:$M$18,'Дох.акт.'!A145,Бензин!$Q$5:$Q$18)</f>
        <v>0</v>
      </c>
      <c r="H145" s="242"/>
    </row>
    <row r="146" spans="1:26" x14ac:dyDescent="0.15">
      <c r="A146" s="302">
        <v>44920</v>
      </c>
      <c r="B146" s="239">
        <f>COUNTIFS('Заказы факт'!$G$2:$G$315,$A$133,'Заказы факт'!$B$2:$B$315,A146)</f>
        <v>3</v>
      </c>
      <c r="C146" s="239">
        <f>SUMIFS('Заказы факт'!$I$2:$I$315,'Заказы факт'!$G$2:$G$315,$A$133,'Заказы факт'!$B$2:$B$315,A146)</f>
        <v>1365</v>
      </c>
      <c r="D146" s="239"/>
      <c r="E146" s="239"/>
      <c r="F146" s="239">
        <f t="shared" si="27"/>
        <v>1365</v>
      </c>
      <c r="G146" s="303">
        <v>0</v>
      </c>
      <c r="H146" s="242"/>
    </row>
    <row r="147" spans="1:26" x14ac:dyDescent="0.15">
      <c r="A147" s="302">
        <v>44921</v>
      </c>
      <c r="B147" s="239">
        <f>COUNTIFS('Заказы факт'!$G$2:$G$315,$A$133,'Заказы факт'!$B$2:$B$315,A147)</f>
        <v>0</v>
      </c>
      <c r="C147" s="239">
        <f>SUMIFS('Заказы факт'!$I$2:$I$315,'Заказы факт'!$G$2:$G$315,$A$133,'Заказы факт'!$B$2:$B$315,A147)</f>
        <v>0</v>
      </c>
      <c r="D147" s="239"/>
      <c r="E147" s="239"/>
      <c r="F147" s="239">
        <f t="shared" si="27"/>
        <v>0</v>
      </c>
      <c r="G147" s="303">
        <v>0</v>
      </c>
      <c r="H147" s="242"/>
    </row>
    <row r="148" spans="1:26" x14ac:dyDescent="0.15">
      <c r="A148" s="302">
        <v>44922</v>
      </c>
      <c r="B148" s="239">
        <f>COUNTIFS('Заказы факт'!$G$2:$G$315,$A$133,'Заказы факт'!$B$2:$B$315,A148)</f>
        <v>1</v>
      </c>
      <c r="C148" s="239">
        <f>SUMIFS('Заказы факт'!$I$2:$I$315,'Заказы факт'!$G$2:$G$315,$A$133,'Заказы факт'!$B$2:$B$315,A148)</f>
        <v>425</v>
      </c>
      <c r="D148" s="239"/>
      <c r="E148" s="239"/>
      <c r="F148" s="239">
        <f t="shared" si="27"/>
        <v>425</v>
      </c>
      <c r="G148" s="303">
        <f>SUMIF(Бензин!$M$5:$M$18,'Дох.акт.'!A148,Бензин!$Q$5:$Q$18)</f>
        <v>225</v>
      </c>
      <c r="H148" s="242"/>
    </row>
    <row r="149" spans="1:26" x14ac:dyDescent="0.15">
      <c r="A149" s="302">
        <v>44923</v>
      </c>
      <c r="B149" s="239">
        <f>COUNTIFS('Заказы факт'!$G$2:$G$315,$A$133,'Заказы факт'!$B$2:$B$315,A149)</f>
        <v>0</v>
      </c>
      <c r="C149" s="239">
        <f>SUMIFS('Заказы факт'!$I$2:$I$315,'Заказы факт'!$G$2:$G$315,$A$133,'Заказы факт'!$B$2:$B$315,A149)</f>
        <v>0</v>
      </c>
      <c r="D149" s="239"/>
      <c r="E149" s="239"/>
      <c r="F149" s="239">
        <f t="shared" si="27"/>
        <v>0</v>
      </c>
      <c r="G149" s="303">
        <f>SUMIF(Бензин!$M$5:$M$18,'Дох.акт.'!A149,Бензин!$Q$5:$Q$18)</f>
        <v>0</v>
      </c>
      <c r="H149" s="242"/>
    </row>
    <row r="150" spans="1:26" x14ac:dyDescent="0.15">
      <c r="A150" s="302">
        <v>44924</v>
      </c>
      <c r="B150" s="239">
        <f>COUNTIFS('Заказы факт'!$G$2:$G$315,$A$133,'Заказы факт'!$B$2:$B$315,A150)</f>
        <v>1</v>
      </c>
      <c r="C150" s="239">
        <f>SUMIFS('Заказы факт'!$I$2:$I$315,'Заказы факт'!$G$2:$G$315,$A$133,'Заказы факт'!$B$2:$B$315,A150)</f>
        <v>687.5</v>
      </c>
      <c r="D150" s="239"/>
      <c r="E150" s="239"/>
      <c r="F150" s="239">
        <f t="shared" si="27"/>
        <v>687.5</v>
      </c>
      <c r="G150" s="303">
        <f>SUMIF(Бензин!$M$5:$M$18,'Дох.акт.'!A150,Бензин!$Q$5:$Q$18)</f>
        <v>430</v>
      </c>
      <c r="H150" s="242"/>
    </row>
    <row r="151" spans="1:26" x14ac:dyDescent="0.15">
      <c r="A151" s="302">
        <v>44925</v>
      </c>
      <c r="B151" s="239">
        <f>COUNTIFS('Заказы факт'!$G$2:$G$315,$A$133,'Заказы факт'!$B$2:$B$315,A151)</f>
        <v>4</v>
      </c>
      <c r="C151" s="239">
        <f>SUMIFS('Заказы факт'!$I$2:$I$315,'Заказы факт'!$G$2:$G$315,$A$133,'Заказы факт'!$B$2:$B$315,A151)</f>
        <v>2475</v>
      </c>
      <c r="D151" s="239"/>
      <c r="E151" s="239"/>
      <c r="F151" s="239">
        <f t="shared" si="27"/>
        <v>2475</v>
      </c>
      <c r="G151" s="303">
        <f>SUMIF(Бензин!$M$5:$M$18,'Дох.акт.'!A151,Бензин!$Q$5:$Q$18)</f>
        <v>0</v>
      </c>
      <c r="H151" s="242"/>
    </row>
    <row r="152" spans="1:26" x14ac:dyDescent="0.15">
      <c r="A152" s="302">
        <v>44926</v>
      </c>
      <c r="B152" s="239">
        <f>COUNTIFS('Заказы факт'!$G$2:$G$315,$A$133,'Заказы факт'!$B$2:$B$315,A152)</f>
        <v>7</v>
      </c>
      <c r="C152" s="239">
        <f>SUMIFS('Заказы факт'!$I$2:$I$315,'Заказы факт'!$G$2:$G$315,$A$133,'Заказы факт'!$B$2:$B$315,A152)</f>
        <v>7725</v>
      </c>
      <c r="D152" s="239"/>
      <c r="E152" s="239"/>
      <c r="F152" s="239">
        <f t="shared" si="27"/>
        <v>7725</v>
      </c>
      <c r="G152" s="303">
        <f>SUMIF(Бензин!$M$5:$M$18,'Дох.акт.'!A152,Бензин!$Q$5:$Q$18)</f>
        <v>1570</v>
      </c>
      <c r="H152" s="242"/>
    </row>
    <row r="153" spans="1:26" x14ac:dyDescent="0.15">
      <c r="A153" s="302">
        <v>44927</v>
      </c>
      <c r="B153" s="239">
        <f>COUNTIFS('Заказы факт'!$G$2:$G$315,$A$133,'Заказы факт'!$B$2:$B$315,A153)</f>
        <v>2</v>
      </c>
      <c r="C153" s="239">
        <f>SUMIFS('Заказы факт'!$I$2:$I$315,'Заказы факт'!$G$2:$G$315,$A$133,'Заказы факт'!$B$2:$B$315,A153)</f>
        <v>3850.0000000000005</v>
      </c>
      <c r="D153" s="239">
        <v>2500</v>
      </c>
      <c r="E153" s="239"/>
      <c r="F153" s="239">
        <f t="shared" si="27"/>
        <v>6350</v>
      </c>
      <c r="G153" s="303">
        <f>SUMIF(Бензин!$M$5:$M$18,'Дох.акт.'!A153,Бензин!$Q$5:$Q$18)</f>
        <v>0</v>
      </c>
    </row>
    <row r="154" spans="1:26" x14ac:dyDescent="0.2">
      <c r="A154" s="305"/>
      <c r="B154" s="306"/>
      <c r="C154" s="306"/>
      <c r="D154" s="242"/>
      <c r="E154" s="242"/>
      <c r="F154" s="242"/>
      <c r="G154" s="306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x14ac:dyDescent="0.15">
      <c r="B155" s="242"/>
      <c r="C155" s="242"/>
    </row>
    <row r="156" spans="1:26" x14ac:dyDescent="0.2">
      <c r="A156" s="264" t="s">
        <v>2694</v>
      </c>
      <c r="B156" s="297"/>
      <c r="C156" s="297"/>
      <c r="D156" s="247"/>
      <c r="E156" s="247"/>
      <c r="F156" s="247"/>
      <c r="G156" s="247"/>
      <c r="H156" s="247"/>
    </row>
    <row r="157" spans="1:26" x14ac:dyDescent="0.15">
      <c r="A157" s="263" t="s">
        <v>2687</v>
      </c>
      <c r="B157" s="263" t="s">
        <v>2617</v>
      </c>
      <c r="C157" s="263" t="s">
        <v>2618</v>
      </c>
      <c r="D157" s="263" t="s">
        <v>2619</v>
      </c>
      <c r="E157" s="263" t="s">
        <v>2599</v>
      </c>
      <c r="F157" s="263" t="s">
        <v>2600</v>
      </c>
      <c r="G157" s="298" t="s">
        <v>2688</v>
      </c>
      <c r="H157" s="254" t="s">
        <v>2620</v>
      </c>
    </row>
    <row r="158" spans="1:26" x14ac:dyDescent="0.15">
      <c r="A158" s="299" t="s">
        <v>2627</v>
      </c>
      <c r="B158" s="308">
        <f t="shared" ref="B158:D158" si="28">SUM(B159:B176)</f>
        <v>0</v>
      </c>
      <c r="C158" s="308">
        <f t="shared" si="28"/>
        <v>0</v>
      </c>
      <c r="D158" s="308">
        <f t="shared" si="28"/>
        <v>0</v>
      </c>
      <c r="E158" s="308"/>
      <c r="F158" s="308">
        <f>SUM(F159:F176)</f>
        <v>0</v>
      </c>
      <c r="G158" s="300">
        <f>G169+G170+G173+G174+G175</f>
        <v>0</v>
      </c>
      <c r="H158" s="255">
        <f>C158+D158+G158-E158</f>
        <v>0</v>
      </c>
    </row>
    <row r="159" spans="1:26" x14ac:dyDescent="0.15">
      <c r="A159" s="302">
        <v>44910</v>
      </c>
      <c r="B159" s="239">
        <f>COUNTIFS('Заказы факт'!$F$2:$F$315,$A$156,'Заказы факт'!$B$2:$B$315,A159)</f>
        <v>0</v>
      </c>
      <c r="C159" s="239">
        <f>SUMIFS('Заказы факт'!$I$2:$I$315,'Заказы факт'!$F$2:$F$315,$A$156,'Заказы факт'!$B$2:$B$315,A159)</f>
        <v>0</v>
      </c>
      <c r="D159" s="239"/>
      <c r="E159" s="239"/>
      <c r="F159" s="239">
        <f t="shared" ref="F159:F168" si="29">C159-E159+D159</f>
        <v>0</v>
      </c>
      <c r="G159" s="303">
        <f>SUMIF(Бензин!$A$22:$A$33,'Дох.акт.'!A159,Бензин!$E$22:$E$33)</f>
        <v>0</v>
      </c>
      <c r="H159" s="242"/>
    </row>
    <row r="160" spans="1:26" x14ac:dyDescent="0.15">
      <c r="A160" s="302">
        <v>44911</v>
      </c>
      <c r="B160" s="239">
        <f>COUNTIFS('Заказы факт'!$F$2:$F$315,$A$156,'Заказы факт'!$B$2:$B$315,A160)</f>
        <v>0</v>
      </c>
      <c r="C160" s="239">
        <f>SUMIFS('Заказы факт'!$I$2:$I$315,'Заказы факт'!$F$2:$F$315,$A$156,'Заказы факт'!$B$2:$B$315,A160)</f>
        <v>0</v>
      </c>
      <c r="D160" s="239"/>
      <c r="E160" s="239"/>
      <c r="F160" s="239">
        <f t="shared" si="29"/>
        <v>0</v>
      </c>
      <c r="G160" s="303">
        <f>SUMIF(Бензин!$A$22:$A$33,'Дох.акт.'!A160,Бензин!$E$22:$E$33)</f>
        <v>0</v>
      </c>
      <c r="H160" s="242"/>
    </row>
    <row r="161" spans="1:15" x14ac:dyDescent="0.15">
      <c r="A161" s="302">
        <v>44912</v>
      </c>
      <c r="B161" s="239">
        <f>COUNTIFS('Заказы факт'!$F$2:$F$315,$A$156,'Заказы факт'!$B$2:$B$315,A161)</f>
        <v>0</v>
      </c>
      <c r="C161" s="239">
        <f>SUMIFS('Заказы факт'!$I$2:$I$315,'Заказы факт'!$F$2:$F$315,$A$156,'Заказы факт'!$B$2:$B$315,A161)</f>
        <v>0</v>
      </c>
      <c r="D161" s="239"/>
      <c r="E161" s="239"/>
      <c r="F161" s="239">
        <f t="shared" si="29"/>
        <v>0</v>
      </c>
      <c r="G161" s="303">
        <f>SUMIF(Бензин!$A$22:$A$33,'Дох.акт.'!A161,Бензин!$E$22:$E$33)</f>
        <v>0</v>
      </c>
      <c r="H161" s="242"/>
    </row>
    <row r="162" spans="1:15" x14ac:dyDescent="0.15">
      <c r="A162" s="302">
        <v>44913</v>
      </c>
      <c r="B162" s="239">
        <f>COUNTIFS('Заказы факт'!$F$2:$F$315,$A$156,'Заказы факт'!$B$2:$B$315,A162)</f>
        <v>0</v>
      </c>
      <c r="C162" s="239">
        <f>SUMIFS('Заказы факт'!$I$2:$I$315,'Заказы факт'!$F$2:$F$315,$A$156,'Заказы факт'!$B$2:$B$315,A162)</f>
        <v>0</v>
      </c>
      <c r="D162" s="239"/>
      <c r="E162" s="239"/>
      <c r="F162" s="239">
        <f t="shared" si="29"/>
        <v>0</v>
      </c>
      <c r="G162" s="303">
        <f>SUMIF(Бензин!$A$22:$A$33,'Дох.акт.'!A162,Бензин!$E$22:$E$33)</f>
        <v>0</v>
      </c>
      <c r="H162" s="242"/>
    </row>
    <row r="163" spans="1:15" x14ac:dyDescent="0.15">
      <c r="A163" s="302">
        <v>44914</v>
      </c>
      <c r="B163" s="239">
        <f>COUNTIFS('Заказы факт'!$F$2:$F$315,$A$156,'Заказы факт'!$B$2:$B$315,A163)</f>
        <v>0</v>
      </c>
      <c r="C163" s="239">
        <f>SUMIFS('Заказы факт'!$I$2:$I$315,'Заказы факт'!$F$2:$F$315,$A$156,'Заказы факт'!$B$2:$B$315,A163)</f>
        <v>0</v>
      </c>
      <c r="D163" s="239"/>
      <c r="E163" s="239"/>
      <c r="F163" s="239">
        <f t="shared" si="29"/>
        <v>0</v>
      </c>
      <c r="G163" s="303">
        <f>SUMIF(Бензин!$A$22:$A$33,'Дох.акт.'!A163,Бензин!$E$22:$E$33)</f>
        <v>0</v>
      </c>
      <c r="H163" s="242"/>
    </row>
    <row r="164" spans="1:15" x14ac:dyDescent="0.15">
      <c r="A164" s="302">
        <v>44915</v>
      </c>
      <c r="B164" s="239">
        <f>COUNTIFS('Заказы факт'!$F$2:$F$315,$A$156,'Заказы факт'!$B$2:$B$315,A164)</f>
        <v>0</v>
      </c>
      <c r="C164" s="239">
        <f>SUMIFS('Заказы факт'!$I$2:$I$315,'Заказы факт'!$F$2:$F$315,$A$156,'Заказы факт'!$B$2:$B$315,A164)</f>
        <v>0</v>
      </c>
      <c r="D164" s="239"/>
      <c r="E164" s="239"/>
      <c r="F164" s="239">
        <f t="shared" si="29"/>
        <v>0</v>
      </c>
      <c r="G164" s="303">
        <f>SUMIF(Бензин!$A$22:$A$33,'Дох.акт.'!A164,Бензин!$E$22:$E$33)</f>
        <v>0</v>
      </c>
      <c r="H164" s="242"/>
    </row>
    <row r="165" spans="1:15" x14ac:dyDescent="0.15">
      <c r="A165" s="302">
        <v>44916</v>
      </c>
      <c r="B165" s="239">
        <f>COUNTIFS('Заказы факт'!$F$2:$F$315,$A$156,'Заказы факт'!$B$2:$B$315,A165)</f>
        <v>0</v>
      </c>
      <c r="C165" s="239">
        <f>SUMIFS('Заказы факт'!$I$2:$I$315,'Заказы факт'!$F$2:$F$315,$A$156,'Заказы факт'!$B$2:$B$315,A165)</f>
        <v>0</v>
      </c>
      <c r="D165" s="239"/>
      <c r="E165" s="239"/>
      <c r="F165" s="239">
        <f t="shared" si="29"/>
        <v>0</v>
      </c>
      <c r="G165" s="303">
        <f>SUMIF(Бензин!$A$22:$A$33,'Дох.акт.'!A165,Бензин!$E$22:$E$33)</f>
        <v>0</v>
      </c>
      <c r="H165" s="242"/>
    </row>
    <row r="166" spans="1:15" x14ac:dyDescent="0.2">
      <c r="A166" s="302">
        <v>44917</v>
      </c>
      <c r="B166" s="239">
        <f>COUNTIFS('Заказы факт'!$F$2:$F$315,$A$156,'Заказы факт'!$B$2:$B$315,A166)</f>
        <v>0</v>
      </c>
      <c r="C166" s="239">
        <f>SUMIFS('Заказы факт'!$I$2:$I$315,'Заказы факт'!$F$2:$F$315,$A$156,'Заказы факт'!$B$2:$B$315,A166)</f>
        <v>0</v>
      </c>
      <c r="D166" s="239"/>
      <c r="E166" s="239"/>
      <c r="F166" s="239">
        <f t="shared" si="29"/>
        <v>0</v>
      </c>
      <c r="G166" s="303">
        <f>SUMIF(Бензин!$A$22:$A$33,'Дох.акт.'!A166,Бензин!$E$22:$E$33)</f>
        <v>0</v>
      </c>
      <c r="H166" s="242"/>
      <c r="J166" s="256"/>
    </row>
    <row r="167" spans="1:15" x14ac:dyDescent="0.15">
      <c r="A167" s="302">
        <v>44918</v>
      </c>
      <c r="B167" s="239">
        <f>COUNTIFS('Заказы факт'!$F$2:$F$315,$A$156,'Заказы факт'!$B$2:$B$315,A167)</f>
        <v>0</v>
      </c>
      <c r="C167" s="239">
        <f>SUMIFS('Заказы факт'!$I$2:$I$315,'Заказы факт'!$F$2:$F$315,$A$156,'Заказы факт'!$B$2:$B$315,A167)</f>
        <v>0</v>
      </c>
      <c r="D167" s="239"/>
      <c r="E167" s="239"/>
      <c r="F167" s="239">
        <f t="shared" si="29"/>
        <v>0</v>
      </c>
      <c r="G167" s="303">
        <f>SUMIF(Бензин!$A$22:$A$33,'Дох.акт.'!A167,Бензин!$E$22:$E$33)</f>
        <v>0</v>
      </c>
      <c r="H167" s="242"/>
    </row>
    <row r="168" spans="1:15" x14ac:dyDescent="0.15">
      <c r="A168" s="302">
        <v>44919</v>
      </c>
      <c r="B168" s="239">
        <f>COUNTIFS('Заказы факт'!$F$2:$F$315,$A$156,'Заказы факт'!$B$2:$B$315,A168)</f>
        <v>0</v>
      </c>
      <c r="C168" s="239">
        <f>SUMIFS('Заказы факт'!$I$2:$I$315,'Заказы факт'!$F$2:$F$315,$A$156,'Заказы факт'!$B$2:$B$315,A168)</f>
        <v>0</v>
      </c>
      <c r="D168" s="239"/>
      <c r="E168" s="239"/>
      <c r="F168" s="239">
        <f t="shared" si="29"/>
        <v>0</v>
      </c>
      <c r="G168" s="303">
        <f>SUMIF(Бензин!$A$22:$A$33,'Дох.акт.'!A168,Бензин!$E$22:$E$33)</f>
        <v>0</v>
      </c>
      <c r="H168" s="242"/>
    </row>
    <row r="169" spans="1:15" x14ac:dyDescent="0.15">
      <c r="A169" s="302">
        <v>44920</v>
      </c>
      <c r="B169" s="239">
        <f>COUNTIFS('Заказы факт'!$F$2:$F$315,$A$156,'Заказы факт'!$B$2:$B$315,A169)</f>
        <v>0</v>
      </c>
      <c r="C169" s="239">
        <f>SUMIFS('Заказы факт'!$I$2:$I$315,'Заказы факт'!$F$2:$F$315,$A$156,'Заказы факт'!$B$2:$B$315,A169)</f>
        <v>0</v>
      </c>
      <c r="D169" s="239"/>
      <c r="E169" s="239"/>
      <c r="F169" s="239">
        <f>C169-E169+D169+G169</f>
        <v>0</v>
      </c>
      <c r="G169" s="303">
        <f>SUMIF(Бензин!$A$22:$A$33,'Дох.акт.'!A169,Бензин!$E$22:$E$33)</f>
        <v>0</v>
      </c>
      <c r="H169" s="242"/>
    </row>
    <row r="170" spans="1:15" x14ac:dyDescent="0.15">
      <c r="A170" s="302">
        <v>44921</v>
      </c>
      <c r="B170" s="239">
        <f>COUNTIFS('Заказы факт'!$F$2:$F$315,$A$156,'Заказы факт'!$B$2:$B$315,A170)</f>
        <v>0</v>
      </c>
      <c r="C170" s="239">
        <f>SUMIFS('Заказы факт'!$I$2:$I$315,'Заказы факт'!$F$2:$F$315,$A$156,'Заказы факт'!$B$2:$B$315,A170)</f>
        <v>0</v>
      </c>
      <c r="D170" s="239"/>
      <c r="E170" s="239"/>
      <c r="F170" s="239">
        <f t="shared" ref="F170:F175" si="30">C170-E170+D170+G170</f>
        <v>0</v>
      </c>
      <c r="G170" s="303">
        <f>SUMIF(Бензин!$A$22:$A$33,'Дох.акт.'!A170,Бензин!$E$22:$E$33)</f>
        <v>0</v>
      </c>
      <c r="H170" s="242"/>
    </row>
    <row r="171" spans="1:15" x14ac:dyDescent="0.15">
      <c r="A171" s="302">
        <v>44922</v>
      </c>
      <c r="B171" s="239">
        <f>COUNTIFS('Заказы факт'!$F$2:$F$315,$A$156,'Заказы факт'!$B$2:$B$315,A171)</f>
        <v>0</v>
      </c>
      <c r="C171" s="239">
        <f>SUMIFS('Заказы факт'!$I$2:$I$315,'Заказы факт'!$F$2:$F$315,$A$156,'Заказы факт'!$B$2:$B$315,A171)</f>
        <v>0</v>
      </c>
      <c r="D171" s="239"/>
      <c r="E171" s="239"/>
      <c r="F171" s="239">
        <f t="shared" si="30"/>
        <v>0</v>
      </c>
      <c r="G171" s="303">
        <f>SUMIF(Бензин!$A$22:$A$33,'Дох.акт.'!A171,Бензин!$E$22:$E$33)</f>
        <v>0</v>
      </c>
      <c r="H171" s="242"/>
    </row>
    <row r="172" spans="1:15" x14ac:dyDescent="0.15">
      <c r="A172" s="302">
        <v>44923</v>
      </c>
      <c r="B172" s="239">
        <f>COUNTIFS('Заказы факт'!$F$2:$F$315,$A$156,'Заказы факт'!$B$2:$B$315,A172)</f>
        <v>0</v>
      </c>
      <c r="C172" s="239">
        <f>SUMIFS('Заказы факт'!$I$2:$I$315,'Заказы факт'!$F$2:$F$315,$A$156,'Заказы факт'!$B$2:$B$315,A172)</f>
        <v>0</v>
      </c>
      <c r="D172" s="239"/>
      <c r="E172" s="239"/>
      <c r="F172" s="239">
        <f t="shared" si="30"/>
        <v>0</v>
      </c>
      <c r="G172" s="303">
        <f>SUMIF(Бензин!$A$22:$A$33,'Дох.акт.'!A172,Бензин!$E$22:$E$33)</f>
        <v>0</v>
      </c>
      <c r="H172" s="242"/>
    </row>
    <row r="173" spans="1:15" x14ac:dyDescent="0.2">
      <c r="A173" s="302">
        <v>44924</v>
      </c>
      <c r="B173" s="239">
        <f>COUNTIFS('Заказы факт'!$F$2:$F$315,$A$156,'Заказы факт'!$B$2:$B$315,A173)</f>
        <v>0</v>
      </c>
      <c r="C173" s="239">
        <f>SUMIFS('Заказы факт'!$I$2:$I$315,'Заказы факт'!$F$2:$F$315,$A$156,'Заказы факт'!$B$2:$B$315,A173)</f>
        <v>0</v>
      </c>
      <c r="D173" s="239"/>
      <c r="E173" s="239"/>
      <c r="F173" s="239">
        <f t="shared" si="30"/>
        <v>0</v>
      </c>
      <c r="G173" s="303">
        <f>SUMIF(Бензин!$A$22:$A$33,'Дох.акт.'!A173,Бензин!$E$22:$E$33)</f>
        <v>0</v>
      </c>
      <c r="H173" s="242"/>
      <c r="K173" s="33"/>
      <c r="L173" s="33"/>
      <c r="M173" s="33"/>
      <c r="N173" s="33"/>
      <c r="O173" s="33"/>
    </row>
    <row r="174" spans="1:15" x14ac:dyDescent="0.2">
      <c r="A174" s="302">
        <v>44925</v>
      </c>
      <c r="B174" s="239">
        <f>COUNTIFS('Заказы факт'!$F$2:$F$315,$A$156,'Заказы факт'!$B$2:$B$315,A174)</f>
        <v>0</v>
      </c>
      <c r="C174" s="239">
        <f>SUMIFS('Заказы факт'!$I$2:$I$315,'Заказы факт'!$F$2:$F$315,$A$156,'Заказы факт'!$B$2:$B$315,A174)</f>
        <v>0</v>
      </c>
      <c r="D174" s="239"/>
      <c r="E174" s="239"/>
      <c r="F174" s="239">
        <f t="shared" si="30"/>
        <v>0</v>
      </c>
      <c r="G174" s="303">
        <f>SUMIF(Бензин!$A$22:$A$33,'Дох.акт.'!A174,Бензин!$E$22:$E$33)</f>
        <v>0</v>
      </c>
      <c r="H174" s="242"/>
      <c r="K174" s="33"/>
      <c r="L174" s="33"/>
      <c r="M174" s="33"/>
      <c r="N174" s="33"/>
      <c r="O174" s="33"/>
    </row>
    <row r="175" spans="1:15" x14ac:dyDescent="0.2">
      <c r="A175" s="302">
        <v>44926</v>
      </c>
      <c r="B175" s="239">
        <f>COUNTIFS('Заказы факт'!$F$2:$F$315,$A$156,'Заказы факт'!$B$2:$B$315,A175)</f>
        <v>0</v>
      </c>
      <c r="C175" s="239">
        <f>SUMIFS('Заказы факт'!$I$2:$I$315,'Заказы факт'!$F$2:$F$315,$A$156,'Заказы факт'!$B$2:$B$315,A175)</f>
        <v>0</v>
      </c>
      <c r="D175" s="239"/>
      <c r="E175" s="239"/>
      <c r="F175" s="239">
        <f t="shared" si="30"/>
        <v>0</v>
      </c>
      <c r="G175" s="303">
        <f>SUMIF(Бензин!$A$22:$A$33,'Дох.акт.'!A175,Бензин!$E$22:$E$33)</f>
        <v>0</v>
      </c>
      <c r="H175" s="242"/>
      <c r="K175" s="33"/>
      <c r="L175" s="33"/>
      <c r="M175" s="33"/>
      <c r="N175" s="33"/>
      <c r="O175" s="33"/>
    </row>
    <row r="176" spans="1:15" x14ac:dyDescent="0.2">
      <c r="A176" s="302">
        <v>44927</v>
      </c>
      <c r="B176" s="239">
        <f>COUNTIFS('Заказы факт'!$F$2:$F$315,$A$156,'Заказы факт'!$B$2:$B$315,A176)</f>
        <v>0</v>
      </c>
      <c r="C176" s="239">
        <f>SUMIFS('Заказы факт'!$I$2:$I$315,'Заказы факт'!$F$2:$F$315,$A$156,'Заказы факт'!$B$2:$B$315,A176)</f>
        <v>0</v>
      </c>
      <c r="D176" s="253"/>
      <c r="E176" s="240"/>
      <c r="F176" s="239">
        <f t="shared" ref="F176" si="31">C176-E176+D176+G176</f>
        <v>0</v>
      </c>
      <c r="G176" s="303">
        <f>SUMIF(Бензин!$A$22:$A$33,'Дох.акт.'!A176,Бензин!$E$22:$E$33)</f>
        <v>0</v>
      </c>
      <c r="K176" s="33"/>
      <c r="L176" s="33"/>
      <c r="M176" s="33"/>
      <c r="N176" s="33"/>
      <c r="O176" s="33"/>
    </row>
    <row r="177" spans="1:26" x14ac:dyDescent="0.2">
      <c r="A177" s="305"/>
      <c r="B177" s="306"/>
      <c r="C177" s="306"/>
      <c r="D177" s="33"/>
      <c r="E177" s="33"/>
      <c r="F177" s="306"/>
      <c r="G177" s="306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x14ac:dyDescent="0.2">
      <c r="B178" s="242"/>
      <c r="C178" s="242"/>
      <c r="K178" s="33"/>
      <c r="L178" s="33"/>
      <c r="M178" s="33"/>
      <c r="N178" s="33"/>
      <c r="O178" s="33"/>
    </row>
    <row r="179" spans="1:26" x14ac:dyDescent="0.2">
      <c r="A179" s="264" t="s">
        <v>3843</v>
      </c>
      <c r="B179" s="297"/>
      <c r="C179" s="297"/>
      <c r="D179" s="247"/>
      <c r="E179" s="247"/>
      <c r="F179" s="247"/>
      <c r="G179" s="247"/>
      <c r="H179" s="247"/>
      <c r="K179" s="256"/>
      <c r="L179" s="33"/>
      <c r="M179" s="33"/>
      <c r="N179" s="33"/>
      <c r="O179" s="33"/>
    </row>
    <row r="180" spans="1:26" x14ac:dyDescent="0.2">
      <c r="A180" s="263" t="s">
        <v>2687</v>
      </c>
      <c r="B180" s="263" t="s">
        <v>2617</v>
      </c>
      <c r="C180" s="263" t="s">
        <v>2618</v>
      </c>
      <c r="D180" s="263" t="s">
        <v>2619</v>
      </c>
      <c r="E180" s="263" t="s">
        <v>2599</v>
      </c>
      <c r="F180" s="263" t="s">
        <v>2600</v>
      </c>
      <c r="G180" s="298" t="s">
        <v>2688</v>
      </c>
      <c r="H180" s="254" t="s">
        <v>2620</v>
      </c>
      <c r="K180" s="33"/>
      <c r="L180" s="33"/>
      <c r="M180" s="33"/>
      <c r="N180" s="33"/>
      <c r="O180" s="33"/>
    </row>
    <row r="181" spans="1:26" x14ac:dyDescent="0.2">
      <c r="A181" s="299" t="s">
        <v>2627</v>
      </c>
      <c r="B181" s="308">
        <f t="shared" ref="B181:G181" si="32">SUM(B182:B199)</f>
        <v>0</v>
      </c>
      <c r="C181" s="308">
        <f t="shared" si="32"/>
        <v>0</v>
      </c>
      <c r="D181" s="308">
        <f t="shared" si="32"/>
        <v>0</v>
      </c>
      <c r="E181" s="308">
        <f t="shared" si="32"/>
        <v>0</v>
      </c>
      <c r="F181" s="308">
        <f t="shared" si="32"/>
        <v>0</v>
      </c>
      <c r="G181" s="300">
        <f t="shared" si="32"/>
        <v>0</v>
      </c>
      <c r="H181" s="255">
        <f>C181+D181</f>
        <v>0</v>
      </c>
      <c r="K181" s="256"/>
      <c r="L181" s="33"/>
      <c r="M181" s="33"/>
      <c r="N181" s="33"/>
      <c r="O181" s="33"/>
    </row>
    <row r="182" spans="1:26" x14ac:dyDescent="0.2">
      <c r="A182" s="302">
        <v>44910</v>
      </c>
      <c r="B182" s="239">
        <f>COUNTIFS('Заказы факт'!$G$2:$G$315,$A$179,'Заказы факт'!$B$2:$B$315,A182)</f>
        <v>0</v>
      </c>
      <c r="C182" s="239">
        <f>SUMIFS('Заказы факт'!$I$2:$I$315,'Заказы факт'!$G$2:$G$315,$A$179,'Заказы факт'!$B$2:$B$315,A182)</f>
        <v>0</v>
      </c>
      <c r="D182" s="239"/>
      <c r="E182" s="239"/>
      <c r="F182" s="239">
        <f t="shared" ref="F182:F199" si="33">C182-E182+D182</f>
        <v>0</v>
      </c>
      <c r="G182" s="303">
        <f>SUMIF(Бензин!$A$37:$A$47,'Дох.акт.'!A182,Бензин!$E$37:$E$47)</f>
        <v>0</v>
      </c>
      <c r="H182" s="242"/>
      <c r="K182" s="256"/>
      <c r="L182" s="33"/>
      <c r="M182" s="33"/>
      <c r="N182" s="33"/>
      <c r="O182" s="33"/>
    </row>
    <row r="183" spans="1:26" x14ac:dyDescent="0.2">
      <c r="A183" s="302">
        <v>44911</v>
      </c>
      <c r="B183" s="239">
        <f>COUNTIFS('Заказы факт'!$G$2:$G$315,$A$179,'Заказы факт'!$B$2:$B$315,A183)</f>
        <v>0</v>
      </c>
      <c r="C183" s="239">
        <f>SUMIFS('Заказы факт'!$I$2:$I$315,'Заказы факт'!$G$2:$G$315,$A$179,'Заказы факт'!$B$2:$B$315,A183)</f>
        <v>0</v>
      </c>
      <c r="D183" s="239"/>
      <c r="E183" s="239"/>
      <c r="F183" s="239">
        <f t="shared" si="33"/>
        <v>0</v>
      </c>
      <c r="G183" s="303">
        <f>SUMIF(Бензин!$A$37:$A$47,'Дох.акт.'!A183,Бензин!$E$37:$E$47)</f>
        <v>0</v>
      </c>
      <c r="H183" s="242"/>
      <c r="K183" s="33"/>
      <c r="L183" s="33"/>
      <c r="M183" s="33"/>
      <c r="N183" s="33"/>
      <c r="O183" s="33"/>
    </row>
    <row r="184" spans="1:26" x14ac:dyDescent="0.2">
      <c r="A184" s="302">
        <v>44912</v>
      </c>
      <c r="B184" s="239">
        <f>COUNTIFS('Заказы факт'!$G$2:$G$315,$A$179,'Заказы факт'!$B$2:$B$315,A184)</f>
        <v>0</v>
      </c>
      <c r="C184" s="239">
        <f>SUMIFS('Заказы факт'!$I$2:$I$315,'Заказы факт'!$G$2:$G$315,$A$179,'Заказы факт'!$B$2:$B$315,A184)</f>
        <v>0</v>
      </c>
      <c r="D184" s="239"/>
      <c r="E184" s="239"/>
      <c r="F184" s="239">
        <f t="shared" si="33"/>
        <v>0</v>
      </c>
      <c r="G184" s="303">
        <f>SUMIF(Бензин!$A$37:$A$47,'Дох.акт.'!A184,Бензин!$E$37:$E$47)</f>
        <v>0</v>
      </c>
      <c r="H184" s="242"/>
      <c r="K184" s="33"/>
      <c r="L184" s="33"/>
      <c r="M184" s="33"/>
      <c r="N184" s="33"/>
      <c r="O184" s="33"/>
    </row>
    <row r="185" spans="1:26" x14ac:dyDescent="0.2">
      <c r="A185" s="302">
        <v>44913</v>
      </c>
      <c r="B185" s="239">
        <f>COUNTIFS('Заказы факт'!$G$2:$G$315,$A$179,'Заказы факт'!$B$2:$B$315,A185)</f>
        <v>0</v>
      </c>
      <c r="C185" s="239">
        <f>SUMIFS('Заказы факт'!$I$2:$I$315,'Заказы факт'!$G$2:$G$315,$A$179,'Заказы факт'!$B$2:$B$315,A185)</f>
        <v>0</v>
      </c>
      <c r="D185" s="239"/>
      <c r="E185" s="239"/>
      <c r="F185" s="239">
        <f t="shared" si="33"/>
        <v>0</v>
      </c>
      <c r="G185" s="303">
        <f>SUMIF(Бензин!$A$37:$A$47,'Дох.акт.'!A185,Бензин!$E$37:$E$47)</f>
        <v>0</v>
      </c>
      <c r="H185" s="242"/>
      <c r="K185" s="33"/>
      <c r="L185" s="33"/>
      <c r="M185" s="33"/>
      <c r="N185" s="33"/>
      <c r="O185" s="33"/>
    </row>
    <row r="186" spans="1:26" x14ac:dyDescent="0.2">
      <c r="A186" s="302">
        <v>44914</v>
      </c>
      <c r="B186" s="239">
        <f>COUNTIFS('Заказы факт'!$G$2:$G$315,$A$179,'Заказы факт'!$B$2:$B$315,A186)</f>
        <v>0</v>
      </c>
      <c r="C186" s="239">
        <f>SUMIFS('Заказы факт'!$I$2:$I$315,'Заказы факт'!$G$2:$G$315,$A$179,'Заказы факт'!$B$2:$B$315,A186)</f>
        <v>0</v>
      </c>
      <c r="D186" s="239"/>
      <c r="E186" s="239"/>
      <c r="F186" s="239">
        <f t="shared" si="33"/>
        <v>0</v>
      </c>
      <c r="G186" s="303">
        <f>SUMIF(Бензин!$A$37:$A$47,'Дох.акт.'!A186,Бензин!$E$37:$E$47)</f>
        <v>0</v>
      </c>
      <c r="H186" s="242"/>
      <c r="K186" s="33"/>
      <c r="L186" s="33"/>
      <c r="M186" s="33"/>
      <c r="N186" s="33"/>
      <c r="O186" s="33"/>
    </row>
    <row r="187" spans="1:26" x14ac:dyDescent="0.2">
      <c r="A187" s="302">
        <v>44915</v>
      </c>
      <c r="B187" s="239">
        <f>COUNTIFS('Заказы факт'!$G$2:$G$315,$A$179,'Заказы факт'!$B$2:$B$315,A187)</f>
        <v>0</v>
      </c>
      <c r="C187" s="239">
        <f>SUMIFS('Заказы факт'!$I$2:$I$315,'Заказы факт'!$G$2:$G$315,$A$179,'Заказы факт'!$B$2:$B$315,A187)</f>
        <v>0</v>
      </c>
      <c r="D187" s="239"/>
      <c r="E187" s="239"/>
      <c r="F187" s="239">
        <f t="shared" si="33"/>
        <v>0</v>
      </c>
      <c r="G187" s="303">
        <f>SUMIF(Бензин!$A$37:$A$47,'Дох.акт.'!A187,Бензин!$E$37:$E$47)</f>
        <v>0</v>
      </c>
      <c r="H187" s="242"/>
      <c r="K187" s="33"/>
      <c r="L187" s="33"/>
      <c r="M187" s="33"/>
      <c r="N187" s="33"/>
      <c r="O187" s="33"/>
    </row>
    <row r="188" spans="1:26" x14ac:dyDescent="0.2">
      <c r="A188" s="302">
        <v>44916</v>
      </c>
      <c r="B188" s="239">
        <f>COUNTIFS('Заказы факт'!$G$2:$G$315,$A$179,'Заказы факт'!$B$2:$B$315,A188)</f>
        <v>0</v>
      </c>
      <c r="C188" s="239">
        <f>SUMIFS('Заказы факт'!$I$2:$I$315,'Заказы факт'!$G$2:$G$315,$A$179,'Заказы факт'!$B$2:$B$315,A188)</f>
        <v>0</v>
      </c>
      <c r="D188" s="239"/>
      <c r="E188" s="239"/>
      <c r="F188" s="239">
        <f t="shared" si="33"/>
        <v>0</v>
      </c>
      <c r="G188" s="303">
        <f>SUMIF(Бензин!$A$37:$A$47,'Дох.акт.'!A188,Бензин!$E$37:$E$47)</f>
        <v>0</v>
      </c>
      <c r="H188" s="242"/>
      <c r="K188" s="33"/>
      <c r="L188" s="33"/>
      <c r="M188" s="33"/>
      <c r="N188" s="33"/>
      <c r="O188" s="33"/>
    </row>
    <row r="189" spans="1:26" x14ac:dyDescent="0.2">
      <c r="A189" s="302">
        <v>44917</v>
      </c>
      <c r="B189" s="239">
        <f>COUNTIFS('Заказы факт'!$G$2:$G$315,$A$179,'Заказы факт'!$B$2:$B$315,A189)</f>
        <v>0</v>
      </c>
      <c r="C189" s="239">
        <f>SUMIFS('Заказы факт'!$I$2:$I$315,'Заказы факт'!$G$2:$G$315,$A$179,'Заказы факт'!$B$2:$B$315,A189)</f>
        <v>0</v>
      </c>
      <c r="D189" s="239"/>
      <c r="E189" s="239"/>
      <c r="F189" s="239">
        <f t="shared" si="33"/>
        <v>0</v>
      </c>
      <c r="G189" s="303">
        <f>SUMIF(Бензин!$A$37:$A$47,'Дох.акт.'!A189,Бензин!$E$37:$E$47)</f>
        <v>0</v>
      </c>
      <c r="H189" s="242"/>
      <c r="K189" s="33"/>
      <c r="L189" s="33"/>
      <c r="M189" s="33"/>
      <c r="N189" s="33"/>
      <c r="O189" s="33"/>
    </row>
    <row r="190" spans="1:26" x14ac:dyDescent="0.2">
      <c r="A190" s="302">
        <v>44918</v>
      </c>
      <c r="B190" s="239">
        <f>COUNTIFS('Заказы факт'!$G$2:$G$315,$A$179,'Заказы факт'!$B$2:$B$315,A190)</f>
        <v>0</v>
      </c>
      <c r="C190" s="239">
        <f>SUMIFS('Заказы факт'!$I$2:$I$315,'Заказы факт'!$G$2:$G$315,$A$179,'Заказы факт'!$B$2:$B$315,A190)</f>
        <v>0</v>
      </c>
      <c r="D190" s="239"/>
      <c r="E190" s="239"/>
      <c r="F190" s="239">
        <f t="shared" si="33"/>
        <v>0</v>
      </c>
      <c r="G190" s="303">
        <f>SUMIF(Бензин!$A$37:$A$47,'Дох.акт.'!A190,Бензин!$E$37:$E$47)</f>
        <v>0</v>
      </c>
      <c r="H190" s="242"/>
      <c r="K190" s="33"/>
      <c r="L190" s="33"/>
      <c r="M190" s="33"/>
      <c r="N190" s="33"/>
      <c r="O190" s="33"/>
    </row>
    <row r="191" spans="1:26" x14ac:dyDescent="0.2">
      <c r="A191" s="302">
        <v>44919</v>
      </c>
      <c r="B191" s="239">
        <f>COUNTIFS('Заказы факт'!$G$2:$G$315,$A$179,'Заказы факт'!$B$2:$B$315,A191)</f>
        <v>0</v>
      </c>
      <c r="C191" s="239">
        <f>SUMIFS('Заказы факт'!$I$2:$I$315,'Заказы факт'!$G$2:$G$315,$A$179,'Заказы факт'!$B$2:$B$315,A191)</f>
        <v>0</v>
      </c>
      <c r="D191" s="239"/>
      <c r="E191" s="239"/>
      <c r="F191" s="239">
        <f t="shared" si="33"/>
        <v>0</v>
      </c>
      <c r="G191" s="303">
        <f>SUMIF(Бензин!$A$37:$A$47,'Дох.акт.'!A191,Бензин!$E$37:$E$47)</f>
        <v>0</v>
      </c>
      <c r="H191" s="242"/>
      <c r="K191" s="33"/>
      <c r="L191" s="33"/>
      <c r="M191" s="33"/>
      <c r="N191" s="33"/>
      <c r="O191" s="33"/>
    </row>
    <row r="192" spans="1:26" x14ac:dyDescent="0.2">
      <c r="A192" s="302">
        <v>44920</v>
      </c>
      <c r="B192" s="239">
        <f>COUNTIFS('Заказы факт'!$G$2:$G$315,$A$179,'Заказы факт'!$B$2:$B$315,A192)</f>
        <v>0</v>
      </c>
      <c r="C192" s="239">
        <f>SUMIFS('Заказы факт'!$I$2:$I$315,'Заказы факт'!$G$2:$G$315,$A$179,'Заказы факт'!$B$2:$B$315,A192)</f>
        <v>0</v>
      </c>
      <c r="D192" s="239"/>
      <c r="E192" s="239"/>
      <c r="F192" s="239">
        <f t="shared" si="33"/>
        <v>0</v>
      </c>
      <c r="G192" s="303">
        <f>SUMIF(Бензин!$A$37:$A$47,'Дох.акт.'!A192,Бензин!$E$37:$E$47)</f>
        <v>0</v>
      </c>
      <c r="H192" s="242"/>
      <c r="K192" s="33"/>
      <c r="L192" s="33"/>
      <c r="M192" s="33"/>
      <c r="N192" s="33"/>
      <c r="O192" s="33"/>
    </row>
    <row r="193" spans="1:26" x14ac:dyDescent="0.2">
      <c r="A193" s="302">
        <v>44921</v>
      </c>
      <c r="B193" s="239">
        <f>COUNTIFS('Заказы факт'!$G$2:$G$315,$A$179,'Заказы факт'!$B$2:$B$315,A193)</f>
        <v>0</v>
      </c>
      <c r="C193" s="239">
        <f>SUMIFS('Заказы факт'!$I$2:$I$315,'Заказы факт'!$G$2:$G$315,$A$179,'Заказы факт'!$B$2:$B$315,A193)</f>
        <v>0</v>
      </c>
      <c r="D193" s="239"/>
      <c r="E193" s="239"/>
      <c r="F193" s="239">
        <f t="shared" si="33"/>
        <v>0</v>
      </c>
      <c r="G193" s="303">
        <f>SUMIF(Бензин!$A$37:$A$47,'Дох.акт.'!A193,Бензин!$E$37:$E$47)</f>
        <v>0</v>
      </c>
      <c r="H193" s="242"/>
      <c r="K193" s="33"/>
      <c r="L193" s="33"/>
      <c r="M193" s="33"/>
      <c r="N193" s="33"/>
      <c r="O193" s="33"/>
    </row>
    <row r="194" spans="1:26" x14ac:dyDescent="0.2">
      <c r="A194" s="302">
        <v>44922</v>
      </c>
      <c r="B194" s="239">
        <f>COUNTIFS('Заказы факт'!$G$2:$G$315,$A$179,'Заказы факт'!$B$2:$B$315,A194)</f>
        <v>0</v>
      </c>
      <c r="C194" s="239">
        <f>SUMIFS('Заказы факт'!$I$2:$I$315,'Заказы факт'!$G$2:$G$315,$A$179,'Заказы факт'!$B$2:$B$315,A194)</f>
        <v>0</v>
      </c>
      <c r="D194" s="239"/>
      <c r="E194" s="239"/>
      <c r="F194" s="239">
        <f t="shared" si="33"/>
        <v>0</v>
      </c>
      <c r="G194" s="303">
        <f>SUMIF(Бензин!$A$37:$A$47,'Дох.акт.'!A194,Бензин!$E$37:$E$47)</f>
        <v>0</v>
      </c>
      <c r="H194" s="242"/>
      <c r="K194" s="33"/>
      <c r="L194" s="33"/>
      <c r="M194" s="33"/>
      <c r="N194" s="33"/>
      <c r="O194" s="33"/>
    </row>
    <row r="195" spans="1:26" x14ac:dyDescent="0.2">
      <c r="A195" s="302">
        <v>44923</v>
      </c>
      <c r="B195" s="239">
        <f>COUNTIFS('Заказы факт'!$G$2:$G$315,$A$179,'Заказы факт'!$B$2:$B$315,A195)</f>
        <v>0</v>
      </c>
      <c r="C195" s="239">
        <f>SUMIFS('Заказы факт'!$I$2:$I$315,'Заказы факт'!$G$2:$G$315,$A$179,'Заказы факт'!$B$2:$B$315,A195)</f>
        <v>0</v>
      </c>
      <c r="D195" s="239"/>
      <c r="E195" s="239"/>
      <c r="F195" s="239">
        <f t="shared" si="33"/>
        <v>0</v>
      </c>
      <c r="G195" s="303">
        <f>SUMIF(Бензин!$A$37:$A$47,'Дох.акт.'!A195,Бензин!$E$37:$E$47)</f>
        <v>0</v>
      </c>
      <c r="H195" s="242"/>
      <c r="K195" s="33"/>
      <c r="L195" s="33"/>
      <c r="M195" s="33"/>
      <c r="N195" s="33"/>
      <c r="O195" s="33"/>
    </row>
    <row r="196" spans="1:26" x14ac:dyDescent="0.15">
      <c r="A196" s="302">
        <v>44924</v>
      </c>
      <c r="B196" s="239">
        <f>COUNTIFS('Заказы факт'!$G$2:$G$315,$A$179,'Заказы факт'!$B$2:$B$315,A196)</f>
        <v>0</v>
      </c>
      <c r="C196" s="239">
        <f>SUMIFS('Заказы факт'!$I$2:$I$315,'Заказы факт'!$G$2:$G$315,$A$179,'Заказы факт'!$B$2:$B$315,A196)</f>
        <v>0</v>
      </c>
      <c r="D196" s="239"/>
      <c r="E196" s="239"/>
      <c r="F196" s="239">
        <f t="shared" si="33"/>
        <v>0</v>
      </c>
      <c r="G196" s="303">
        <f>SUMIF(Бензин!$A$37:$A$47,'Дох.акт.'!A196,Бензин!$E$37:$E$47)</f>
        <v>0</v>
      </c>
      <c r="H196" s="242"/>
    </row>
    <row r="197" spans="1:26" x14ac:dyDescent="0.15">
      <c r="A197" s="302">
        <v>44925</v>
      </c>
      <c r="B197" s="239">
        <f>COUNTIFS('Заказы факт'!$G$2:$G$315,$A$179,'Заказы факт'!$B$2:$B$315,A197)</f>
        <v>0</v>
      </c>
      <c r="C197" s="239">
        <f>SUMIFS('Заказы факт'!$I$2:$I$315,'Заказы факт'!$G$2:$G$315,$A$179,'Заказы факт'!$B$2:$B$315,A197)</f>
        <v>0</v>
      </c>
      <c r="D197" s="239"/>
      <c r="E197" s="239"/>
      <c r="F197" s="239">
        <f t="shared" si="33"/>
        <v>0</v>
      </c>
      <c r="G197" s="303">
        <f>SUMIF(Бензин!$A$37:$A$47,'Дох.акт.'!A197,Бензин!$E$37:$E$47)</f>
        <v>0</v>
      </c>
      <c r="H197" s="242"/>
    </row>
    <row r="198" spans="1:26" x14ac:dyDescent="0.15">
      <c r="A198" s="302">
        <v>44926</v>
      </c>
      <c r="B198" s="239">
        <f>COUNTIFS('Заказы факт'!$G$2:$G$315,$A$179,'Заказы факт'!$B$2:$B$315,A198)</f>
        <v>0</v>
      </c>
      <c r="C198" s="239">
        <f>SUMIFS('Заказы факт'!$I$2:$I$315,'Заказы факт'!$G$2:$G$315,$A$179,'Заказы факт'!$B$2:$B$315,A198)</f>
        <v>0</v>
      </c>
      <c r="D198" s="239"/>
      <c r="E198" s="239"/>
      <c r="F198" s="239">
        <f t="shared" si="33"/>
        <v>0</v>
      </c>
      <c r="G198" s="303">
        <f>SUMIF(Бензин!$A$37:$A$47,'Дох.акт.'!A198,Бензин!$E$37:$E$47)</f>
        <v>0</v>
      </c>
      <c r="H198" s="242"/>
    </row>
    <row r="199" spans="1:26" x14ac:dyDescent="0.2">
      <c r="A199" s="302">
        <v>44927</v>
      </c>
      <c r="B199" s="239">
        <f>COUNTIFS('Заказы факт'!$G$2:$G$315,$A$179,'Заказы факт'!$B$2:$B$315,A199)</f>
        <v>0</v>
      </c>
      <c r="C199" s="239">
        <f>SUMIFS('Заказы факт'!$I$2:$I$315,'Заказы факт'!$G$2:$G$315,$A$179,'Заказы факт'!$B$2:$B$315,A199)</f>
        <v>0</v>
      </c>
      <c r="D199" s="253"/>
      <c r="E199" s="253"/>
      <c r="F199" s="239">
        <f t="shared" si="33"/>
        <v>0</v>
      </c>
      <c r="G199" s="303">
        <f>SUMIF(Бензин!$A$37:$A$47,'Дох.акт.'!A199,Бензин!$E$37:$E$47)</f>
        <v>0</v>
      </c>
    </row>
    <row r="200" spans="1:26" x14ac:dyDescent="0.2">
      <c r="A200" s="305"/>
      <c r="B200" s="306"/>
      <c r="C200" s="306"/>
      <c r="D200" s="33"/>
      <c r="E200" s="33"/>
      <c r="F200" s="306"/>
      <c r="G200" s="242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x14ac:dyDescent="0.15">
      <c r="B201" s="242"/>
      <c r="C201" s="242"/>
    </row>
    <row r="202" spans="1:26" x14ac:dyDescent="0.2">
      <c r="A202" s="264" t="s">
        <v>3844</v>
      </c>
      <c r="B202" s="297"/>
      <c r="C202" s="297"/>
      <c r="D202" s="247"/>
      <c r="E202" s="247"/>
      <c r="F202" s="247"/>
      <c r="G202" s="247"/>
      <c r="H202" s="247"/>
    </row>
    <row r="203" spans="1:26" x14ac:dyDescent="0.15">
      <c r="A203" s="263" t="s">
        <v>2687</v>
      </c>
      <c r="B203" s="263" t="s">
        <v>2617</v>
      </c>
      <c r="C203" s="263" t="s">
        <v>2618</v>
      </c>
      <c r="D203" s="263" t="s">
        <v>2619</v>
      </c>
      <c r="E203" s="263" t="s">
        <v>2599</v>
      </c>
      <c r="F203" s="263" t="s">
        <v>2600</v>
      </c>
      <c r="G203" s="298" t="s">
        <v>2688</v>
      </c>
      <c r="H203" s="254" t="s">
        <v>2620</v>
      </c>
    </row>
    <row r="204" spans="1:26" x14ac:dyDescent="0.15">
      <c r="A204" s="299" t="s">
        <v>2627</v>
      </c>
      <c r="B204" s="299">
        <f t="shared" ref="B204:G204" si="34">SUM(B205:B222)</f>
        <v>0</v>
      </c>
      <c r="C204" s="299">
        <f t="shared" si="34"/>
        <v>0</v>
      </c>
      <c r="D204" s="299">
        <f t="shared" si="34"/>
        <v>0</v>
      </c>
      <c r="E204" s="299">
        <f t="shared" si="34"/>
        <v>0</v>
      </c>
      <c r="F204" s="299">
        <f t="shared" si="34"/>
        <v>0</v>
      </c>
      <c r="G204" s="298">
        <f t="shared" si="34"/>
        <v>910</v>
      </c>
      <c r="H204" s="254">
        <f>C204+D204</f>
        <v>0</v>
      </c>
    </row>
    <row r="205" spans="1:26" x14ac:dyDescent="0.15">
      <c r="A205" s="302">
        <v>44910</v>
      </c>
      <c r="B205" s="235">
        <f>COUNTIFS('Заказы факт'!$G$2:$G$315,$A$202,'Заказы факт'!$B$2:$B$315,A205)</f>
        <v>0</v>
      </c>
      <c r="C205" s="235">
        <f>SUMIFS('Заказы факт'!$I$2:$I$315,'Заказы факт'!$G$2:$G$315,$A$202,'Заказы факт'!$B$2:$B$315,A205)</f>
        <v>0</v>
      </c>
      <c r="D205" s="235"/>
      <c r="E205" s="235"/>
      <c r="F205" s="235">
        <f t="shared" ref="F205:F222" si="35">C205-E205+D205</f>
        <v>0</v>
      </c>
      <c r="G205" s="307">
        <f>SUMIF(Бензин!$G$5:$G$18,'Дох.акт.'!A182,Бензин!$K$5:$K$18)</f>
        <v>0</v>
      </c>
      <c r="H205" s="242"/>
    </row>
    <row r="206" spans="1:26" x14ac:dyDescent="0.15">
      <c r="A206" s="302">
        <v>44911</v>
      </c>
      <c r="B206" s="235">
        <f>COUNTIFS('Заказы факт'!$G$2:$G$315,$A$202,'Заказы факт'!$B$2:$B$315,A206)</f>
        <v>0</v>
      </c>
      <c r="C206" s="235">
        <f>SUMIFS('Заказы факт'!$I$2:$I$315,'Заказы факт'!$G$2:$G$315,$A$202,'Заказы факт'!$B$2:$B$315,A206)</f>
        <v>0</v>
      </c>
      <c r="D206" s="235"/>
      <c r="E206" s="235"/>
      <c r="F206" s="235">
        <f t="shared" si="35"/>
        <v>0</v>
      </c>
      <c r="G206" s="307">
        <f>SUMIF(Бензин!$G$5:$G$18,'Дох.акт.'!A183,Бензин!$K$5:$K$18)</f>
        <v>0</v>
      </c>
      <c r="H206" s="242"/>
    </row>
    <row r="207" spans="1:26" x14ac:dyDescent="0.15">
      <c r="A207" s="302">
        <v>44912</v>
      </c>
      <c r="B207" s="235">
        <f>COUNTIFS('Заказы факт'!$G$2:$G$315,$A$202,'Заказы факт'!$B$2:$B$315,A207)</f>
        <v>0</v>
      </c>
      <c r="C207" s="235">
        <f>SUMIFS('Заказы факт'!$I$2:$I$315,'Заказы факт'!$G$2:$G$315,$A$202,'Заказы факт'!$B$2:$B$315,A207)</f>
        <v>0</v>
      </c>
      <c r="D207" s="235"/>
      <c r="E207" s="235"/>
      <c r="F207" s="235">
        <f t="shared" si="35"/>
        <v>0</v>
      </c>
      <c r="G207" s="307">
        <f>SUMIF(Бензин!$G$5:$G$18,'Дох.акт.'!A184,Бензин!$K$5:$K$18)</f>
        <v>0</v>
      </c>
      <c r="H207" s="242"/>
    </row>
    <row r="208" spans="1:26" x14ac:dyDescent="0.15">
      <c r="A208" s="302">
        <v>44913</v>
      </c>
      <c r="B208" s="235">
        <f>COUNTIFS('Заказы факт'!$G$2:$G$315,$A$202,'Заказы факт'!$B$2:$B$315,A208)</f>
        <v>0</v>
      </c>
      <c r="C208" s="235">
        <f>SUMIFS('Заказы факт'!$I$2:$I$315,'Заказы факт'!$G$2:$G$315,$A$202,'Заказы факт'!$B$2:$B$315,A208)</f>
        <v>0</v>
      </c>
      <c r="D208" s="235"/>
      <c r="E208" s="235"/>
      <c r="F208" s="235">
        <f t="shared" si="35"/>
        <v>0</v>
      </c>
      <c r="G208" s="307">
        <f>SUMIF(Бензин!$G$5:$G$18,'Дох.акт.'!A185,Бензин!$K$5:$K$18)</f>
        <v>0</v>
      </c>
      <c r="H208" s="242"/>
    </row>
    <row r="209" spans="1:26" x14ac:dyDescent="0.15">
      <c r="A209" s="302">
        <v>44914</v>
      </c>
      <c r="B209" s="235">
        <f>COUNTIFS('Заказы факт'!$G$2:$G$315,$A$202,'Заказы факт'!$B$2:$B$315,A209)</f>
        <v>0</v>
      </c>
      <c r="C209" s="235">
        <f>SUMIFS('Заказы факт'!$I$2:$I$315,'Заказы факт'!$G$2:$G$315,$A$202,'Заказы факт'!$B$2:$B$315,A209)</f>
        <v>0</v>
      </c>
      <c r="D209" s="235"/>
      <c r="E209" s="235"/>
      <c r="F209" s="235">
        <f t="shared" si="35"/>
        <v>0</v>
      </c>
      <c r="G209" s="307">
        <f>SUMIF(Бензин!$G$5:$G$18,'Дох.акт.'!A186,Бензин!$K$5:$K$18)</f>
        <v>0</v>
      </c>
      <c r="H209" s="242"/>
    </row>
    <row r="210" spans="1:26" x14ac:dyDescent="0.15">
      <c r="A210" s="302">
        <v>44915</v>
      </c>
      <c r="B210" s="235">
        <f>COUNTIFS('Заказы факт'!$G$2:$G$315,$A$202,'Заказы факт'!$B$2:$B$315,A210)</f>
        <v>0</v>
      </c>
      <c r="C210" s="235">
        <f>SUMIFS('Заказы факт'!$I$2:$I$315,'Заказы факт'!$G$2:$G$315,$A$202,'Заказы факт'!$B$2:$B$315,A210)</f>
        <v>0</v>
      </c>
      <c r="D210" s="235"/>
      <c r="E210" s="235"/>
      <c r="F210" s="235">
        <f t="shared" si="35"/>
        <v>0</v>
      </c>
      <c r="G210" s="307">
        <f>SUMIF(Бензин!$G$5:$G$18,'Дох.акт.'!A187,Бензин!$K$5:$K$18)</f>
        <v>0</v>
      </c>
      <c r="H210" s="242"/>
    </row>
    <row r="211" spans="1:26" x14ac:dyDescent="0.15">
      <c r="A211" s="302">
        <v>44916</v>
      </c>
      <c r="B211" s="235">
        <f>COUNTIFS('Заказы факт'!$G$2:$G$315,$A$202,'Заказы факт'!$B$2:$B$315,A211)</f>
        <v>0</v>
      </c>
      <c r="C211" s="235">
        <f>SUMIFS('Заказы факт'!$I$2:$I$315,'Заказы факт'!$G$2:$G$315,$A$202,'Заказы факт'!$B$2:$B$315,A211)</f>
        <v>0</v>
      </c>
      <c r="D211" s="235"/>
      <c r="E211" s="235"/>
      <c r="F211" s="235">
        <f t="shared" si="35"/>
        <v>0</v>
      </c>
      <c r="G211" s="307">
        <f>SUMIF(Бензин!$G$5:$G$18,'Дох.акт.'!A188,Бензин!$K$5:$K$18)</f>
        <v>0</v>
      </c>
      <c r="H211" s="242"/>
    </row>
    <row r="212" spans="1:26" x14ac:dyDescent="0.15">
      <c r="A212" s="302">
        <v>44917</v>
      </c>
      <c r="B212" s="235">
        <f>COUNTIFS('Заказы факт'!$G$2:$G$315,$A$202,'Заказы факт'!$B$2:$B$315,A212)</f>
        <v>0</v>
      </c>
      <c r="C212" s="235">
        <f>SUMIFS('Заказы факт'!$I$2:$I$315,'Заказы факт'!$G$2:$G$315,$A$202,'Заказы факт'!$B$2:$B$315,A212)</f>
        <v>0</v>
      </c>
      <c r="D212" s="235"/>
      <c r="E212" s="235"/>
      <c r="F212" s="235">
        <f t="shared" si="35"/>
        <v>0</v>
      </c>
      <c r="G212" s="307">
        <f>SUMIF(Бензин!$G$5:$G$18,'Дох.акт.'!A189,Бензин!$K$5:$K$18)</f>
        <v>0</v>
      </c>
      <c r="H212" s="242"/>
    </row>
    <row r="213" spans="1:26" x14ac:dyDescent="0.15">
      <c r="A213" s="302">
        <v>44918</v>
      </c>
      <c r="B213" s="235">
        <f>COUNTIFS('Заказы факт'!$G$2:$G$315,$A$202,'Заказы факт'!$B$2:$B$315,A213)</f>
        <v>0</v>
      </c>
      <c r="C213" s="235">
        <f>SUMIFS('Заказы факт'!$I$2:$I$315,'Заказы факт'!$G$2:$G$315,$A$202,'Заказы факт'!$B$2:$B$315,A213)</f>
        <v>0</v>
      </c>
      <c r="D213" s="235"/>
      <c r="E213" s="235"/>
      <c r="F213" s="235">
        <f t="shared" si="35"/>
        <v>0</v>
      </c>
      <c r="G213" s="307">
        <f>SUMIF(Бензин!$G$5:$G$18,'Дох.акт.'!A190,Бензин!$K$5:$K$18)</f>
        <v>0</v>
      </c>
      <c r="H213" s="242"/>
    </row>
    <row r="214" spans="1:26" x14ac:dyDescent="0.15">
      <c r="A214" s="302">
        <v>44919</v>
      </c>
      <c r="B214" s="235">
        <f>COUNTIFS('Заказы факт'!$G$2:$G$315,$A$202,'Заказы факт'!$B$2:$B$315,A214)</f>
        <v>0</v>
      </c>
      <c r="C214" s="235">
        <f>SUMIFS('Заказы факт'!$I$2:$I$315,'Заказы факт'!$G$2:$G$315,$A$202,'Заказы факт'!$B$2:$B$315,A214)</f>
        <v>0</v>
      </c>
      <c r="D214" s="235"/>
      <c r="E214" s="235"/>
      <c r="F214" s="235">
        <f t="shared" si="35"/>
        <v>0</v>
      </c>
      <c r="G214" s="307">
        <f>SUMIF(Бензин!$G$5:$G$18,'Дох.акт.'!A191,Бензин!$K$5:$K$18)</f>
        <v>0</v>
      </c>
      <c r="H214" s="242"/>
    </row>
    <row r="215" spans="1:26" x14ac:dyDescent="0.15">
      <c r="A215" s="302">
        <v>44920</v>
      </c>
      <c r="B215" s="235">
        <f>COUNTIFS('Заказы факт'!$G$2:$G$315,$A$202,'Заказы факт'!$B$2:$B$315,A215)</f>
        <v>0</v>
      </c>
      <c r="C215" s="235">
        <f>SUMIFS('Заказы факт'!$I$2:$I$315,'Заказы факт'!$G$2:$G$315,$A$202,'Заказы факт'!$B$2:$B$315,A215)</f>
        <v>0</v>
      </c>
      <c r="D215" s="235"/>
      <c r="E215" s="235"/>
      <c r="F215" s="235">
        <f t="shared" si="35"/>
        <v>0</v>
      </c>
      <c r="G215" s="307">
        <f>SUMIF(Бензин!$G$5:$G$18,'Дох.акт.'!A192,Бензин!$K$5:$K$18)</f>
        <v>0</v>
      </c>
      <c r="H215" s="242"/>
    </row>
    <row r="216" spans="1:26" x14ac:dyDescent="0.15">
      <c r="A216" s="302">
        <v>44921</v>
      </c>
      <c r="B216" s="235">
        <f>COUNTIFS('Заказы факт'!$G$2:$G$315,$A$202,'Заказы факт'!$B$2:$B$315,A216)</f>
        <v>0</v>
      </c>
      <c r="C216" s="235">
        <f>SUMIFS('Заказы факт'!$I$2:$I$315,'Заказы факт'!$G$2:$G$315,$A$202,'Заказы факт'!$B$2:$B$315,A216)</f>
        <v>0</v>
      </c>
      <c r="D216" s="235"/>
      <c r="E216" s="235"/>
      <c r="F216" s="235">
        <f t="shared" si="35"/>
        <v>0</v>
      </c>
      <c r="G216" s="307">
        <f>SUMIF(Бензин!$G$5:$G$18,'Дох.акт.'!A193,Бензин!$K$5:$K$18)</f>
        <v>0</v>
      </c>
      <c r="H216" s="242"/>
    </row>
    <row r="217" spans="1:26" x14ac:dyDescent="0.15">
      <c r="A217" s="302">
        <v>44922</v>
      </c>
      <c r="B217" s="235">
        <f>COUNTIFS('Заказы факт'!$G$2:$G$315,$A$202,'Заказы факт'!$B$2:$B$315,A217)</f>
        <v>0</v>
      </c>
      <c r="C217" s="235">
        <f>SUMIFS('Заказы факт'!$I$2:$I$315,'Заказы факт'!$G$2:$G$315,$A$202,'Заказы факт'!$B$2:$B$315,A217)</f>
        <v>0</v>
      </c>
      <c r="D217" s="235"/>
      <c r="E217" s="235"/>
      <c r="F217" s="235">
        <f t="shared" si="35"/>
        <v>0</v>
      </c>
      <c r="G217" s="307">
        <f>SUMIF(Бензин!$G$5:$G$18,'Дох.акт.'!A194,Бензин!$K$5:$K$18)</f>
        <v>0</v>
      </c>
      <c r="H217" s="242"/>
    </row>
    <row r="218" spans="1:26" x14ac:dyDescent="0.15">
      <c r="A218" s="302">
        <v>44923</v>
      </c>
      <c r="B218" s="235">
        <f>COUNTIFS('Заказы факт'!$G$2:$G$315,$A$202,'Заказы факт'!$B$2:$B$315,A218)</f>
        <v>0</v>
      </c>
      <c r="C218" s="235">
        <f>SUMIFS('Заказы факт'!$I$2:$I$315,'Заказы факт'!$G$2:$G$315,$A$202,'Заказы факт'!$B$2:$B$315,A218)</f>
        <v>0</v>
      </c>
      <c r="D218" s="235"/>
      <c r="E218" s="235"/>
      <c r="F218" s="235">
        <f t="shared" si="35"/>
        <v>0</v>
      </c>
      <c r="G218" s="307">
        <f>SUMIF(Бензин!$G$5:$G$18,'Дох.акт.'!A195,Бензин!$K$5:$K$18)</f>
        <v>50</v>
      </c>
      <c r="H218" s="242"/>
    </row>
    <row r="219" spans="1:26" x14ac:dyDescent="0.15">
      <c r="A219" s="302">
        <v>44924</v>
      </c>
      <c r="B219" s="235">
        <f>COUNTIFS('Заказы факт'!$G$2:$G$315,$A$202,'Заказы факт'!$B$2:$B$315,A219)</f>
        <v>0</v>
      </c>
      <c r="C219" s="235">
        <f>SUMIFS('Заказы факт'!$I$2:$I$315,'Заказы факт'!$G$2:$G$315,$A$202,'Заказы факт'!$B$2:$B$315,A219)</f>
        <v>0</v>
      </c>
      <c r="D219" s="235"/>
      <c r="E219" s="235"/>
      <c r="F219" s="235">
        <f t="shared" si="35"/>
        <v>0</v>
      </c>
      <c r="G219" s="307">
        <f>SUMIF(Бензин!$G$5:$G$18,'Дох.акт.'!A196,Бензин!$K$5:$K$18)</f>
        <v>230.00000000000003</v>
      </c>
      <c r="H219" s="242"/>
    </row>
    <row r="220" spans="1:26" x14ac:dyDescent="0.15">
      <c r="A220" s="302">
        <v>44925</v>
      </c>
      <c r="B220" s="235">
        <f>COUNTIFS('Заказы факт'!$G$2:$G$315,$A$202,'Заказы факт'!$B$2:$B$315,A220)</f>
        <v>0</v>
      </c>
      <c r="C220" s="235">
        <f>SUMIFS('Заказы факт'!$I$2:$I$315,'Заказы факт'!$G$2:$G$315,$A$202,'Заказы факт'!$B$2:$B$315,A220)</f>
        <v>0</v>
      </c>
      <c r="D220" s="235"/>
      <c r="E220" s="235"/>
      <c r="F220" s="235">
        <f t="shared" si="35"/>
        <v>0</v>
      </c>
      <c r="G220" s="307">
        <f>SUMIF(Бензин!$G$5:$G$18,'Дох.акт.'!A197,Бензин!$K$5:$K$18)</f>
        <v>200</v>
      </c>
      <c r="H220" s="242"/>
    </row>
    <row r="221" spans="1:26" x14ac:dyDescent="0.15">
      <c r="A221" s="302">
        <v>44926</v>
      </c>
      <c r="B221" s="235">
        <f>COUNTIFS('Заказы факт'!$G$2:$G$315,$A$202,'Заказы факт'!$B$2:$B$315,A221)</f>
        <v>0</v>
      </c>
      <c r="C221" s="235">
        <f>SUMIFS('Заказы факт'!$I$2:$I$315,'Заказы факт'!$G$2:$G$315,$A$202,'Заказы факт'!$B$2:$B$315,A221)</f>
        <v>0</v>
      </c>
      <c r="D221" s="235"/>
      <c r="E221" s="235"/>
      <c r="F221" s="235">
        <f t="shared" si="35"/>
        <v>0</v>
      </c>
      <c r="G221" s="307">
        <f>SUMIF(Бензин!$G$5:$G$18,'Дох.акт.'!A198,Бензин!$K$5:$K$18)</f>
        <v>430</v>
      </c>
      <c r="H221" s="242"/>
    </row>
    <row r="222" spans="1:26" x14ac:dyDescent="0.2">
      <c r="A222" s="302">
        <v>44927</v>
      </c>
      <c r="B222" s="235">
        <f>COUNTIFS('Заказы факт'!$G$2:$G$315,$A$202,'Заказы факт'!$B$2:$B$315,A222)</f>
        <v>0</v>
      </c>
      <c r="C222" s="235">
        <f>SUMIFS('Заказы факт'!$I$2:$I$315,'Заказы факт'!$G$2:$G$315,$A$202,'Заказы факт'!$B$2:$B$315,A222)</f>
        <v>0</v>
      </c>
      <c r="D222" s="253"/>
      <c r="E222" s="253"/>
      <c r="F222" s="235">
        <f t="shared" si="35"/>
        <v>0</v>
      </c>
      <c r="G222" s="307">
        <f>SUMIF(Бензин!$G$5:$G$18,'Дох.акт.'!A199,Бензин!$K$5:$K$18)</f>
        <v>0</v>
      </c>
    </row>
    <row r="223" spans="1:26" x14ac:dyDescent="0.2">
      <c r="A223" s="305"/>
      <c r="B223" s="242"/>
      <c r="C223" s="242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x14ac:dyDescent="0.15">
      <c r="B224" s="242"/>
      <c r="C224" s="242"/>
    </row>
    <row r="225" spans="1:8" x14ac:dyDescent="0.2">
      <c r="A225" s="264" t="s">
        <v>3845</v>
      </c>
      <c r="B225" s="297"/>
      <c r="C225" s="297"/>
      <c r="D225" s="247"/>
      <c r="E225" s="247"/>
      <c r="F225" s="247"/>
      <c r="G225" s="247"/>
      <c r="H225" s="247"/>
    </row>
    <row r="226" spans="1:8" x14ac:dyDescent="0.15">
      <c r="A226" s="263" t="s">
        <v>2687</v>
      </c>
      <c r="B226" s="263" t="s">
        <v>2617</v>
      </c>
      <c r="C226" s="263" t="s">
        <v>2618</v>
      </c>
      <c r="D226" s="263" t="s">
        <v>2619</v>
      </c>
      <c r="E226" s="263" t="s">
        <v>2599</v>
      </c>
      <c r="F226" s="263" t="s">
        <v>2600</v>
      </c>
      <c r="G226" s="298" t="s">
        <v>2688</v>
      </c>
      <c r="H226" s="254" t="s">
        <v>2620</v>
      </c>
    </row>
    <row r="227" spans="1:8" x14ac:dyDescent="0.15">
      <c r="A227" s="299" t="s">
        <v>2627</v>
      </c>
      <c r="B227" s="299">
        <f t="shared" ref="B227:G227" si="36">SUM(B228:B245)</f>
        <v>0</v>
      </c>
      <c r="C227" s="299">
        <f t="shared" si="36"/>
        <v>0</v>
      </c>
      <c r="D227" s="299">
        <f t="shared" si="36"/>
        <v>0</v>
      </c>
      <c r="E227" s="299">
        <f t="shared" si="36"/>
        <v>0</v>
      </c>
      <c r="F227" s="299">
        <f t="shared" si="36"/>
        <v>0</v>
      </c>
      <c r="G227" s="300">
        <f t="shared" si="36"/>
        <v>0</v>
      </c>
      <c r="H227" s="254">
        <f>C227+D227</f>
        <v>0</v>
      </c>
    </row>
    <row r="228" spans="1:8" x14ac:dyDescent="0.15">
      <c r="A228" s="302">
        <v>44910</v>
      </c>
      <c r="B228" s="235">
        <f>COUNTIFS('Заказы факт'!$G$2:$G$315,$A$225,'Заказы факт'!$B$2:$B$315,A228)</f>
        <v>0</v>
      </c>
      <c r="C228" s="235">
        <f>SUMIFS('Заказы факт'!$I$2:$I$315,'Заказы факт'!$G$2:$G$315,$A$225,'Заказы факт'!$B$2:$B$315,A228)</f>
        <v>0</v>
      </c>
      <c r="D228" s="235"/>
      <c r="E228" s="235"/>
      <c r="F228" s="235">
        <f t="shared" ref="F228:F245" si="37">C228-E228+D228</f>
        <v>0</v>
      </c>
      <c r="G228" s="303">
        <f>SUMIF(Бензин!$A$5:$A$18,'Дох.акт.'!A205,Бензин!$E$5:$E$18)</f>
        <v>0</v>
      </c>
      <c r="H228" s="242"/>
    </row>
    <row r="229" spans="1:8" x14ac:dyDescent="0.15">
      <c r="A229" s="302">
        <v>44911</v>
      </c>
      <c r="B229" s="235">
        <f>COUNTIFS('Заказы факт'!$G$2:$G$315,$A$225,'Заказы факт'!$B$2:$B$315,A229)</f>
        <v>0</v>
      </c>
      <c r="C229" s="235">
        <f>SUMIFS('Заказы факт'!$I$2:$I$315,'Заказы факт'!$G$2:$G$315,$A$225,'Заказы факт'!$B$2:$B$315,A229)</f>
        <v>0</v>
      </c>
      <c r="D229" s="235"/>
      <c r="E229" s="235"/>
      <c r="F229" s="235">
        <f t="shared" si="37"/>
        <v>0</v>
      </c>
      <c r="G229" s="303">
        <f>SUMIF(Бензин!$A$5:$A$18,'Дох.акт.'!A206,Бензин!$E$5:$E$18)</f>
        <v>0</v>
      </c>
      <c r="H229" s="242"/>
    </row>
    <row r="230" spans="1:8" x14ac:dyDescent="0.15">
      <c r="A230" s="302">
        <v>44912</v>
      </c>
      <c r="B230" s="235">
        <f>COUNTIFS('Заказы факт'!$G$2:$G$315,$A$225,'Заказы факт'!$B$2:$B$315,A230)</f>
        <v>0</v>
      </c>
      <c r="C230" s="235">
        <f>SUMIFS('Заказы факт'!$I$2:$I$315,'Заказы факт'!$G$2:$G$315,$A$225,'Заказы факт'!$B$2:$B$315,A230)</f>
        <v>0</v>
      </c>
      <c r="D230" s="235"/>
      <c r="E230" s="235"/>
      <c r="F230" s="235">
        <f t="shared" si="37"/>
        <v>0</v>
      </c>
      <c r="G230" s="303">
        <f>SUMIF(Бензин!$A$5:$A$18,'Дох.акт.'!A207,Бензин!$E$5:$E$18)</f>
        <v>0</v>
      </c>
      <c r="H230" s="242"/>
    </row>
    <row r="231" spans="1:8" x14ac:dyDescent="0.15">
      <c r="A231" s="302">
        <v>44913</v>
      </c>
      <c r="B231" s="235">
        <f>COUNTIFS('Заказы факт'!$G$2:$G$315,$A$225,'Заказы факт'!$B$2:$B$315,A231)</f>
        <v>0</v>
      </c>
      <c r="C231" s="235">
        <f>SUMIFS('Заказы факт'!$I$2:$I$315,'Заказы факт'!$G$2:$G$315,$A$225,'Заказы факт'!$B$2:$B$315,A231)</f>
        <v>0</v>
      </c>
      <c r="D231" s="235"/>
      <c r="E231" s="235"/>
      <c r="F231" s="235">
        <f t="shared" si="37"/>
        <v>0</v>
      </c>
      <c r="G231" s="303">
        <f>SUMIF(Бензин!$A$5:$A$18,'Дох.акт.'!A208,Бензин!$E$5:$E$18)</f>
        <v>0</v>
      </c>
      <c r="H231" s="242"/>
    </row>
    <row r="232" spans="1:8" x14ac:dyDescent="0.15">
      <c r="A232" s="302">
        <v>44914</v>
      </c>
      <c r="B232" s="235">
        <f>COUNTIFS('Заказы факт'!$G$2:$G$315,$A$225,'Заказы факт'!$B$2:$B$315,A232)</f>
        <v>0</v>
      </c>
      <c r="C232" s="235">
        <f>SUMIFS('Заказы факт'!$I$2:$I$315,'Заказы факт'!$G$2:$G$315,$A$225,'Заказы факт'!$B$2:$B$315,A232)</f>
        <v>0</v>
      </c>
      <c r="D232" s="235"/>
      <c r="E232" s="235"/>
      <c r="F232" s="235">
        <f t="shared" si="37"/>
        <v>0</v>
      </c>
      <c r="G232" s="303">
        <f>SUMIF(Бензин!$A$5:$A$18,'Дох.акт.'!A209,Бензин!$E$5:$E$18)</f>
        <v>0</v>
      </c>
      <c r="H232" s="242"/>
    </row>
    <row r="233" spans="1:8" x14ac:dyDescent="0.15">
      <c r="A233" s="302">
        <v>44915</v>
      </c>
      <c r="B233" s="235">
        <f>COUNTIFS('Заказы факт'!$G$2:$G$315,$A$225,'Заказы факт'!$B$2:$B$315,A233)</f>
        <v>0</v>
      </c>
      <c r="C233" s="235">
        <f>SUMIFS('Заказы факт'!$I$2:$I$315,'Заказы факт'!$G$2:$G$315,$A$225,'Заказы факт'!$B$2:$B$315,A233)</f>
        <v>0</v>
      </c>
      <c r="D233" s="235"/>
      <c r="E233" s="235"/>
      <c r="F233" s="235">
        <f t="shared" si="37"/>
        <v>0</v>
      </c>
      <c r="G233" s="303">
        <f>SUMIF(Бензин!$A$5:$A$18,'Дох.акт.'!A210,Бензин!$E$5:$E$18)</f>
        <v>0</v>
      </c>
      <c r="H233" s="242"/>
    </row>
    <row r="234" spans="1:8" x14ac:dyDescent="0.15">
      <c r="A234" s="302">
        <v>44916</v>
      </c>
      <c r="B234" s="235">
        <f>COUNTIFS('Заказы факт'!$G$2:$G$315,$A$225,'Заказы факт'!$B$2:$B$315,A234)</f>
        <v>0</v>
      </c>
      <c r="C234" s="235">
        <f>SUMIFS('Заказы факт'!$I$2:$I$315,'Заказы факт'!$G$2:$G$315,$A$225,'Заказы факт'!$B$2:$B$315,A234)</f>
        <v>0</v>
      </c>
      <c r="D234" s="235"/>
      <c r="E234" s="235"/>
      <c r="F234" s="235">
        <f t="shared" si="37"/>
        <v>0</v>
      </c>
      <c r="G234" s="303">
        <f>SUMIF(Бензин!$A$5:$A$18,'Дох.акт.'!A211,Бензин!$E$5:$E$18)</f>
        <v>0</v>
      </c>
      <c r="H234" s="242"/>
    </row>
    <row r="235" spans="1:8" x14ac:dyDescent="0.15">
      <c r="A235" s="302">
        <v>44917</v>
      </c>
      <c r="B235" s="235">
        <f>COUNTIFS('Заказы факт'!$G$2:$G$315,$A$225,'Заказы факт'!$B$2:$B$315,A235)</f>
        <v>0</v>
      </c>
      <c r="C235" s="235">
        <f>SUMIFS('Заказы факт'!$I$2:$I$315,'Заказы факт'!$G$2:$G$315,$A$225,'Заказы факт'!$B$2:$B$315,A235)</f>
        <v>0</v>
      </c>
      <c r="D235" s="235"/>
      <c r="E235" s="235"/>
      <c r="F235" s="235">
        <f t="shared" si="37"/>
        <v>0</v>
      </c>
      <c r="G235" s="303">
        <f>SUMIF(Бензин!$A$5:$A$18,'Дох.акт.'!A212,Бензин!$E$5:$E$18)</f>
        <v>0</v>
      </c>
      <c r="H235" s="242"/>
    </row>
    <row r="236" spans="1:8" x14ac:dyDescent="0.15">
      <c r="A236" s="302">
        <v>44918</v>
      </c>
      <c r="B236" s="235">
        <f>COUNTIFS('Заказы факт'!$G$2:$G$315,$A$225,'Заказы факт'!$B$2:$B$315,A236)</f>
        <v>0</v>
      </c>
      <c r="C236" s="235">
        <f>SUMIFS('Заказы факт'!$I$2:$I$315,'Заказы факт'!$G$2:$G$315,$A$225,'Заказы факт'!$B$2:$B$315,A236)</f>
        <v>0</v>
      </c>
      <c r="D236" s="235"/>
      <c r="E236" s="235"/>
      <c r="F236" s="235">
        <f t="shared" si="37"/>
        <v>0</v>
      </c>
      <c r="G236" s="303">
        <f>SUMIF(Бензин!$A$5:$A$18,'Дох.акт.'!A213,Бензин!$E$5:$E$18)</f>
        <v>0</v>
      </c>
      <c r="H236" s="242"/>
    </row>
    <row r="237" spans="1:8" x14ac:dyDescent="0.15">
      <c r="A237" s="302">
        <v>44919</v>
      </c>
      <c r="B237" s="235">
        <f>COUNTIFS('Заказы факт'!$G$2:$G$315,$A$225,'Заказы факт'!$B$2:$B$315,A237)</f>
        <v>0</v>
      </c>
      <c r="C237" s="235">
        <f>SUMIFS('Заказы факт'!$I$2:$I$315,'Заказы факт'!$G$2:$G$315,$A$225,'Заказы факт'!$B$2:$B$315,A237)</f>
        <v>0</v>
      </c>
      <c r="D237" s="235"/>
      <c r="E237" s="235"/>
      <c r="F237" s="235">
        <f t="shared" si="37"/>
        <v>0</v>
      </c>
      <c r="G237" s="303">
        <f>SUMIF(Бензин!$A$5:$A$18,'Дох.акт.'!A214,Бензин!$E$5:$E$18)</f>
        <v>0</v>
      </c>
      <c r="H237" s="242"/>
    </row>
    <row r="238" spans="1:8" x14ac:dyDescent="0.15">
      <c r="A238" s="302">
        <v>44920</v>
      </c>
      <c r="B238" s="235">
        <f>COUNTIFS('Заказы факт'!$G$2:$G$315,$A$225,'Заказы факт'!$B$2:$B$315,A238)</f>
        <v>0</v>
      </c>
      <c r="C238" s="235">
        <f>SUMIFS('Заказы факт'!$I$2:$I$315,'Заказы факт'!$G$2:$G$315,$A$225,'Заказы факт'!$B$2:$B$315,A238)</f>
        <v>0</v>
      </c>
      <c r="D238" s="235"/>
      <c r="E238" s="235"/>
      <c r="F238" s="235">
        <f t="shared" si="37"/>
        <v>0</v>
      </c>
      <c r="G238" s="303">
        <f>SUMIF(Бензин!$A$5:$A$18,'Дох.акт.'!A215,Бензин!$E$5:$E$18)</f>
        <v>0</v>
      </c>
      <c r="H238" s="242"/>
    </row>
    <row r="239" spans="1:8" x14ac:dyDescent="0.15">
      <c r="A239" s="302">
        <v>44921</v>
      </c>
      <c r="B239" s="235">
        <f>COUNTIFS('Заказы факт'!$G$2:$G$315,$A$225,'Заказы факт'!$B$2:$B$315,A239)</f>
        <v>0</v>
      </c>
      <c r="C239" s="235">
        <f>SUMIFS('Заказы факт'!$I$2:$I$315,'Заказы факт'!$G$2:$G$315,$A$225,'Заказы факт'!$B$2:$B$315,A239)</f>
        <v>0</v>
      </c>
      <c r="D239" s="235"/>
      <c r="E239" s="235"/>
      <c r="F239" s="235">
        <f t="shared" si="37"/>
        <v>0</v>
      </c>
      <c r="G239" s="303">
        <f>SUMIF(Бензин!$A$5:$A$18,'Дох.акт.'!A216,Бензин!$E$5:$E$18)</f>
        <v>0</v>
      </c>
      <c r="H239" s="242"/>
    </row>
    <row r="240" spans="1:8" x14ac:dyDescent="0.15">
      <c r="A240" s="302">
        <v>44922</v>
      </c>
      <c r="B240" s="235">
        <f>COUNTIFS('Заказы факт'!$G$2:$G$315,$A$225,'Заказы факт'!$B$2:$B$315,A240)</f>
        <v>0</v>
      </c>
      <c r="C240" s="235">
        <f>SUMIFS('Заказы факт'!$I$2:$I$315,'Заказы факт'!$G$2:$G$315,$A$225,'Заказы факт'!$B$2:$B$315,A240)</f>
        <v>0</v>
      </c>
      <c r="D240" s="235"/>
      <c r="E240" s="235"/>
      <c r="F240" s="235">
        <f t="shared" si="37"/>
        <v>0</v>
      </c>
      <c r="G240" s="303">
        <f>SUMIF(Бензин!$A$5:$A$18,'Дох.акт.'!A217,Бензин!$E$5:$E$18)</f>
        <v>0</v>
      </c>
      <c r="H240" s="242"/>
    </row>
    <row r="241" spans="1:8" x14ac:dyDescent="0.15">
      <c r="A241" s="302">
        <v>44923</v>
      </c>
      <c r="B241" s="235">
        <f>COUNTIFS('Заказы факт'!$G$2:$G$315,$A$225,'Заказы факт'!$B$2:$B$315,A241)</f>
        <v>0</v>
      </c>
      <c r="C241" s="235">
        <f>SUMIFS('Заказы факт'!$I$2:$I$315,'Заказы факт'!$G$2:$G$315,$A$225,'Заказы факт'!$B$2:$B$315,A241)</f>
        <v>0</v>
      </c>
      <c r="D241" s="235"/>
      <c r="E241" s="235"/>
      <c r="F241" s="235">
        <f t="shared" si="37"/>
        <v>0</v>
      </c>
      <c r="G241" s="303">
        <f>SUMIF(Бензин!$A$5:$A$18,'Дох.акт.'!A218,Бензин!$E$5:$E$18)</f>
        <v>0</v>
      </c>
      <c r="H241" s="242"/>
    </row>
    <row r="242" spans="1:8" x14ac:dyDescent="0.15">
      <c r="A242" s="302">
        <v>44924</v>
      </c>
      <c r="B242" s="235">
        <f>COUNTIFS('Заказы факт'!$G$2:$G$315,$A$225,'Заказы факт'!$B$2:$B$315,A242)</f>
        <v>0</v>
      </c>
      <c r="C242" s="235">
        <f>SUMIFS('Заказы факт'!$I$2:$I$315,'Заказы факт'!$G$2:$G$315,$A$225,'Заказы факт'!$B$2:$B$315,A242)</f>
        <v>0</v>
      </c>
      <c r="D242" s="235"/>
      <c r="E242" s="235"/>
      <c r="F242" s="235">
        <f t="shared" si="37"/>
        <v>0</v>
      </c>
      <c r="G242" s="303">
        <f>SUMIF(Бензин!$A$5:$A$18,'Дох.акт.'!A219,Бензин!$E$5:$E$18)</f>
        <v>0</v>
      </c>
      <c r="H242" s="242"/>
    </row>
    <row r="243" spans="1:8" x14ac:dyDescent="0.15">
      <c r="A243" s="302">
        <v>44925</v>
      </c>
      <c r="B243" s="235">
        <f>COUNTIFS('Заказы факт'!$G$2:$G$315,$A$225,'Заказы факт'!$B$2:$B$315,A243)</f>
        <v>0</v>
      </c>
      <c r="C243" s="235">
        <f>SUMIFS('Заказы факт'!$I$2:$I$315,'Заказы факт'!$G$2:$G$315,$A$225,'Заказы факт'!$B$2:$B$315,A243)</f>
        <v>0</v>
      </c>
      <c r="D243" s="235"/>
      <c r="E243" s="235"/>
      <c r="F243" s="235">
        <f t="shared" si="37"/>
        <v>0</v>
      </c>
      <c r="G243" s="303">
        <f>SUMIF(Бензин!$A$5:$A$18,'Дох.акт.'!A220,Бензин!$E$5:$E$18)</f>
        <v>0</v>
      </c>
      <c r="H243" s="242"/>
    </row>
    <row r="244" spans="1:8" x14ac:dyDescent="0.15">
      <c r="A244" s="302">
        <v>44926</v>
      </c>
      <c r="B244" s="235">
        <f>COUNTIFS('Заказы факт'!$G$2:$G$315,$A$225,'Заказы факт'!$B$2:$B$315,A244)</f>
        <v>0</v>
      </c>
      <c r="C244" s="235">
        <f>SUMIFS('Заказы факт'!$I$2:$I$315,'Заказы факт'!$G$2:$G$315,$A$225,'Заказы факт'!$B$2:$B$315,A244)</f>
        <v>0</v>
      </c>
      <c r="D244" s="235"/>
      <c r="E244" s="235"/>
      <c r="F244" s="235">
        <f t="shared" si="37"/>
        <v>0</v>
      </c>
      <c r="G244" s="303">
        <f>SUMIF(Бензин!$A$5:$A$18,'Дох.акт.'!A221,Бензин!$E$5:$E$18)</f>
        <v>0</v>
      </c>
      <c r="H244" s="242"/>
    </row>
    <row r="245" spans="1:8" x14ac:dyDescent="0.2">
      <c r="A245" s="302">
        <v>44927</v>
      </c>
      <c r="B245" s="235">
        <f>COUNTIFS('Заказы факт'!$G$2:$G$315,$A$225,'Заказы факт'!$B$2:$B$315,A245)</f>
        <v>0</v>
      </c>
      <c r="C245" s="235">
        <f>SUMIFS('Заказы факт'!$I$2:$I$315,'Заказы факт'!$G$2:$G$315,$A$225,'Заказы факт'!$B$2:$B$315,A245)</f>
        <v>0</v>
      </c>
      <c r="D245" s="253"/>
      <c r="E245" s="253"/>
      <c r="F245" s="235">
        <f t="shared" si="37"/>
        <v>0</v>
      </c>
      <c r="G245" s="303">
        <f>SUMIF(Бензин!$A$5:$A$18,'Дох.акт.'!A222,Бензин!$E$5:$E$18)</f>
        <v>0</v>
      </c>
    </row>
    <row r="246" spans="1:8" ht="15.75" customHeight="1" x14ac:dyDescent="0.15">
      <c r="B246" s="242"/>
      <c r="C246" s="242"/>
    </row>
    <row r="247" spans="1:8" ht="15.75" customHeight="1" x14ac:dyDescent="0.15">
      <c r="B247" s="242"/>
      <c r="C247" s="242"/>
    </row>
    <row r="248" spans="1:8" ht="15.75" customHeight="1" x14ac:dyDescent="0.15">
      <c r="B248" s="242"/>
      <c r="C248" s="242"/>
    </row>
    <row r="249" spans="1:8" ht="15.75" customHeight="1" x14ac:dyDescent="0.15">
      <c r="B249" s="242"/>
      <c r="C249" s="242"/>
    </row>
    <row r="250" spans="1:8" ht="15.75" customHeight="1" x14ac:dyDescent="0.15">
      <c r="B250" s="242"/>
      <c r="C250" s="242"/>
    </row>
    <row r="251" spans="1:8" ht="15.75" customHeight="1" x14ac:dyDescent="0.15">
      <c r="B251" s="242"/>
      <c r="C251" s="242"/>
    </row>
    <row r="252" spans="1:8" ht="15.75" customHeight="1" x14ac:dyDescent="0.15">
      <c r="B252" s="242"/>
      <c r="C252" s="242"/>
    </row>
    <row r="253" spans="1:8" ht="15.75" customHeight="1" x14ac:dyDescent="0.15">
      <c r="B253" s="242"/>
      <c r="C253" s="242"/>
    </row>
    <row r="254" spans="1:8" ht="15.75" customHeight="1" x14ac:dyDescent="0.15">
      <c r="B254" s="242"/>
      <c r="C254" s="242"/>
    </row>
    <row r="255" spans="1:8" ht="15.75" customHeight="1" x14ac:dyDescent="0.15">
      <c r="B255" s="242"/>
      <c r="C255" s="242"/>
    </row>
    <row r="256" spans="1:8" ht="15.75" customHeight="1" x14ac:dyDescent="0.15">
      <c r="B256" s="242"/>
      <c r="C256" s="242"/>
    </row>
    <row r="257" spans="2:3" ht="15.75" customHeight="1" x14ac:dyDescent="0.15">
      <c r="B257" s="242"/>
      <c r="C257" s="242"/>
    </row>
    <row r="258" spans="2:3" ht="15.75" customHeight="1" x14ac:dyDescent="0.15">
      <c r="B258" s="242"/>
      <c r="C258" s="242"/>
    </row>
    <row r="259" spans="2:3" ht="15.75" customHeight="1" x14ac:dyDescent="0.15">
      <c r="B259" s="242"/>
      <c r="C259" s="242"/>
    </row>
    <row r="260" spans="2:3" ht="15.75" customHeight="1" x14ac:dyDescent="0.15">
      <c r="B260" s="242"/>
      <c r="C260" s="242"/>
    </row>
    <row r="261" spans="2:3" ht="15.75" customHeight="1" x14ac:dyDescent="0.15">
      <c r="B261" s="242"/>
      <c r="C261" s="242"/>
    </row>
    <row r="262" spans="2:3" ht="15.75" customHeight="1" x14ac:dyDescent="0.15">
      <c r="B262" s="242"/>
      <c r="C262" s="242"/>
    </row>
    <row r="263" spans="2:3" ht="15.75" customHeight="1" x14ac:dyDescent="0.15">
      <c r="B263" s="242"/>
      <c r="C263" s="242"/>
    </row>
    <row r="264" spans="2:3" ht="15.75" customHeight="1" x14ac:dyDescent="0.15">
      <c r="B264" s="242"/>
      <c r="C264" s="242"/>
    </row>
    <row r="265" spans="2:3" ht="15.75" customHeight="1" x14ac:dyDescent="0.15">
      <c r="B265" s="242"/>
      <c r="C265" s="242"/>
    </row>
    <row r="266" spans="2:3" ht="15.75" customHeight="1" x14ac:dyDescent="0.15">
      <c r="B266" s="242"/>
      <c r="C266" s="242"/>
    </row>
    <row r="267" spans="2:3" ht="15.75" customHeight="1" x14ac:dyDescent="0.15">
      <c r="B267" s="242"/>
      <c r="C267" s="242"/>
    </row>
    <row r="268" spans="2:3" ht="15.75" customHeight="1" x14ac:dyDescent="0.15">
      <c r="B268" s="242"/>
      <c r="C268" s="242"/>
    </row>
    <row r="269" spans="2:3" ht="15.75" customHeight="1" x14ac:dyDescent="0.15">
      <c r="B269" s="242"/>
      <c r="C269" s="242"/>
    </row>
    <row r="270" spans="2:3" ht="15.75" customHeight="1" x14ac:dyDescent="0.15">
      <c r="B270" s="242"/>
      <c r="C270" s="242"/>
    </row>
    <row r="271" spans="2:3" ht="15.75" customHeight="1" x14ac:dyDescent="0.15">
      <c r="B271" s="242"/>
      <c r="C271" s="242"/>
    </row>
    <row r="272" spans="2:3" ht="15.75" customHeight="1" x14ac:dyDescent="0.15">
      <c r="B272" s="242"/>
      <c r="C272" s="242"/>
    </row>
    <row r="273" spans="2:3" ht="15.75" customHeight="1" x14ac:dyDescent="0.15">
      <c r="B273" s="242"/>
      <c r="C273" s="242"/>
    </row>
    <row r="274" spans="2:3" ht="15.75" customHeight="1" x14ac:dyDescent="0.15">
      <c r="B274" s="242"/>
      <c r="C274" s="242"/>
    </row>
    <row r="275" spans="2:3" ht="15.75" customHeight="1" x14ac:dyDescent="0.15">
      <c r="B275" s="242"/>
      <c r="C275" s="242"/>
    </row>
    <row r="276" spans="2:3" ht="15.75" customHeight="1" x14ac:dyDescent="0.15">
      <c r="B276" s="242"/>
      <c r="C276" s="242"/>
    </row>
    <row r="277" spans="2:3" ht="15.75" customHeight="1" x14ac:dyDescent="0.15">
      <c r="B277" s="242"/>
      <c r="C277" s="242"/>
    </row>
    <row r="278" spans="2:3" ht="15.75" customHeight="1" x14ac:dyDescent="0.15">
      <c r="B278" s="242"/>
      <c r="C278" s="242"/>
    </row>
    <row r="279" spans="2:3" ht="15.75" customHeight="1" x14ac:dyDescent="0.15">
      <c r="B279" s="242"/>
      <c r="C279" s="242"/>
    </row>
    <row r="280" spans="2:3" ht="15.75" customHeight="1" x14ac:dyDescent="0.15">
      <c r="B280" s="242"/>
      <c r="C280" s="242"/>
    </row>
    <row r="281" spans="2:3" ht="15.75" customHeight="1" x14ac:dyDescent="0.15">
      <c r="B281" s="242"/>
      <c r="C281" s="242"/>
    </row>
    <row r="282" spans="2:3" ht="15.75" customHeight="1" x14ac:dyDescent="0.15">
      <c r="B282" s="242"/>
      <c r="C282" s="242"/>
    </row>
    <row r="283" spans="2:3" ht="15.75" customHeight="1" x14ac:dyDescent="0.15">
      <c r="B283" s="242"/>
      <c r="C283" s="242"/>
    </row>
    <row r="284" spans="2:3" ht="15.75" customHeight="1" x14ac:dyDescent="0.15">
      <c r="B284" s="242"/>
      <c r="C284" s="242"/>
    </row>
    <row r="285" spans="2:3" ht="15.75" customHeight="1" x14ac:dyDescent="0.15">
      <c r="B285" s="242"/>
      <c r="C285" s="242"/>
    </row>
    <row r="286" spans="2:3" ht="15.75" customHeight="1" x14ac:dyDescent="0.15">
      <c r="B286" s="242"/>
      <c r="C286" s="242"/>
    </row>
    <row r="287" spans="2:3" ht="15.75" customHeight="1" x14ac:dyDescent="0.15">
      <c r="B287" s="242"/>
      <c r="C287" s="242"/>
    </row>
    <row r="288" spans="2:3" ht="15.75" customHeight="1" x14ac:dyDescent="0.15">
      <c r="B288" s="242"/>
      <c r="C288" s="242"/>
    </row>
    <row r="289" spans="2:3" ht="15.75" customHeight="1" x14ac:dyDescent="0.15">
      <c r="B289" s="242"/>
      <c r="C289" s="242"/>
    </row>
    <row r="290" spans="2:3" ht="15.75" customHeight="1" x14ac:dyDescent="0.15">
      <c r="B290" s="242"/>
      <c r="C290" s="242"/>
    </row>
    <row r="291" spans="2:3" ht="15.75" customHeight="1" x14ac:dyDescent="0.15">
      <c r="B291" s="242"/>
      <c r="C291" s="242"/>
    </row>
    <row r="292" spans="2:3" ht="15.75" customHeight="1" x14ac:dyDescent="0.15">
      <c r="B292" s="242"/>
      <c r="C292" s="242"/>
    </row>
    <row r="293" spans="2:3" ht="15.75" customHeight="1" x14ac:dyDescent="0.15">
      <c r="B293" s="242"/>
      <c r="C293" s="242"/>
    </row>
    <row r="294" spans="2:3" ht="15.75" customHeight="1" x14ac:dyDescent="0.15">
      <c r="B294" s="242"/>
      <c r="C294" s="242"/>
    </row>
    <row r="295" spans="2:3" ht="15.75" customHeight="1" x14ac:dyDescent="0.15">
      <c r="B295" s="242"/>
      <c r="C295" s="242"/>
    </row>
    <row r="296" spans="2:3" ht="15.75" customHeight="1" x14ac:dyDescent="0.15">
      <c r="B296" s="242"/>
      <c r="C296" s="242"/>
    </row>
    <row r="297" spans="2:3" ht="15.75" customHeight="1" x14ac:dyDescent="0.15">
      <c r="B297" s="242"/>
      <c r="C297" s="242"/>
    </row>
    <row r="298" spans="2:3" ht="15.75" customHeight="1" x14ac:dyDescent="0.15">
      <c r="B298" s="242"/>
      <c r="C298" s="242"/>
    </row>
    <row r="299" spans="2:3" ht="15.75" customHeight="1" x14ac:dyDescent="0.15">
      <c r="B299" s="242"/>
      <c r="C299" s="242"/>
    </row>
    <row r="300" spans="2:3" ht="15.75" customHeight="1" x14ac:dyDescent="0.15">
      <c r="B300" s="242"/>
      <c r="C300" s="242"/>
    </row>
    <row r="301" spans="2:3" ht="15.75" customHeight="1" x14ac:dyDescent="0.15">
      <c r="B301" s="242"/>
      <c r="C301" s="242"/>
    </row>
    <row r="302" spans="2:3" ht="15.75" customHeight="1" x14ac:dyDescent="0.15">
      <c r="B302" s="242"/>
      <c r="C302" s="242"/>
    </row>
    <row r="303" spans="2:3" ht="15.75" customHeight="1" x14ac:dyDescent="0.15">
      <c r="B303" s="242"/>
      <c r="C303" s="242"/>
    </row>
    <row r="304" spans="2:3" ht="15.75" customHeight="1" x14ac:dyDescent="0.15">
      <c r="B304" s="242"/>
      <c r="C304" s="242"/>
    </row>
    <row r="305" spans="2:3" ht="15.75" customHeight="1" x14ac:dyDescent="0.15">
      <c r="B305" s="242"/>
      <c r="C305" s="242"/>
    </row>
    <row r="306" spans="2:3" ht="15.75" customHeight="1" x14ac:dyDescent="0.15">
      <c r="B306" s="242"/>
      <c r="C306" s="242"/>
    </row>
    <row r="307" spans="2:3" ht="15.75" customHeight="1" x14ac:dyDescent="0.15">
      <c r="B307" s="242"/>
      <c r="C307" s="242"/>
    </row>
    <row r="308" spans="2:3" ht="15.75" customHeight="1" x14ac:dyDescent="0.15">
      <c r="B308" s="242"/>
      <c r="C308" s="242"/>
    </row>
    <row r="309" spans="2:3" ht="15.75" customHeight="1" x14ac:dyDescent="0.15">
      <c r="B309" s="242"/>
      <c r="C309" s="242"/>
    </row>
    <row r="310" spans="2:3" ht="15.75" customHeight="1" x14ac:dyDescent="0.15">
      <c r="B310" s="242"/>
      <c r="C310" s="242"/>
    </row>
    <row r="311" spans="2:3" ht="15.75" customHeight="1" x14ac:dyDescent="0.15">
      <c r="B311" s="242"/>
      <c r="C311" s="242"/>
    </row>
    <row r="312" spans="2:3" ht="15.75" customHeight="1" x14ac:dyDescent="0.15">
      <c r="B312" s="242"/>
      <c r="C312" s="242"/>
    </row>
    <row r="313" spans="2:3" ht="15.75" customHeight="1" x14ac:dyDescent="0.15">
      <c r="B313" s="242"/>
      <c r="C313" s="242"/>
    </row>
    <row r="314" spans="2:3" ht="15.75" customHeight="1" x14ac:dyDescent="0.15">
      <c r="B314" s="242"/>
      <c r="C314" s="242"/>
    </row>
    <row r="315" spans="2:3" ht="15.75" customHeight="1" x14ac:dyDescent="0.15">
      <c r="B315" s="242"/>
      <c r="C315" s="242"/>
    </row>
    <row r="316" spans="2:3" ht="15.75" customHeight="1" x14ac:dyDescent="0.15">
      <c r="B316" s="242"/>
      <c r="C316" s="242"/>
    </row>
    <row r="317" spans="2:3" ht="15.75" customHeight="1" x14ac:dyDescent="0.15">
      <c r="B317" s="242"/>
      <c r="C317" s="242"/>
    </row>
    <row r="318" spans="2:3" ht="15.75" customHeight="1" x14ac:dyDescent="0.15">
      <c r="B318" s="242"/>
      <c r="C318" s="242"/>
    </row>
    <row r="319" spans="2:3" ht="15.75" customHeight="1" x14ac:dyDescent="0.15">
      <c r="B319" s="242"/>
      <c r="C319" s="242"/>
    </row>
    <row r="320" spans="2:3" ht="15.75" customHeight="1" x14ac:dyDescent="0.15">
      <c r="B320" s="242"/>
      <c r="C320" s="242"/>
    </row>
    <row r="321" spans="2:3" ht="15.75" customHeight="1" x14ac:dyDescent="0.15">
      <c r="B321" s="242"/>
      <c r="C321" s="242"/>
    </row>
    <row r="322" spans="2:3" ht="15.75" customHeight="1" x14ac:dyDescent="0.15">
      <c r="B322" s="242"/>
      <c r="C322" s="242"/>
    </row>
    <row r="323" spans="2:3" ht="15.75" customHeight="1" x14ac:dyDescent="0.15">
      <c r="B323" s="242"/>
      <c r="C323" s="242"/>
    </row>
    <row r="324" spans="2:3" ht="15.75" customHeight="1" x14ac:dyDescent="0.15">
      <c r="B324" s="242"/>
      <c r="C324" s="242"/>
    </row>
    <row r="325" spans="2:3" ht="15.75" customHeight="1" x14ac:dyDescent="0.15">
      <c r="B325" s="242"/>
      <c r="C325" s="242"/>
    </row>
    <row r="326" spans="2:3" ht="15.75" customHeight="1" x14ac:dyDescent="0.15">
      <c r="B326" s="242"/>
      <c r="C326" s="242"/>
    </row>
    <row r="327" spans="2:3" ht="15.75" customHeight="1" x14ac:dyDescent="0.15">
      <c r="B327" s="242"/>
      <c r="C327" s="242"/>
    </row>
    <row r="328" spans="2:3" ht="15.75" customHeight="1" x14ac:dyDescent="0.15">
      <c r="B328" s="242"/>
      <c r="C328" s="242"/>
    </row>
    <row r="329" spans="2:3" ht="15.75" customHeight="1" x14ac:dyDescent="0.15">
      <c r="B329" s="242"/>
      <c r="C329" s="242"/>
    </row>
    <row r="330" spans="2:3" ht="15.75" customHeight="1" x14ac:dyDescent="0.15">
      <c r="B330" s="242"/>
      <c r="C330" s="242"/>
    </row>
    <row r="331" spans="2:3" ht="15.75" customHeight="1" x14ac:dyDescent="0.15">
      <c r="B331" s="242"/>
      <c r="C331" s="242"/>
    </row>
    <row r="332" spans="2:3" ht="15.75" customHeight="1" x14ac:dyDescent="0.15">
      <c r="B332" s="242"/>
      <c r="C332" s="242"/>
    </row>
    <row r="333" spans="2:3" ht="15.75" customHeight="1" x14ac:dyDescent="0.15">
      <c r="B333" s="242"/>
      <c r="C333" s="242"/>
    </row>
    <row r="334" spans="2:3" ht="15.75" customHeight="1" x14ac:dyDescent="0.15">
      <c r="B334" s="242"/>
      <c r="C334" s="242"/>
    </row>
    <row r="335" spans="2:3" ht="15.75" customHeight="1" x14ac:dyDescent="0.15">
      <c r="B335" s="242"/>
      <c r="C335" s="242"/>
    </row>
    <row r="336" spans="2:3" ht="15.75" customHeight="1" x14ac:dyDescent="0.15">
      <c r="B336" s="242"/>
      <c r="C336" s="242"/>
    </row>
    <row r="337" spans="2:3" ht="15.75" customHeight="1" x14ac:dyDescent="0.15">
      <c r="B337" s="242"/>
      <c r="C337" s="242"/>
    </row>
    <row r="338" spans="2:3" ht="15.75" customHeight="1" x14ac:dyDescent="0.15">
      <c r="B338" s="242"/>
      <c r="C338" s="242"/>
    </row>
    <row r="339" spans="2:3" ht="15.75" customHeight="1" x14ac:dyDescent="0.15">
      <c r="B339" s="242"/>
      <c r="C339" s="242"/>
    </row>
    <row r="340" spans="2:3" ht="15.75" customHeight="1" x14ac:dyDescent="0.15">
      <c r="B340" s="242"/>
      <c r="C340" s="242"/>
    </row>
    <row r="341" spans="2:3" ht="15.75" customHeight="1" x14ac:dyDescent="0.15">
      <c r="B341" s="242"/>
      <c r="C341" s="242"/>
    </row>
    <row r="342" spans="2:3" ht="15.75" customHeight="1" x14ac:dyDescent="0.15">
      <c r="B342" s="242"/>
      <c r="C342" s="242"/>
    </row>
    <row r="343" spans="2:3" ht="15.75" customHeight="1" x14ac:dyDescent="0.15">
      <c r="B343" s="242"/>
      <c r="C343" s="242"/>
    </row>
    <row r="344" spans="2:3" ht="15.75" customHeight="1" x14ac:dyDescent="0.15">
      <c r="B344" s="242"/>
      <c r="C344" s="242"/>
    </row>
    <row r="345" spans="2:3" ht="15.75" customHeight="1" x14ac:dyDescent="0.15">
      <c r="B345" s="242"/>
      <c r="C345" s="242"/>
    </row>
    <row r="346" spans="2:3" ht="15.75" customHeight="1" x14ac:dyDescent="0.15">
      <c r="B346" s="242"/>
      <c r="C346" s="242"/>
    </row>
    <row r="347" spans="2:3" ht="15.75" customHeight="1" x14ac:dyDescent="0.15">
      <c r="B347" s="242"/>
      <c r="C347" s="242"/>
    </row>
    <row r="348" spans="2:3" ht="15.75" customHeight="1" x14ac:dyDescent="0.15">
      <c r="B348" s="242"/>
      <c r="C348" s="242"/>
    </row>
    <row r="349" spans="2:3" ht="15.75" customHeight="1" x14ac:dyDescent="0.15">
      <c r="B349" s="242"/>
      <c r="C349" s="242"/>
    </row>
    <row r="350" spans="2:3" ht="15.75" customHeight="1" x14ac:dyDescent="0.15">
      <c r="B350" s="242"/>
      <c r="C350" s="242"/>
    </row>
    <row r="351" spans="2:3" ht="15.75" customHeight="1" x14ac:dyDescent="0.15">
      <c r="B351" s="242"/>
      <c r="C351" s="242"/>
    </row>
    <row r="352" spans="2:3" ht="15.75" customHeight="1" x14ac:dyDescent="0.15">
      <c r="B352" s="242"/>
      <c r="C352" s="242"/>
    </row>
    <row r="353" spans="2:3" ht="15.75" customHeight="1" x14ac:dyDescent="0.15">
      <c r="B353" s="242"/>
      <c r="C353" s="242"/>
    </row>
    <row r="354" spans="2:3" ht="15.75" customHeight="1" x14ac:dyDescent="0.15">
      <c r="B354" s="242"/>
      <c r="C354" s="242"/>
    </row>
    <row r="355" spans="2:3" ht="15.75" customHeight="1" x14ac:dyDescent="0.15">
      <c r="B355" s="242"/>
      <c r="C355" s="242"/>
    </row>
    <row r="356" spans="2:3" ht="15.75" customHeight="1" x14ac:dyDescent="0.15">
      <c r="B356" s="242"/>
      <c r="C356" s="242"/>
    </row>
    <row r="357" spans="2:3" ht="15.75" customHeight="1" x14ac:dyDescent="0.15">
      <c r="B357" s="242"/>
      <c r="C357" s="242"/>
    </row>
    <row r="358" spans="2:3" ht="15.75" customHeight="1" x14ac:dyDescent="0.15">
      <c r="B358" s="242"/>
      <c r="C358" s="242"/>
    </row>
    <row r="359" spans="2:3" ht="15.75" customHeight="1" x14ac:dyDescent="0.15">
      <c r="B359" s="242"/>
      <c r="C359" s="242"/>
    </row>
    <row r="360" spans="2:3" ht="15.75" customHeight="1" x14ac:dyDescent="0.15">
      <c r="B360" s="242"/>
      <c r="C360" s="242"/>
    </row>
    <row r="361" spans="2:3" ht="15.75" customHeight="1" x14ac:dyDescent="0.15">
      <c r="B361" s="242"/>
      <c r="C361" s="242"/>
    </row>
    <row r="362" spans="2:3" ht="15.75" customHeight="1" x14ac:dyDescent="0.15">
      <c r="B362" s="242"/>
      <c r="C362" s="242"/>
    </row>
    <row r="363" spans="2:3" ht="15.75" customHeight="1" x14ac:dyDescent="0.15">
      <c r="B363" s="242"/>
      <c r="C363" s="242"/>
    </row>
    <row r="364" spans="2:3" ht="15.75" customHeight="1" x14ac:dyDescent="0.15">
      <c r="B364" s="242"/>
      <c r="C364" s="242"/>
    </row>
    <row r="365" spans="2:3" ht="15.75" customHeight="1" x14ac:dyDescent="0.15">
      <c r="B365" s="242"/>
      <c r="C365" s="242"/>
    </row>
    <row r="366" spans="2:3" ht="15.75" customHeight="1" x14ac:dyDescent="0.15">
      <c r="B366" s="242"/>
      <c r="C366" s="242"/>
    </row>
    <row r="367" spans="2:3" ht="15.75" customHeight="1" x14ac:dyDescent="0.15">
      <c r="B367" s="242"/>
      <c r="C367" s="242"/>
    </row>
    <row r="368" spans="2:3" ht="15.75" customHeight="1" x14ac:dyDescent="0.15">
      <c r="B368" s="242"/>
      <c r="C368" s="242"/>
    </row>
    <row r="369" spans="2:3" ht="15.75" customHeight="1" x14ac:dyDescent="0.15">
      <c r="B369" s="242"/>
      <c r="C369" s="242"/>
    </row>
    <row r="370" spans="2:3" ht="15.75" customHeight="1" x14ac:dyDescent="0.15">
      <c r="B370" s="242"/>
      <c r="C370" s="242"/>
    </row>
    <row r="371" spans="2:3" ht="15.75" customHeight="1" x14ac:dyDescent="0.15">
      <c r="B371" s="242"/>
      <c r="C371" s="242"/>
    </row>
    <row r="372" spans="2:3" ht="15.75" customHeight="1" x14ac:dyDescent="0.15">
      <c r="B372" s="242"/>
      <c r="C372" s="242"/>
    </row>
    <row r="373" spans="2:3" ht="15.75" customHeight="1" x14ac:dyDescent="0.15">
      <c r="B373" s="242"/>
      <c r="C373" s="242"/>
    </row>
    <row r="374" spans="2:3" ht="15.75" customHeight="1" x14ac:dyDescent="0.15">
      <c r="B374" s="242"/>
      <c r="C374" s="242"/>
    </row>
    <row r="375" spans="2:3" ht="15.75" customHeight="1" x14ac:dyDescent="0.15">
      <c r="B375" s="242"/>
      <c r="C375" s="242"/>
    </row>
    <row r="376" spans="2:3" ht="15.75" customHeight="1" x14ac:dyDescent="0.15">
      <c r="B376" s="242"/>
      <c r="C376" s="242"/>
    </row>
    <row r="377" spans="2:3" ht="15.75" customHeight="1" x14ac:dyDescent="0.15">
      <c r="B377" s="242"/>
      <c r="C377" s="242"/>
    </row>
    <row r="378" spans="2:3" ht="15.75" customHeight="1" x14ac:dyDescent="0.15">
      <c r="B378" s="242"/>
      <c r="C378" s="242"/>
    </row>
    <row r="379" spans="2:3" ht="15.75" customHeight="1" x14ac:dyDescent="0.15">
      <c r="B379" s="242"/>
      <c r="C379" s="242"/>
    </row>
    <row r="380" spans="2:3" ht="15.75" customHeight="1" x14ac:dyDescent="0.15">
      <c r="B380" s="242"/>
      <c r="C380" s="242"/>
    </row>
    <row r="381" spans="2:3" ht="15.75" customHeight="1" x14ac:dyDescent="0.15">
      <c r="B381" s="242"/>
      <c r="C381" s="242"/>
    </row>
    <row r="382" spans="2:3" ht="15.75" customHeight="1" x14ac:dyDescent="0.15">
      <c r="B382" s="242"/>
      <c r="C382" s="242"/>
    </row>
    <row r="383" spans="2:3" ht="15.75" customHeight="1" x14ac:dyDescent="0.15">
      <c r="B383" s="242"/>
      <c r="C383" s="242"/>
    </row>
    <row r="384" spans="2:3" ht="15.75" customHeight="1" x14ac:dyDescent="0.15">
      <c r="B384" s="242"/>
      <c r="C384" s="242"/>
    </row>
    <row r="385" spans="2:3" ht="15.75" customHeight="1" x14ac:dyDescent="0.15">
      <c r="B385" s="242"/>
      <c r="C385" s="242"/>
    </row>
    <row r="386" spans="2:3" ht="15.75" customHeight="1" x14ac:dyDescent="0.15">
      <c r="B386" s="242"/>
      <c r="C386" s="242"/>
    </row>
    <row r="387" spans="2:3" ht="15.75" customHeight="1" x14ac:dyDescent="0.15">
      <c r="B387" s="242"/>
      <c r="C387" s="242"/>
    </row>
    <row r="388" spans="2:3" ht="15.75" customHeight="1" x14ac:dyDescent="0.15">
      <c r="B388" s="242"/>
      <c r="C388" s="242"/>
    </row>
    <row r="389" spans="2:3" ht="15.75" customHeight="1" x14ac:dyDescent="0.15">
      <c r="B389" s="242"/>
      <c r="C389" s="242"/>
    </row>
    <row r="390" spans="2:3" ht="15.75" customHeight="1" x14ac:dyDescent="0.15">
      <c r="B390" s="242"/>
      <c r="C390" s="242"/>
    </row>
    <row r="391" spans="2:3" ht="15.75" customHeight="1" x14ac:dyDescent="0.15">
      <c r="B391" s="242"/>
      <c r="C391" s="242"/>
    </row>
    <row r="392" spans="2:3" ht="15.75" customHeight="1" x14ac:dyDescent="0.15">
      <c r="B392" s="242"/>
      <c r="C392" s="242"/>
    </row>
    <row r="393" spans="2:3" ht="15.75" customHeight="1" x14ac:dyDescent="0.15">
      <c r="B393" s="242"/>
      <c r="C393" s="242"/>
    </row>
    <row r="394" spans="2:3" ht="15.75" customHeight="1" x14ac:dyDescent="0.15">
      <c r="B394" s="242"/>
      <c r="C394" s="242"/>
    </row>
    <row r="395" spans="2:3" ht="15.75" customHeight="1" x14ac:dyDescent="0.15">
      <c r="B395" s="242"/>
      <c r="C395" s="242"/>
    </row>
    <row r="396" spans="2:3" ht="15.75" customHeight="1" x14ac:dyDescent="0.15">
      <c r="B396" s="242"/>
      <c r="C396" s="242"/>
    </row>
    <row r="397" spans="2:3" ht="15.75" customHeight="1" x14ac:dyDescent="0.15">
      <c r="B397" s="242"/>
      <c r="C397" s="242"/>
    </row>
    <row r="398" spans="2:3" ht="15.75" customHeight="1" x14ac:dyDescent="0.15">
      <c r="B398" s="242"/>
      <c r="C398" s="242"/>
    </row>
    <row r="399" spans="2:3" ht="15.75" customHeight="1" x14ac:dyDescent="0.15">
      <c r="B399" s="242"/>
      <c r="C399" s="242"/>
    </row>
    <row r="400" spans="2:3" ht="15.75" customHeight="1" x14ac:dyDescent="0.15">
      <c r="B400" s="242"/>
      <c r="C400" s="242"/>
    </row>
    <row r="401" spans="2:3" ht="15.75" customHeight="1" x14ac:dyDescent="0.15">
      <c r="B401" s="242"/>
      <c r="C401" s="242"/>
    </row>
    <row r="402" spans="2:3" ht="15.75" customHeight="1" x14ac:dyDescent="0.15">
      <c r="B402" s="242"/>
      <c r="C402" s="242"/>
    </row>
    <row r="403" spans="2:3" ht="15.75" customHeight="1" x14ac:dyDescent="0.15">
      <c r="B403" s="242"/>
      <c r="C403" s="242"/>
    </row>
    <row r="404" spans="2:3" ht="15.75" customHeight="1" x14ac:dyDescent="0.15">
      <c r="B404" s="242"/>
      <c r="C404" s="242"/>
    </row>
    <row r="405" spans="2:3" ht="15.75" customHeight="1" x14ac:dyDescent="0.15">
      <c r="B405" s="242"/>
      <c r="C405" s="242"/>
    </row>
    <row r="406" spans="2:3" ht="15.75" customHeight="1" x14ac:dyDescent="0.15">
      <c r="B406" s="242"/>
      <c r="C406" s="242"/>
    </row>
    <row r="407" spans="2:3" ht="15.75" customHeight="1" x14ac:dyDescent="0.15">
      <c r="B407" s="242"/>
      <c r="C407" s="242"/>
    </row>
    <row r="408" spans="2:3" ht="15.75" customHeight="1" x14ac:dyDescent="0.15">
      <c r="B408" s="242"/>
      <c r="C408" s="242"/>
    </row>
    <row r="409" spans="2:3" ht="15.75" customHeight="1" x14ac:dyDescent="0.15">
      <c r="B409" s="242"/>
      <c r="C409" s="242"/>
    </row>
    <row r="410" spans="2:3" ht="15.75" customHeight="1" x14ac:dyDescent="0.15">
      <c r="B410" s="242"/>
      <c r="C410" s="242"/>
    </row>
    <row r="411" spans="2:3" ht="15.75" customHeight="1" x14ac:dyDescent="0.15">
      <c r="B411" s="242"/>
      <c r="C411" s="242"/>
    </row>
    <row r="412" spans="2:3" ht="15.75" customHeight="1" x14ac:dyDescent="0.15">
      <c r="B412" s="242"/>
      <c r="C412" s="242"/>
    </row>
    <row r="413" spans="2:3" ht="15.75" customHeight="1" x14ac:dyDescent="0.15">
      <c r="B413" s="242"/>
      <c r="C413" s="242"/>
    </row>
    <row r="414" spans="2:3" ht="15.75" customHeight="1" x14ac:dyDescent="0.15">
      <c r="B414" s="242"/>
      <c r="C414" s="242"/>
    </row>
    <row r="415" spans="2:3" ht="15.75" customHeight="1" x14ac:dyDescent="0.15">
      <c r="B415" s="242"/>
      <c r="C415" s="242"/>
    </row>
    <row r="416" spans="2:3" ht="15.75" customHeight="1" x14ac:dyDescent="0.15">
      <c r="B416" s="242"/>
      <c r="C416" s="242"/>
    </row>
    <row r="417" spans="2:3" ht="15.75" customHeight="1" x14ac:dyDescent="0.15">
      <c r="B417" s="242"/>
      <c r="C417" s="242"/>
    </row>
    <row r="418" spans="2:3" ht="15.75" customHeight="1" x14ac:dyDescent="0.15">
      <c r="B418" s="242"/>
      <c r="C418" s="242"/>
    </row>
    <row r="419" spans="2:3" ht="15.75" customHeight="1" x14ac:dyDescent="0.15">
      <c r="B419" s="242"/>
      <c r="C419" s="242"/>
    </row>
    <row r="420" spans="2:3" ht="15.75" customHeight="1" x14ac:dyDescent="0.15">
      <c r="B420" s="242"/>
      <c r="C420" s="242"/>
    </row>
    <row r="421" spans="2:3" ht="15.75" customHeight="1" x14ac:dyDescent="0.15">
      <c r="B421" s="242"/>
      <c r="C421" s="242"/>
    </row>
    <row r="422" spans="2:3" ht="15.75" customHeight="1" x14ac:dyDescent="0.15">
      <c r="B422" s="242"/>
      <c r="C422" s="242"/>
    </row>
    <row r="423" spans="2:3" ht="15.75" customHeight="1" x14ac:dyDescent="0.15">
      <c r="B423" s="242"/>
      <c r="C423" s="242"/>
    </row>
    <row r="424" spans="2:3" ht="15.75" customHeight="1" x14ac:dyDescent="0.15">
      <c r="B424" s="242"/>
      <c r="C424" s="242"/>
    </row>
    <row r="425" spans="2:3" ht="15.75" customHeight="1" x14ac:dyDescent="0.15">
      <c r="B425" s="242"/>
      <c r="C425" s="242"/>
    </row>
    <row r="426" spans="2:3" ht="15.75" customHeight="1" x14ac:dyDescent="0.15">
      <c r="B426" s="242"/>
      <c r="C426" s="242"/>
    </row>
    <row r="427" spans="2:3" ht="15.75" customHeight="1" x14ac:dyDescent="0.15">
      <c r="B427" s="242"/>
      <c r="C427" s="242"/>
    </row>
    <row r="428" spans="2:3" ht="15.75" customHeight="1" x14ac:dyDescent="0.15">
      <c r="B428" s="242"/>
      <c r="C428" s="242"/>
    </row>
    <row r="429" spans="2:3" ht="15.75" customHeight="1" x14ac:dyDescent="0.15">
      <c r="B429" s="242"/>
      <c r="C429" s="242"/>
    </row>
    <row r="430" spans="2:3" ht="15.75" customHeight="1" x14ac:dyDescent="0.15">
      <c r="B430" s="242"/>
      <c r="C430" s="242"/>
    </row>
    <row r="431" spans="2:3" ht="15.75" customHeight="1" x14ac:dyDescent="0.15">
      <c r="B431" s="242"/>
      <c r="C431" s="242"/>
    </row>
    <row r="432" spans="2:3" ht="15.75" customHeight="1" x14ac:dyDescent="0.15">
      <c r="B432" s="242"/>
      <c r="C432" s="242"/>
    </row>
    <row r="433" spans="2:3" ht="15.75" customHeight="1" x14ac:dyDescent="0.15">
      <c r="B433" s="242"/>
      <c r="C433" s="242"/>
    </row>
    <row r="434" spans="2:3" ht="15.75" customHeight="1" x14ac:dyDescent="0.15">
      <c r="B434" s="242"/>
      <c r="C434" s="242"/>
    </row>
    <row r="435" spans="2:3" ht="15.75" customHeight="1" x14ac:dyDescent="0.15">
      <c r="B435" s="242"/>
      <c r="C435" s="242"/>
    </row>
    <row r="436" spans="2:3" ht="15.75" customHeight="1" x14ac:dyDescent="0.15">
      <c r="B436" s="242"/>
      <c r="C436" s="242"/>
    </row>
    <row r="437" spans="2:3" ht="15.75" customHeight="1" x14ac:dyDescent="0.15">
      <c r="B437" s="242"/>
      <c r="C437" s="242"/>
    </row>
    <row r="438" spans="2:3" ht="15.75" customHeight="1" x14ac:dyDescent="0.15">
      <c r="B438" s="242"/>
      <c r="C438" s="242"/>
    </row>
    <row r="439" spans="2:3" ht="15.75" customHeight="1" x14ac:dyDescent="0.15">
      <c r="B439" s="242"/>
      <c r="C439" s="242"/>
    </row>
    <row r="440" spans="2:3" ht="15.75" customHeight="1" x14ac:dyDescent="0.15">
      <c r="B440" s="242"/>
      <c r="C440" s="242"/>
    </row>
    <row r="441" spans="2:3" ht="15.75" customHeight="1" x14ac:dyDescent="0.15">
      <c r="B441" s="242"/>
      <c r="C441" s="242"/>
    </row>
    <row r="442" spans="2:3" ht="15.75" customHeight="1" x14ac:dyDescent="0.15">
      <c r="B442" s="242"/>
      <c r="C442" s="242"/>
    </row>
    <row r="443" spans="2:3" ht="15.75" customHeight="1" x14ac:dyDescent="0.15">
      <c r="B443" s="242"/>
      <c r="C443" s="242"/>
    </row>
    <row r="444" spans="2:3" ht="15.75" customHeight="1" x14ac:dyDescent="0.15">
      <c r="B444" s="242"/>
      <c r="C444" s="242"/>
    </row>
    <row r="445" spans="2:3" ht="15.75" customHeight="1" x14ac:dyDescent="0.15">
      <c r="B445" s="242"/>
      <c r="C445" s="242"/>
    </row>
    <row r="446" spans="2:3" ht="15.75" customHeight="1" x14ac:dyDescent="0.15">
      <c r="B446" s="242"/>
      <c r="C446" s="242"/>
    </row>
    <row r="447" spans="2:3" ht="15.75" customHeight="1" x14ac:dyDescent="0.15">
      <c r="B447" s="242"/>
      <c r="C447" s="242"/>
    </row>
    <row r="448" spans="2:3" ht="15.75" customHeight="1" x14ac:dyDescent="0.15">
      <c r="B448" s="242"/>
      <c r="C448" s="242"/>
    </row>
    <row r="449" spans="2:3" ht="15.75" customHeight="1" x14ac:dyDescent="0.15">
      <c r="B449" s="242"/>
      <c r="C449" s="242"/>
    </row>
    <row r="450" spans="2:3" ht="15.75" customHeight="1" x14ac:dyDescent="0.15">
      <c r="B450" s="242"/>
      <c r="C450" s="242"/>
    </row>
    <row r="451" spans="2:3" ht="15.75" customHeight="1" x14ac:dyDescent="0.15">
      <c r="B451" s="242"/>
      <c r="C451" s="242"/>
    </row>
    <row r="452" spans="2:3" ht="15.75" customHeight="1" x14ac:dyDescent="0.15">
      <c r="B452" s="242"/>
      <c r="C452" s="242"/>
    </row>
    <row r="453" spans="2:3" ht="15.75" customHeight="1" x14ac:dyDescent="0.15">
      <c r="B453" s="242"/>
      <c r="C453" s="242"/>
    </row>
    <row r="454" spans="2:3" ht="15.75" customHeight="1" x14ac:dyDescent="0.15">
      <c r="B454" s="242"/>
      <c r="C454" s="242"/>
    </row>
    <row r="455" spans="2:3" ht="15.75" customHeight="1" x14ac:dyDescent="0.15">
      <c r="B455" s="242"/>
      <c r="C455" s="242"/>
    </row>
    <row r="456" spans="2:3" ht="15.75" customHeight="1" x14ac:dyDescent="0.15">
      <c r="B456" s="242"/>
      <c r="C456" s="242"/>
    </row>
    <row r="457" spans="2:3" ht="15.75" customHeight="1" x14ac:dyDescent="0.15">
      <c r="B457" s="242"/>
      <c r="C457" s="242"/>
    </row>
    <row r="458" spans="2:3" ht="15.75" customHeight="1" x14ac:dyDescent="0.15">
      <c r="B458" s="242"/>
      <c r="C458" s="242"/>
    </row>
    <row r="459" spans="2:3" ht="15.75" customHeight="1" x14ac:dyDescent="0.15">
      <c r="B459" s="242"/>
      <c r="C459" s="242"/>
    </row>
    <row r="460" spans="2:3" ht="15.75" customHeight="1" x14ac:dyDescent="0.15">
      <c r="B460" s="242"/>
      <c r="C460" s="242"/>
    </row>
    <row r="461" spans="2:3" ht="15.75" customHeight="1" x14ac:dyDescent="0.15">
      <c r="B461" s="242"/>
      <c r="C461" s="242"/>
    </row>
    <row r="462" spans="2:3" ht="15.75" customHeight="1" x14ac:dyDescent="0.15">
      <c r="B462" s="242"/>
      <c r="C462" s="242"/>
    </row>
    <row r="463" spans="2:3" ht="15.75" customHeight="1" x14ac:dyDescent="0.15">
      <c r="B463" s="242"/>
      <c r="C463" s="242"/>
    </row>
    <row r="464" spans="2:3" ht="15.75" customHeight="1" x14ac:dyDescent="0.15">
      <c r="B464" s="242"/>
      <c r="C464" s="242"/>
    </row>
    <row r="465" spans="2:3" ht="15.75" customHeight="1" x14ac:dyDescent="0.15">
      <c r="B465" s="242"/>
      <c r="C465" s="242"/>
    </row>
    <row r="466" spans="2:3" ht="15.75" customHeight="1" x14ac:dyDescent="0.15">
      <c r="B466" s="242"/>
      <c r="C466" s="242"/>
    </row>
    <row r="467" spans="2:3" ht="15.75" customHeight="1" x14ac:dyDescent="0.15">
      <c r="B467" s="242"/>
      <c r="C467" s="242"/>
    </row>
    <row r="468" spans="2:3" ht="15.75" customHeight="1" x14ac:dyDescent="0.15">
      <c r="B468" s="242"/>
      <c r="C468" s="242"/>
    </row>
    <row r="469" spans="2:3" ht="15.75" customHeight="1" x14ac:dyDescent="0.15">
      <c r="B469" s="242"/>
      <c r="C469" s="242"/>
    </row>
    <row r="470" spans="2:3" ht="15.75" customHeight="1" x14ac:dyDescent="0.15">
      <c r="B470" s="242"/>
      <c r="C470" s="242"/>
    </row>
    <row r="471" spans="2:3" ht="15.75" customHeight="1" x14ac:dyDescent="0.15">
      <c r="B471" s="242"/>
      <c r="C471" s="242"/>
    </row>
    <row r="472" spans="2:3" ht="15.75" customHeight="1" x14ac:dyDescent="0.15">
      <c r="B472" s="242"/>
      <c r="C472" s="242"/>
    </row>
    <row r="473" spans="2:3" ht="15.75" customHeight="1" x14ac:dyDescent="0.15">
      <c r="B473" s="242"/>
      <c r="C473" s="242"/>
    </row>
    <row r="474" spans="2:3" ht="15.75" customHeight="1" x14ac:dyDescent="0.15">
      <c r="B474" s="242"/>
      <c r="C474" s="242"/>
    </row>
    <row r="475" spans="2:3" ht="15.75" customHeight="1" x14ac:dyDescent="0.15">
      <c r="B475" s="242"/>
      <c r="C475" s="242"/>
    </row>
    <row r="476" spans="2:3" ht="15.75" customHeight="1" x14ac:dyDescent="0.15">
      <c r="B476" s="242"/>
      <c r="C476" s="242"/>
    </row>
    <row r="477" spans="2:3" ht="15.75" customHeight="1" x14ac:dyDescent="0.15">
      <c r="B477" s="242"/>
      <c r="C477" s="242"/>
    </row>
    <row r="478" spans="2:3" ht="15.75" customHeight="1" x14ac:dyDescent="0.15">
      <c r="B478" s="242"/>
      <c r="C478" s="242"/>
    </row>
    <row r="479" spans="2:3" ht="15.75" customHeight="1" x14ac:dyDescent="0.15">
      <c r="B479" s="242"/>
      <c r="C479" s="242"/>
    </row>
    <row r="480" spans="2:3" ht="15.75" customHeight="1" x14ac:dyDescent="0.15">
      <c r="B480" s="242"/>
      <c r="C480" s="242"/>
    </row>
    <row r="481" spans="2:3" ht="15.75" customHeight="1" x14ac:dyDescent="0.15">
      <c r="B481" s="242"/>
      <c r="C481" s="242"/>
    </row>
    <row r="482" spans="2:3" ht="15.75" customHeight="1" x14ac:dyDescent="0.15">
      <c r="B482" s="242"/>
      <c r="C482" s="242"/>
    </row>
    <row r="483" spans="2:3" ht="15.75" customHeight="1" x14ac:dyDescent="0.15">
      <c r="B483" s="242"/>
      <c r="C483" s="242"/>
    </row>
    <row r="484" spans="2:3" ht="15.75" customHeight="1" x14ac:dyDescent="0.15">
      <c r="B484" s="242"/>
      <c r="C484" s="242"/>
    </row>
    <row r="485" spans="2:3" ht="15.75" customHeight="1" x14ac:dyDescent="0.15">
      <c r="B485" s="242"/>
      <c r="C485" s="242"/>
    </row>
    <row r="486" spans="2:3" ht="15.75" customHeight="1" x14ac:dyDescent="0.15">
      <c r="B486" s="242"/>
      <c r="C486" s="242"/>
    </row>
    <row r="487" spans="2:3" ht="15.75" customHeight="1" x14ac:dyDescent="0.15">
      <c r="B487" s="242"/>
      <c r="C487" s="242"/>
    </row>
    <row r="488" spans="2:3" ht="15.75" customHeight="1" x14ac:dyDescent="0.15">
      <c r="B488" s="242"/>
      <c r="C488" s="242"/>
    </row>
    <row r="489" spans="2:3" ht="15.75" customHeight="1" x14ac:dyDescent="0.15">
      <c r="B489" s="242"/>
      <c r="C489" s="242"/>
    </row>
    <row r="490" spans="2:3" ht="15.75" customHeight="1" x14ac:dyDescent="0.15">
      <c r="B490" s="242"/>
      <c r="C490" s="242"/>
    </row>
    <row r="491" spans="2:3" ht="15.75" customHeight="1" x14ac:dyDescent="0.15">
      <c r="B491" s="242"/>
      <c r="C491" s="242"/>
    </row>
    <row r="492" spans="2:3" ht="15.75" customHeight="1" x14ac:dyDescent="0.15">
      <c r="B492" s="242"/>
      <c r="C492" s="242"/>
    </row>
    <row r="493" spans="2:3" ht="15.75" customHeight="1" x14ac:dyDescent="0.15">
      <c r="B493" s="242"/>
      <c r="C493" s="242"/>
    </row>
    <row r="494" spans="2:3" ht="15.75" customHeight="1" x14ac:dyDescent="0.15">
      <c r="B494" s="242"/>
      <c r="C494" s="242"/>
    </row>
    <row r="495" spans="2:3" ht="15.75" customHeight="1" x14ac:dyDescent="0.15">
      <c r="B495" s="242"/>
      <c r="C495" s="242"/>
    </row>
    <row r="496" spans="2:3" ht="15.75" customHeight="1" x14ac:dyDescent="0.15">
      <c r="B496" s="242"/>
      <c r="C496" s="242"/>
    </row>
    <row r="497" spans="2:3" ht="15.75" customHeight="1" x14ac:dyDescent="0.15">
      <c r="B497" s="242"/>
      <c r="C497" s="242"/>
    </row>
    <row r="498" spans="2:3" ht="15.75" customHeight="1" x14ac:dyDescent="0.15">
      <c r="B498" s="242"/>
      <c r="C498" s="242"/>
    </row>
    <row r="499" spans="2:3" ht="15.75" customHeight="1" x14ac:dyDescent="0.15">
      <c r="B499" s="242"/>
      <c r="C499" s="242"/>
    </row>
    <row r="500" spans="2:3" ht="15.75" customHeight="1" x14ac:dyDescent="0.15">
      <c r="B500" s="242"/>
      <c r="C500" s="242"/>
    </row>
    <row r="501" spans="2:3" ht="15.75" customHeight="1" x14ac:dyDescent="0.15">
      <c r="B501" s="242"/>
      <c r="C501" s="242"/>
    </row>
    <row r="502" spans="2:3" ht="15.75" customHeight="1" x14ac:dyDescent="0.15">
      <c r="B502" s="242"/>
      <c r="C502" s="242"/>
    </row>
    <row r="503" spans="2:3" ht="15.75" customHeight="1" x14ac:dyDescent="0.15">
      <c r="B503" s="242"/>
      <c r="C503" s="242"/>
    </row>
    <row r="504" spans="2:3" ht="15.75" customHeight="1" x14ac:dyDescent="0.15">
      <c r="B504" s="242"/>
      <c r="C504" s="242"/>
    </row>
    <row r="505" spans="2:3" ht="15.75" customHeight="1" x14ac:dyDescent="0.15">
      <c r="B505" s="242"/>
      <c r="C505" s="242"/>
    </row>
    <row r="506" spans="2:3" ht="15.75" customHeight="1" x14ac:dyDescent="0.15">
      <c r="B506" s="242"/>
      <c r="C506" s="242"/>
    </row>
    <row r="507" spans="2:3" ht="15.75" customHeight="1" x14ac:dyDescent="0.15">
      <c r="B507" s="242"/>
      <c r="C507" s="242"/>
    </row>
    <row r="508" spans="2:3" ht="15.75" customHeight="1" x14ac:dyDescent="0.15">
      <c r="B508" s="242"/>
      <c r="C508" s="242"/>
    </row>
    <row r="509" spans="2:3" ht="15.75" customHeight="1" x14ac:dyDescent="0.15">
      <c r="B509" s="242"/>
      <c r="C509" s="242"/>
    </row>
    <row r="510" spans="2:3" ht="15.75" customHeight="1" x14ac:dyDescent="0.15">
      <c r="B510" s="242"/>
      <c r="C510" s="242"/>
    </row>
    <row r="511" spans="2:3" ht="15.75" customHeight="1" x14ac:dyDescent="0.15">
      <c r="B511" s="242"/>
      <c r="C511" s="242"/>
    </row>
    <row r="512" spans="2:3" ht="15.75" customHeight="1" x14ac:dyDescent="0.15">
      <c r="B512" s="242"/>
      <c r="C512" s="242"/>
    </row>
    <row r="513" spans="2:3" ht="15.75" customHeight="1" x14ac:dyDescent="0.15">
      <c r="B513" s="242"/>
      <c r="C513" s="242"/>
    </row>
    <row r="514" spans="2:3" ht="15.75" customHeight="1" x14ac:dyDescent="0.15">
      <c r="B514" s="242"/>
      <c r="C514" s="242"/>
    </row>
    <row r="515" spans="2:3" ht="15.75" customHeight="1" x14ac:dyDescent="0.15">
      <c r="B515" s="242"/>
      <c r="C515" s="242"/>
    </row>
    <row r="516" spans="2:3" ht="15.75" customHeight="1" x14ac:dyDescent="0.15">
      <c r="B516" s="242"/>
      <c r="C516" s="242"/>
    </row>
    <row r="517" spans="2:3" ht="15.75" customHeight="1" x14ac:dyDescent="0.15">
      <c r="B517" s="242"/>
      <c r="C517" s="242"/>
    </row>
    <row r="518" spans="2:3" ht="15.75" customHeight="1" x14ac:dyDescent="0.15">
      <c r="B518" s="242"/>
      <c r="C518" s="242"/>
    </row>
    <row r="519" spans="2:3" ht="15.75" customHeight="1" x14ac:dyDescent="0.15">
      <c r="B519" s="242"/>
      <c r="C519" s="242"/>
    </row>
    <row r="520" spans="2:3" ht="15.75" customHeight="1" x14ac:dyDescent="0.15">
      <c r="B520" s="242"/>
      <c r="C520" s="242"/>
    </row>
    <row r="521" spans="2:3" ht="15.75" customHeight="1" x14ac:dyDescent="0.15">
      <c r="B521" s="242"/>
      <c r="C521" s="242"/>
    </row>
    <row r="522" spans="2:3" ht="15.75" customHeight="1" x14ac:dyDescent="0.15">
      <c r="B522" s="242"/>
      <c r="C522" s="242"/>
    </row>
    <row r="523" spans="2:3" ht="15.75" customHeight="1" x14ac:dyDescent="0.15">
      <c r="B523" s="242"/>
      <c r="C523" s="242"/>
    </row>
    <row r="524" spans="2:3" ht="15.75" customHeight="1" x14ac:dyDescent="0.15">
      <c r="B524" s="242"/>
      <c r="C524" s="242"/>
    </row>
    <row r="525" spans="2:3" ht="15.75" customHeight="1" x14ac:dyDescent="0.15">
      <c r="B525" s="242"/>
      <c r="C525" s="242"/>
    </row>
    <row r="526" spans="2:3" ht="15.75" customHeight="1" x14ac:dyDescent="0.15">
      <c r="B526" s="242"/>
      <c r="C526" s="242"/>
    </row>
    <row r="527" spans="2:3" ht="15.75" customHeight="1" x14ac:dyDescent="0.15">
      <c r="B527" s="242"/>
      <c r="C527" s="242"/>
    </row>
    <row r="528" spans="2:3" ht="15.75" customHeight="1" x14ac:dyDescent="0.15">
      <c r="B528" s="242"/>
      <c r="C528" s="242"/>
    </row>
    <row r="529" spans="2:3" ht="15.75" customHeight="1" x14ac:dyDescent="0.15">
      <c r="B529" s="242"/>
      <c r="C529" s="242"/>
    </row>
    <row r="530" spans="2:3" ht="15.75" customHeight="1" x14ac:dyDescent="0.15">
      <c r="B530" s="242"/>
      <c r="C530" s="242"/>
    </row>
    <row r="531" spans="2:3" ht="15.75" customHeight="1" x14ac:dyDescent="0.15">
      <c r="B531" s="242"/>
      <c r="C531" s="242"/>
    </row>
    <row r="532" spans="2:3" ht="15.75" customHeight="1" x14ac:dyDescent="0.15">
      <c r="B532" s="242"/>
      <c r="C532" s="242"/>
    </row>
    <row r="533" spans="2:3" ht="15.75" customHeight="1" x14ac:dyDescent="0.15">
      <c r="B533" s="242"/>
      <c r="C533" s="242"/>
    </row>
    <row r="534" spans="2:3" ht="15.75" customHeight="1" x14ac:dyDescent="0.15">
      <c r="B534" s="242"/>
      <c r="C534" s="242"/>
    </row>
    <row r="535" spans="2:3" ht="15.75" customHeight="1" x14ac:dyDescent="0.15">
      <c r="B535" s="242"/>
      <c r="C535" s="242"/>
    </row>
    <row r="536" spans="2:3" ht="15.75" customHeight="1" x14ac:dyDescent="0.15">
      <c r="B536" s="242"/>
      <c r="C536" s="242"/>
    </row>
    <row r="537" spans="2:3" ht="15.75" customHeight="1" x14ac:dyDescent="0.15">
      <c r="B537" s="242"/>
      <c r="C537" s="242"/>
    </row>
    <row r="538" spans="2:3" ht="15.75" customHeight="1" x14ac:dyDescent="0.15">
      <c r="B538" s="242"/>
      <c r="C538" s="242"/>
    </row>
    <row r="539" spans="2:3" ht="15.75" customHeight="1" x14ac:dyDescent="0.15">
      <c r="B539" s="242"/>
      <c r="C539" s="242"/>
    </row>
    <row r="540" spans="2:3" ht="15.75" customHeight="1" x14ac:dyDescent="0.15">
      <c r="B540" s="242"/>
      <c r="C540" s="242"/>
    </row>
    <row r="541" spans="2:3" ht="15.75" customHeight="1" x14ac:dyDescent="0.15">
      <c r="B541" s="242"/>
      <c r="C541" s="242"/>
    </row>
    <row r="542" spans="2:3" ht="15.75" customHeight="1" x14ac:dyDescent="0.15">
      <c r="B542" s="242"/>
      <c r="C542" s="242"/>
    </row>
    <row r="543" spans="2:3" ht="15.75" customHeight="1" x14ac:dyDescent="0.15">
      <c r="B543" s="242"/>
      <c r="C543" s="242"/>
    </row>
    <row r="544" spans="2:3" ht="15.75" customHeight="1" x14ac:dyDescent="0.15">
      <c r="B544" s="242"/>
      <c r="C544" s="242"/>
    </row>
    <row r="545" spans="2:3" ht="15.75" customHeight="1" x14ac:dyDescent="0.15">
      <c r="B545" s="242"/>
      <c r="C545" s="242"/>
    </row>
    <row r="546" spans="2:3" ht="15.75" customHeight="1" x14ac:dyDescent="0.15">
      <c r="B546" s="242"/>
      <c r="C546" s="242"/>
    </row>
    <row r="547" spans="2:3" ht="15.75" customHeight="1" x14ac:dyDescent="0.15">
      <c r="B547" s="242"/>
      <c r="C547" s="242"/>
    </row>
    <row r="548" spans="2:3" ht="15.75" customHeight="1" x14ac:dyDescent="0.15">
      <c r="B548" s="242"/>
      <c r="C548" s="242"/>
    </row>
    <row r="549" spans="2:3" ht="15.75" customHeight="1" x14ac:dyDescent="0.15">
      <c r="B549" s="242"/>
      <c r="C549" s="242"/>
    </row>
    <row r="550" spans="2:3" ht="15.75" customHeight="1" x14ac:dyDescent="0.15">
      <c r="B550" s="242"/>
      <c r="C550" s="242"/>
    </row>
    <row r="551" spans="2:3" ht="15.75" customHeight="1" x14ac:dyDescent="0.15">
      <c r="B551" s="242"/>
      <c r="C551" s="242"/>
    </row>
    <row r="552" spans="2:3" ht="15.75" customHeight="1" x14ac:dyDescent="0.15">
      <c r="B552" s="242"/>
      <c r="C552" s="242"/>
    </row>
    <row r="553" spans="2:3" ht="15.75" customHeight="1" x14ac:dyDescent="0.15">
      <c r="B553" s="242"/>
      <c r="C553" s="242"/>
    </row>
    <row r="554" spans="2:3" ht="15.75" customHeight="1" x14ac:dyDescent="0.15">
      <c r="B554" s="242"/>
      <c r="C554" s="242"/>
    </row>
    <row r="555" spans="2:3" ht="15.75" customHeight="1" x14ac:dyDescent="0.15">
      <c r="B555" s="242"/>
      <c r="C555" s="242"/>
    </row>
    <row r="556" spans="2:3" ht="15.75" customHeight="1" x14ac:dyDescent="0.15">
      <c r="B556" s="242"/>
      <c r="C556" s="242"/>
    </row>
    <row r="557" spans="2:3" ht="15.75" customHeight="1" x14ac:dyDescent="0.15">
      <c r="B557" s="242"/>
      <c r="C557" s="242"/>
    </row>
    <row r="558" spans="2:3" ht="15.75" customHeight="1" x14ac:dyDescent="0.15">
      <c r="B558" s="242"/>
      <c r="C558" s="242"/>
    </row>
    <row r="559" spans="2:3" ht="15.75" customHeight="1" x14ac:dyDescent="0.15">
      <c r="B559" s="242"/>
      <c r="C559" s="242"/>
    </row>
    <row r="560" spans="2:3" ht="15.75" customHeight="1" x14ac:dyDescent="0.15">
      <c r="B560" s="242"/>
      <c r="C560" s="242"/>
    </row>
    <row r="561" spans="2:3" ht="15.75" customHeight="1" x14ac:dyDescent="0.15">
      <c r="B561" s="242"/>
      <c r="C561" s="242"/>
    </row>
    <row r="562" spans="2:3" ht="15.75" customHeight="1" x14ac:dyDescent="0.15">
      <c r="B562" s="242"/>
      <c r="C562" s="242"/>
    </row>
    <row r="563" spans="2:3" ht="15.75" customHeight="1" x14ac:dyDescent="0.15">
      <c r="B563" s="242"/>
      <c r="C563" s="242"/>
    </row>
    <row r="564" spans="2:3" ht="15.75" customHeight="1" x14ac:dyDescent="0.15">
      <c r="B564" s="242"/>
      <c r="C564" s="242"/>
    </row>
    <row r="565" spans="2:3" ht="15.75" customHeight="1" x14ac:dyDescent="0.15">
      <c r="B565" s="242"/>
      <c r="C565" s="242"/>
    </row>
    <row r="566" spans="2:3" ht="15.75" customHeight="1" x14ac:dyDescent="0.15">
      <c r="B566" s="242"/>
      <c r="C566" s="242"/>
    </row>
    <row r="567" spans="2:3" ht="15.75" customHeight="1" x14ac:dyDescent="0.15">
      <c r="B567" s="242"/>
      <c r="C567" s="242"/>
    </row>
    <row r="568" spans="2:3" ht="15.75" customHeight="1" x14ac:dyDescent="0.15">
      <c r="B568" s="242"/>
      <c r="C568" s="242"/>
    </row>
    <row r="569" spans="2:3" ht="15.75" customHeight="1" x14ac:dyDescent="0.15">
      <c r="B569" s="242"/>
      <c r="C569" s="242"/>
    </row>
    <row r="570" spans="2:3" ht="15.75" customHeight="1" x14ac:dyDescent="0.15">
      <c r="B570" s="242"/>
      <c r="C570" s="242"/>
    </row>
    <row r="571" spans="2:3" ht="15.75" customHeight="1" x14ac:dyDescent="0.15">
      <c r="B571" s="242"/>
      <c r="C571" s="242"/>
    </row>
    <row r="572" spans="2:3" ht="15.75" customHeight="1" x14ac:dyDescent="0.15">
      <c r="B572" s="242"/>
      <c r="C572" s="242"/>
    </row>
    <row r="573" spans="2:3" ht="15.75" customHeight="1" x14ac:dyDescent="0.15">
      <c r="B573" s="242"/>
      <c r="C573" s="242"/>
    </row>
    <row r="574" spans="2:3" ht="15.75" customHeight="1" x14ac:dyDescent="0.15">
      <c r="B574" s="242"/>
      <c r="C574" s="242"/>
    </row>
    <row r="575" spans="2:3" ht="15.75" customHeight="1" x14ac:dyDescent="0.15">
      <c r="B575" s="242"/>
      <c r="C575" s="242"/>
    </row>
    <row r="576" spans="2:3" ht="15.75" customHeight="1" x14ac:dyDescent="0.15">
      <c r="B576" s="242"/>
      <c r="C576" s="242"/>
    </row>
    <row r="577" spans="2:3" ht="15.75" customHeight="1" x14ac:dyDescent="0.15">
      <c r="B577" s="242"/>
      <c r="C577" s="242"/>
    </row>
    <row r="578" spans="2:3" ht="15.75" customHeight="1" x14ac:dyDescent="0.15">
      <c r="B578" s="242"/>
      <c r="C578" s="242"/>
    </row>
    <row r="579" spans="2:3" ht="15.75" customHeight="1" x14ac:dyDescent="0.15">
      <c r="B579" s="242"/>
      <c r="C579" s="242"/>
    </row>
    <row r="580" spans="2:3" ht="15.75" customHeight="1" x14ac:dyDescent="0.15">
      <c r="B580" s="242"/>
      <c r="C580" s="242"/>
    </row>
    <row r="581" spans="2:3" ht="15.75" customHeight="1" x14ac:dyDescent="0.15">
      <c r="B581" s="242"/>
      <c r="C581" s="242"/>
    </row>
    <row r="582" spans="2:3" ht="15.75" customHeight="1" x14ac:dyDescent="0.15">
      <c r="B582" s="242"/>
      <c r="C582" s="242"/>
    </row>
    <row r="583" spans="2:3" ht="15.75" customHeight="1" x14ac:dyDescent="0.15">
      <c r="B583" s="242"/>
      <c r="C583" s="242"/>
    </row>
    <row r="584" spans="2:3" ht="15.75" customHeight="1" x14ac:dyDescent="0.15">
      <c r="B584" s="242"/>
      <c r="C584" s="242"/>
    </row>
    <row r="585" spans="2:3" ht="15.75" customHeight="1" x14ac:dyDescent="0.15">
      <c r="B585" s="242"/>
      <c r="C585" s="242"/>
    </row>
    <row r="586" spans="2:3" ht="15.75" customHeight="1" x14ac:dyDescent="0.15">
      <c r="B586" s="242"/>
      <c r="C586" s="242"/>
    </row>
    <row r="587" spans="2:3" ht="15.75" customHeight="1" x14ac:dyDescent="0.15">
      <c r="B587" s="242"/>
      <c r="C587" s="242"/>
    </row>
    <row r="588" spans="2:3" ht="15.75" customHeight="1" x14ac:dyDescent="0.15">
      <c r="B588" s="242"/>
      <c r="C588" s="242"/>
    </row>
    <row r="589" spans="2:3" ht="15.75" customHeight="1" x14ac:dyDescent="0.15">
      <c r="B589" s="242"/>
      <c r="C589" s="242"/>
    </row>
    <row r="590" spans="2:3" ht="15.75" customHeight="1" x14ac:dyDescent="0.15">
      <c r="B590" s="242"/>
      <c r="C590" s="242"/>
    </row>
    <row r="591" spans="2:3" ht="15.75" customHeight="1" x14ac:dyDescent="0.15">
      <c r="B591" s="242"/>
      <c r="C591" s="242"/>
    </row>
    <row r="592" spans="2:3" ht="15.75" customHeight="1" x14ac:dyDescent="0.15">
      <c r="B592" s="242"/>
      <c r="C592" s="242"/>
    </row>
    <row r="593" spans="2:3" ht="15.75" customHeight="1" x14ac:dyDescent="0.15">
      <c r="B593" s="242"/>
      <c r="C593" s="242"/>
    </row>
    <row r="594" spans="2:3" ht="15.75" customHeight="1" x14ac:dyDescent="0.15">
      <c r="B594" s="242"/>
      <c r="C594" s="242"/>
    </row>
    <row r="595" spans="2:3" ht="15.75" customHeight="1" x14ac:dyDescent="0.15">
      <c r="B595" s="242"/>
      <c r="C595" s="242"/>
    </row>
    <row r="596" spans="2:3" ht="15.75" customHeight="1" x14ac:dyDescent="0.15">
      <c r="B596" s="242"/>
      <c r="C596" s="242"/>
    </row>
    <row r="597" spans="2:3" ht="15.75" customHeight="1" x14ac:dyDescent="0.15">
      <c r="B597" s="242"/>
      <c r="C597" s="242"/>
    </row>
    <row r="598" spans="2:3" ht="15.75" customHeight="1" x14ac:dyDescent="0.15">
      <c r="B598" s="242"/>
      <c r="C598" s="242"/>
    </row>
    <row r="599" spans="2:3" ht="15.75" customHeight="1" x14ac:dyDescent="0.15">
      <c r="B599" s="242"/>
      <c r="C599" s="242"/>
    </row>
    <row r="600" spans="2:3" ht="15.75" customHeight="1" x14ac:dyDescent="0.15">
      <c r="B600" s="242"/>
      <c r="C600" s="242"/>
    </row>
    <row r="601" spans="2:3" ht="15.75" customHeight="1" x14ac:dyDescent="0.15">
      <c r="B601" s="242"/>
      <c r="C601" s="242"/>
    </row>
    <row r="602" spans="2:3" ht="15.75" customHeight="1" x14ac:dyDescent="0.15">
      <c r="B602" s="242"/>
      <c r="C602" s="242"/>
    </row>
    <row r="603" spans="2:3" ht="15.75" customHeight="1" x14ac:dyDescent="0.15">
      <c r="B603" s="242"/>
      <c r="C603" s="242"/>
    </row>
    <row r="604" spans="2:3" ht="15.75" customHeight="1" x14ac:dyDescent="0.15">
      <c r="B604" s="242"/>
      <c r="C604" s="242"/>
    </row>
    <row r="605" spans="2:3" ht="15.75" customHeight="1" x14ac:dyDescent="0.15">
      <c r="B605" s="242"/>
      <c r="C605" s="242"/>
    </row>
    <row r="606" spans="2:3" ht="15.75" customHeight="1" x14ac:dyDescent="0.15">
      <c r="B606" s="242"/>
      <c r="C606" s="242"/>
    </row>
    <row r="607" spans="2:3" ht="15.75" customHeight="1" x14ac:dyDescent="0.15">
      <c r="B607" s="242"/>
      <c r="C607" s="242"/>
    </row>
    <row r="608" spans="2:3" ht="15.75" customHeight="1" x14ac:dyDescent="0.15">
      <c r="B608" s="242"/>
      <c r="C608" s="242"/>
    </row>
    <row r="609" spans="2:3" ht="15.75" customHeight="1" x14ac:dyDescent="0.15">
      <c r="B609" s="242"/>
      <c r="C609" s="242"/>
    </row>
    <row r="610" spans="2:3" ht="15.75" customHeight="1" x14ac:dyDescent="0.15">
      <c r="B610" s="242"/>
      <c r="C610" s="242"/>
    </row>
    <row r="611" spans="2:3" ht="15.75" customHeight="1" x14ac:dyDescent="0.15">
      <c r="B611" s="242"/>
      <c r="C611" s="242"/>
    </row>
    <row r="612" spans="2:3" ht="15.75" customHeight="1" x14ac:dyDescent="0.15">
      <c r="B612" s="242"/>
      <c r="C612" s="242"/>
    </row>
    <row r="613" spans="2:3" ht="15.75" customHeight="1" x14ac:dyDescent="0.15">
      <c r="B613" s="242"/>
      <c r="C613" s="242"/>
    </row>
    <row r="614" spans="2:3" ht="15.75" customHeight="1" x14ac:dyDescent="0.15">
      <c r="B614" s="242"/>
      <c r="C614" s="242"/>
    </row>
    <row r="615" spans="2:3" ht="15.75" customHeight="1" x14ac:dyDescent="0.15">
      <c r="B615" s="242"/>
      <c r="C615" s="242"/>
    </row>
    <row r="616" spans="2:3" ht="15.75" customHeight="1" x14ac:dyDescent="0.15">
      <c r="B616" s="242"/>
      <c r="C616" s="242"/>
    </row>
    <row r="617" spans="2:3" ht="15.75" customHeight="1" x14ac:dyDescent="0.15">
      <c r="B617" s="242"/>
      <c r="C617" s="242"/>
    </row>
    <row r="618" spans="2:3" ht="15.75" customHeight="1" x14ac:dyDescent="0.15">
      <c r="B618" s="242"/>
      <c r="C618" s="242"/>
    </row>
    <row r="619" spans="2:3" ht="15.75" customHeight="1" x14ac:dyDescent="0.15">
      <c r="B619" s="242"/>
      <c r="C619" s="242"/>
    </row>
    <row r="620" spans="2:3" ht="15.75" customHeight="1" x14ac:dyDescent="0.15">
      <c r="B620" s="242"/>
      <c r="C620" s="242"/>
    </row>
    <row r="621" spans="2:3" ht="15.75" customHeight="1" x14ac:dyDescent="0.15">
      <c r="B621" s="242"/>
      <c r="C621" s="242"/>
    </row>
    <row r="622" spans="2:3" ht="15.75" customHeight="1" x14ac:dyDescent="0.15">
      <c r="B622" s="242"/>
      <c r="C622" s="242"/>
    </row>
    <row r="623" spans="2:3" ht="15.75" customHeight="1" x14ac:dyDescent="0.15">
      <c r="B623" s="242"/>
      <c r="C623" s="242"/>
    </row>
    <row r="624" spans="2:3" ht="15.75" customHeight="1" x14ac:dyDescent="0.15">
      <c r="B624" s="242"/>
      <c r="C624" s="242"/>
    </row>
    <row r="625" spans="2:3" ht="15.75" customHeight="1" x14ac:dyDescent="0.15">
      <c r="B625" s="242"/>
      <c r="C625" s="242"/>
    </row>
    <row r="626" spans="2:3" ht="15.75" customHeight="1" x14ac:dyDescent="0.15">
      <c r="B626" s="242"/>
      <c r="C626" s="242"/>
    </row>
    <row r="627" spans="2:3" ht="15.75" customHeight="1" x14ac:dyDescent="0.15">
      <c r="B627" s="242"/>
      <c r="C627" s="242"/>
    </row>
    <row r="628" spans="2:3" ht="15.75" customHeight="1" x14ac:dyDescent="0.15">
      <c r="B628" s="242"/>
      <c r="C628" s="242"/>
    </row>
    <row r="629" spans="2:3" ht="15.75" customHeight="1" x14ac:dyDescent="0.15">
      <c r="B629" s="242"/>
      <c r="C629" s="242"/>
    </row>
    <row r="630" spans="2:3" ht="15.75" customHeight="1" x14ac:dyDescent="0.15">
      <c r="B630" s="242"/>
      <c r="C630" s="242"/>
    </row>
    <row r="631" spans="2:3" ht="15.75" customHeight="1" x14ac:dyDescent="0.15">
      <c r="B631" s="242"/>
      <c r="C631" s="242"/>
    </row>
    <row r="632" spans="2:3" ht="15.75" customHeight="1" x14ac:dyDescent="0.15">
      <c r="B632" s="242"/>
      <c r="C632" s="242"/>
    </row>
    <row r="633" spans="2:3" ht="15.75" customHeight="1" x14ac:dyDescent="0.15">
      <c r="B633" s="242"/>
      <c r="C633" s="242"/>
    </row>
    <row r="634" spans="2:3" ht="15.75" customHeight="1" x14ac:dyDescent="0.15">
      <c r="B634" s="242"/>
      <c r="C634" s="242"/>
    </row>
    <row r="635" spans="2:3" ht="15.75" customHeight="1" x14ac:dyDescent="0.15">
      <c r="B635" s="242"/>
      <c r="C635" s="242"/>
    </row>
    <row r="636" spans="2:3" ht="15.75" customHeight="1" x14ac:dyDescent="0.15">
      <c r="B636" s="242"/>
      <c r="C636" s="242"/>
    </row>
    <row r="637" spans="2:3" ht="15.75" customHeight="1" x14ac:dyDescent="0.15">
      <c r="B637" s="242"/>
      <c r="C637" s="242"/>
    </row>
    <row r="638" spans="2:3" ht="15.75" customHeight="1" x14ac:dyDescent="0.15">
      <c r="B638" s="242"/>
      <c r="C638" s="242"/>
    </row>
    <row r="639" spans="2:3" ht="15.75" customHeight="1" x14ac:dyDescent="0.15">
      <c r="B639" s="242"/>
      <c r="C639" s="242"/>
    </row>
    <row r="640" spans="2:3" ht="15.75" customHeight="1" x14ac:dyDescent="0.15">
      <c r="B640" s="242"/>
      <c r="C640" s="242"/>
    </row>
    <row r="641" spans="2:3" ht="15.75" customHeight="1" x14ac:dyDescent="0.15">
      <c r="B641" s="242"/>
      <c r="C641" s="242"/>
    </row>
    <row r="642" spans="2:3" ht="15.75" customHeight="1" x14ac:dyDescent="0.15">
      <c r="B642" s="242"/>
      <c r="C642" s="242"/>
    </row>
    <row r="643" spans="2:3" ht="15.75" customHeight="1" x14ac:dyDescent="0.15">
      <c r="B643" s="242"/>
      <c r="C643" s="242"/>
    </row>
    <row r="644" spans="2:3" ht="15.75" customHeight="1" x14ac:dyDescent="0.15">
      <c r="B644" s="242"/>
      <c r="C644" s="242"/>
    </row>
    <row r="645" spans="2:3" ht="15.75" customHeight="1" x14ac:dyDescent="0.15">
      <c r="B645" s="242"/>
      <c r="C645" s="242"/>
    </row>
    <row r="646" spans="2:3" ht="15.75" customHeight="1" x14ac:dyDescent="0.15">
      <c r="B646" s="242"/>
      <c r="C646" s="242"/>
    </row>
    <row r="647" spans="2:3" ht="15.75" customHeight="1" x14ac:dyDescent="0.15">
      <c r="B647" s="242"/>
      <c r="C647" s="242"/>
    </row>
    <row r="648" spans="2:3" ht="15.75" customHeight="1" x14ac:dyDescent="0.15">
      <c r="B648" s="242"/>
      <c r="C648" s="242"/>
    </row>
    <row r="649" spans="2:3" ht="15.75" customHeight="1" x14ac:dyDescent="0.15">
      <c r="B649" s="242"/>
      <c r="C649" s="242"/>
    </row>
    <row r="650" spans="2:3" ht="15.75" customHeight="1" x14ac:dyDescent="0.15">
      <c r="B650" s="242"/>
      <c r="C650" s="242"/>
    </row>
    <row r="651" spans="2:3" ht="15.75" customHeight="1" x14ac:dyDescent="0.15">
      <c r="B651" s="242"/>
      <c r="C651" s="242"/>
    </row>
    <row r="652" spans="2:3" ht="15.75" customHeight="1" x14ac:dyDescent="0.15">
      <c r="B652" s="242"/>
      <c r="C652" s="242"/>
    </row>
    <row r="653" spans="2:3" ht="15.75" customHeight="1" x14ac:dyDescent="0.15">
      <c r="B653" s="242"/>
      <c r="C653" s="242"/>
    </row>
    <row r="654" spans="2:3" ht="15.75" customHeight="1" x14ac:dyDescent="0.15">
      <c r="B654" s="242"/>
      <c r="C654" s="242"/>
    </row>
    <row r="655" spans="2:3" ht="15.75" customHeight="1" x14ac:dyDescent="0.15">
      <c r="B655" s="242"/>
      <c r="C655" s="242"/>
    </row>
    <row r="656" spans="2:3" ht="15.75" customHeight="1" x14ac:dyDescent="0.15">
      <c r="B656" s="242"/>
      <c r="C656" s="242"/>
    </row>
    <row r="657" spans="2:3" ht="15.75" customHeight="1" x14ac:dyDescent="0.15">
      <c r="B657" s="242"/>
      <c r="C657" s="242"/>
    </row>
    <row r="658" spans="2:3" ht="15.75" customHeight="1" x14ac:dyDescent="0.15">
      <c r="B658" s="242"/>
      <c r="C658" s="242"/>
    </row>
    <row r="659" spans="2:3" ht="15.75" customHeight="1" x14ac:dyDescent="0.15">
      <c r="B659" s="242"/>
      <c r="C659" s="242"/>
    </row>
    <row r="660" spans="2:3" ht="15.75" customHeight="1" x14ac:dyDescent="0.15">
      <c r="B660" s="242"/>
      <c r="C660" s="242"/>
    </row>
    <row r="661" spans="2:3" ht="15.75" customHeight="1" x14ac:dyDescent="0.15">
      <c r="B661" s="242"/>
      <c r="C661" s="242"/>
    </row>
    <row r="662" spans="2:3" ht="15.75" customHeight="1" x14ac:dyDescent="0.15">
      <c r="B662" s="242"/>
      <c r="C662" s="242"/>
    </row>
    <row r="663" spans="2:3" ht="15.75" customHeight="1" x14ac:dyDescent="0.15">
      <c r="B663" s="242"/>
      <c r="C663" s="242"/>
    </row>
    <row r="664" spans="2:3" ht="15.75" customHeight="1" x14ac:dyDescent="0.15">
      <c r="B664" s="242"/>
      <c r="C664" s="242"/>
    </row>
    <row r="665" spans="2:3" ht="15.75" customHeight="1" x14ac:dyDescent="0.15">
      <c r="B665" s="242"/>
      <c r="C665" s="242"/>
    </row>
    <row r="666" spans="2:3" ht="15.75" customHeight="1" x14ac:dyDescent="0.15">
      <c r="B666" s="242"/>
      <c r="C666" s="242"/>
    </row>
    <row r="667" spans="2:3" ht="15.75" customHeight="1" x14ac:dyDescent="0.15">
      <c r="B667" s="242"/>
      <c r="C667" s="242"/>
    </row>
    <row r="668" spans="2:3" ht="15.75" customHeight="1" x14ac:dyDescent="0.15">
      <c r="B668" s="242"/>
      <c r="C668" s="242"/>
    </row>
    <row r="669" spans="2:3" ht="15.75" customHeight="1" x14ac:dyDescent="0.15">
      <c r="B669" s="242"/>
      <c r="C669" s="242"/>
    </row>
    <row r="670" spans="2:3" ht="15.75" customHeight="1" x14ac:dyDescent="0.15">
      <c r="B670" s="242"/>
      <c r="C670" s="242"/>
    </row>
    <row r="671" spans="2:3" ht="15.75" customHeight="1" x14ac:dyDescent="0.15">
      <c r="B671" s="242"/>
      <c r="C671" s="242"/>
    </row>
    <row r="672" spans="2:3" ht="15.75" customHeight="1" x14ac:dyDescent="0.15">
      <c r="B672" s="242"/>
      <c r="C672" s="242"/>
    </row>
    <row r="673" spans="2:3" ht="15.75" customHeight="1" x14ac:dyDescent="0.15">
      <c r="B673" s="242"/>
      <c r="C673" s="242"/>
    </row>
    <row r="674" spans="2:3" ht="15.75" customHeight="1" x14ac:dyDescent="0.15">
      <c r="B674" s="242"/>
      <c r="C674" s="242"/>
    </row>
    <row r="675" spans="2:3" ht="15.75" customHeight="1" x14ac:dyDescent="0.15">
      <c r="B675" s="242"/>
      <c r="C675" s="242"/>
    </row>
    <row r="676" spans="2:3" ht="15.75" customHeight="1" x14ac:dyDescent="0.15">
      <c r="B676" s="242"/>
      <c r="C676" s="242"/>
    </row>
    <row r="677" spans="2:3" ht="15.75" customHeight="1" x14ac:dyDescent="0.15">
      <c r="B677" s="242"/>
      <c r="C677" s="242"/>
    </row>
    <row r="678" spans="2:3" ht="15.75" customHeight="1" x14ac:dyDescent="0.15">
      <c r="B678" s="242"/>
      <c r="C678" s="242"/>
    </row>
    <row r="679" spans="2:3" ht="15.75" customHeight="1" x14ac:dyDescent="0.15">
      <c r="B679" s="242"/>
      <c r="C679" s="242"/>
    </row>
    <row r="680" spans="2:3" ht="15.75" customHeight="1" x14ac:dyDescent="0.15">
      <c r="B680" s="242"/>
      <c r="C680" s="242"/>
    </row>
    <row r="681" spans="2:3" ht="15.75" customHeight="1" x14ac:dyDescent="0.15">
      <c r="B681" s="242"/>
      <c r="C681" s="242"/>
    </row>
    <row r="682" spans="2:3" ht="15.75" customHeight="1" x14ac:dyDescent="0.15">
      <c r="B682" s="242"/>
      <c r="C682" s="242"/>
    </row>
    <row r="683" spans="2:3" ht="15.75" customHeight="1" x14ac:dyDescent="0.15">
      <c r="B683" s="242"/>
      <c r="C683" s="242"/>
    </row>
    <row r="684" spans="2:3" ht="15.75" customHeight="1" x14ac:dyDescent="0.15">
      <c r="B684" s="242"/>
      <c r="C684" s="242"/>
    </row>
    <row r="685" spans="2:3" ht="15.75" customHeight="1" x14ac:dyDescent="0.15">
      <c r="B685" s="242"/>
      <c r="C685" s="242"/>
    </row>
    <row r="686" spans="2:3" ht="15.75" customHeight="1" x14ac:dyDescent="0.15">
      <c r="B686" s="242"/>
      <c r="C686" s="242"/>
    </row>
    <row r="687" spans="2:3" ht="15.75" customHeight="1" x14ac:dyDescent="0.15">
      <c r="B687" s="242"/>
      <c r="C687" s="242"/>
    </row>
    <row r="688" spans="2:3" ht="15.75" customHeight="1" x14ac:dyDescent="0.15">
      <c r="B688" s="242"/>
      <c r="C688" s="242"/>
    </row>
    <row r="689" spans="2:3" ht="15.75" customHeight="1" x14ac:dyDescent="0.15">
      <c r="B689" s="242"/>
      <c r="C689" s="242"/>
    </row>
    <row r="690" spans="2:3" ht="15.75" customHeight="1" x14ac:dyDescent="0.15">
      <c r="B690" s="242"/>
      <c r="C690" s="242"/>
    </row>
    <row r="691" spans="2:3" ht="15.75" customHeight="1" x14ac:dyDescent="0.15">
      <c r="B691" s="242"/>
      <c r="C691" s="242"/>
    </row>
    <row r="692" spans="2:3" ht="15.75" customHeight="1" x14ac:dyDescent="0.15">
      <c r="B692" s="242"/>
      <c r="C692" s="242"/>
    </row>
    <row r="693" spans="2:3" ht="15.75" customHeight="1" x14ac:dyDescent="0.15">
      <c r="B693" s="242"/>
      <c r="C693" s="242"/>
    </row>
    <row r="694" spans="2:3" ht="15.75" customHeight="1" x14ac:dyDescent="0.15">
      <c r="B694" s="242"/>
      <c r="C694" s="242"/>
    </row>
    <row r="695" spans="2:3" ht="15.75" customHeight="1" x14ac:dyDescent="0.15">
      <c r="B695" s="242"/>
      <c r="C695" s="242"/>
    </row>
    <row r="696" spans="2:3" ht="15.75" customHeight="1" x14ac:dyDescent="0.15">
      <c r="B696" s="242"/>
      <c r="C696" s="242"/>
    </row>
    <row r="697" spans="2:3" ht="15.75" customHeight="1" x14ac:dyDescent="0.15">
      <c r="B697" s="242"/>
      <c r="C697" s="242"/>
    </row>
    <row r="698" spans="2:3" ht="15.75" customHeight="1" x14ac:dyDescent="0.15">
      <c r="B698" s="242"/>
      <c r="C698" s="242"/>
    </row>
    <row r="699" spans="2:3" ht="15.75" customHeight="1" x14ac:dyDescent="0.15">
      <c r="B699" s="242"/>
      <c r="C699" s="242"/>
    </row>
    <row r="700" spans="2:3" ht="15.75" customHeight="1" x14ac:dyDescent="0.15">
      <c r="B700" s="242"/>
      <c r="C700" s="242"/>
    </row>
    <row r="701" spans="2:3" ht="15.75" customHeight="1" x14ac:dyDescent="0.15">
      <c r="B701" s="242"/>
      <c r="C701" s="242"/>
    </row>
    <row r="702" spans="2:3" ht="15.75" customHeight="1" x14ac:dyDescent="0.15">
      <c r="B702" s="242"/>
      <c r="C702" s="242"/>
    </row>
    <row r="703" spans="2:3" ht="15.75" customHeight="1" x14ac:dyDescent="0.15">
      <c r="B703" s="242"/>
      <c r="C703" s="242"/>
    </row>
    <row r="704" spans="2:3" ht="15.75" customHeight="1" x14ac:dyDescent="0.15">
      <c r="B704" s="242"/>
      <c r="C704" s="242"/>
    </row>
    <row r="705" spans="2:3" ht="15.75" customHeight="1" x14ac:dyDescent="0.15">
      <c r="B705" s="242"/>
      <c r="C705" s="242"/>
    </row>
    <row r="706" spans="2:3" ht="15.75" customHeight="1" x14ac:dyDescent="0.15">
      <c r="B706" s="242"/>
      <c r="C706" s="242"/>
    </row>
    <row r="707" spans="2:3" ht="15.75" customHeight="1" x14ac:dyDescent="0.15">
      <c r="B707" s="242"/>
      <c r="C707" s="242"/>
    </row>
    <row r="708" spans="2:3" ht="15.75" customHeight="1" x14ac:dyDescent="0.15">
      <c r="B708" s="242"/>
      <c r="C708" s="242"/>
    </row>
    <row r="709" spans="2:3" ht="15.75" customHeight="1" x14ac:dyDescent="0.15">
      <c r="B709" s="242"/>
      <c r="C709" s="242"/>
    </row>
    <row r="710" spans="2:3" ht="15.75" customHeight="1" x14ac:dyDescent="0.15">
      <c r="B710" s="242"/>
      <c r="C710" s="242"/>
    </row>
    <row r="711" spans="2:3" ht="15.75" customHeight="1" x14ac:dyDescent="0.15">
      <c r="B711" s="242"/>
      <c r="C711" s="242"/>
    </row>
    <row r="712" spans="2:3" ht="15.75" customHeight="1" x14ac:dyDescent="0.15">
      <c r="B712" s="242"/>
      <c r="C712" s="242"/>
    </row>
    <row r="713" spans="2:3" ht="15.75" customHeight="1" x14ac:dyDescent="0.15">
      <c r="B713" s="242"/>
      <c r="C713" s="242"/>
    </row>
    <row r="714" spans="2:3" ht="15.75" customHeight="1" x14ac:dyDescent="0.15">
      <c r="B714" s="242"/>
      <c r="C714" s="242"/>
    </row>
    <row r="715" spans="2:3" ht="15.75" customHeight="1" x14ac:dyDescent="0.15">
      <c r="B715" s="242"/>
      <c r="C715" s="242"/>
    </row>
    <row r="716" spans="2:3" ht="15.75" customHeight="1" x14ac:dyDescent="0.15">
      <c r="B716" s="242"/>
      <c r="C716" s="242"/>
    </row>
    <row r="717" spans="2:3" ht="15.75" customHeight="1" x14ac:dyDescent="0.15">
      <c r="B717" s="242"/>
      <c r="C717" s="242"/>
    </row>
    <row r="718" spans="2:3" ht="15.75" customHeight="1" x14ac:dyDescent="0.15">
      <c r="B718" s="242"/>
      <c r="C718" s="242"/>
    </row>
    <row r="719" spans="2:3" ht="15.75" customHeight="1" x14ac:dyDescent="0.15">
      <c r="B719" s="242"/>
      <c r="C719" s="242"/>
    </row>
    <row r="720" spans="2:3" ht="15.75" customHeight="1" x14ac:dyDescent="0.15">
      <c r="B720" s="242"/>
      <c r="C720" s="242"/>
    </row>
    <row r="721" spans="2:3" ht="15.75" customHeight="1" x14ac:dyDescent="0.15">
      <c r="B721" s="242"/>
      <c r="C721" s="242"/>
    </row>
    <row r="722" spans="2:3" ht="15.75" customHeight="1" x14ac:dyDescent="0.15">
      <c r="B722" s="242"/>
      <c r="C722" s="242"/>
    </row>
    <row r="723" spans="2:3" ht="15.75" customHeight="1" x14ac:dyDescent="0.15">
      <c r="B723" s="242"/>
      <c r="C723" s="242"/>
    </row>
    <row r="724" spans="2:3" ht="15.75" customHeight="1" x14ac:dyDescent="0.15">
      <c r="B724" s="242"/>
      <c r="C724" s="242"/>
    </row>
    <row r="725" spans="2:3" ht="15.75" customHeight="1" x14ac:dyDescent="0.15">
      <c r="B725" s="242"/>
      <c r="C725" s="242"/>
    </row>
    <row r="726" spans="2:3" ht="15.75" customHeight="1" x14ac:dyDescent="0.15">
      <c r="B726" s="242"/>
      <c r="C726" s="242"/>
    </row>
    <row r="727" spans="2:3" ht="15.75" customHeight="1" x14ac:dyDescent="0.15">
      <c r="B727" s="242"/>
      <c r="C727" s="242"/>
    </row>
    <row r="728" spans="2:3" ht="15.75" customHeight="1" x14ac:dyDescent="0.15">
      <c r="B728" s="242"/>
      <c r="C728" s="242"/>
    </row>
    <row r="729" spans="2:3" ht="15.75" customHeight="1" x14ac:dyDescent="0.15">
      <c r="B729" s="242"/>
      <c r="C729" s="242"/>
    </row>
    <row r="730" spans="2:3" ht="15.75" customHeight="1" x14ac:dyDescent="0.15">
      <c r="B730" s="242"/>
      <c r="C730" s="242"/>
    </row>
    <row r="731" spans="2:3" ht="15.75" customHeight="1" x14ac:dyDescent="0.15">
      <c r="B731" s="242"/>
      <c r="C731" s="242"/>
    </row>
    <row r="732" spans="2:3" ht="15.75" customHeight="1" x14ac:dyDescent="0.15">
      <c r="B732" s="242"/>
      <c r="C732" s="242"/>
    </row>
    <row r="733" spans="2:3" ht="15.75" customHeight="1" x14ac:dyDescent="0.15">
      <c r="B733" s="242"/>
      <c r="C733" s="242"/>
    </row>
    <row r="734" spans="2:3" ht="15.75" customHeight="1" x14ac:dyDescent="0.15">
      <c r="B734" s="242"/>
      <c r="C734" s="242"/>
    </row>
    <row r="735" spans="2:3" ht="15.75" customHeight="1" x14ac:dyDescent="0.15">
      <c r="B735" s="242"/>
      <c r="C735" s="242"/>
    </row>
    <row r="736" spans="2:3" ht="15.75" customHeight="1" x14ac:dyDescent="0.15">
      <c r="B736" s="242"/>
      <c r="C736" s="242"/>
    </row>
    <row r="737" spans="2:3" ht="15.75" customHeight="1" x14ac:dyDescent="0.15">
      <c r="B737" s="242"/>
      <c r="C737" s="242"/>
    </row>
    <row r="738" spans="2:3" ht="15.75" customHeight="1" x14ac:dyDescent="0.15">
      <c r="B738" s="242"/>
      <c r="C738" s="242"/>
    </row>
    <row r="739" spans="2:3" ht="15.75" customHeight="1" x14ac:dyDescent="0.15">
      <c r="B739" s="242"/>
      <c r="C739" s="242"/>
    </row>
    <row r="740" spans="2:3" ht="15.75" customHeight="1" x14ac:dyDescent="0.15">
      <c r="B740" s="242"/>
      <c r="C740" s="242"/>
    </row>
    <row r="741" spans="2:3" ht="15.75" customHeight="1" x14ac:dyDescent="0.15">
      <c r="B741" s="242"/>
      <c r="C741" s="242"/>
    </row>
    <row r="742" spans="2:3" ht="15.75" customHeight="1" x14ac:dyDescent="0.15">
      <c r="B742" s="242"/>
      <c r="C742" s="242"/>
    </row>
    <row r="743" spans="2:3" ht="15.75" customHeight="1" x14ac:dyDescent="0.15">
      <c r="B743" s="242"/>
      <c r="C743" s="242"/>
    </row>
    <row r="744" spans="2:3" ht="15.75" customHeight="1" x14ac:dyDescent="0.15">
      <c r="B744" s="242"/>
      <c r="C744" s="242"/>
    </row>
    <row r="745" spans="2:3" ht="15.75" customHeight="1" x14ac:dyDescent="0.15">
      <c r="B745" s="242"/>
      <c r="C745" s="242"/>
    </row>
    <row r="746" spans="2:3" ht="15.75" customHeight="1" x14ac:dyDescent="0.15">
      <c r="B746" s="242"/>
      <c r="C746" s="242"/>
    </row>
    <row r="747" spans="2:3" ht="15.75" customHeight="1" x14ac:dyDescent="0.15">
      <c r="B747" s="242"/>
      <c r="C747" s="242"/>
    </row>
    <row r="748" spans="2:3" ht="15.75" customHeight="1" x14ac:dyDescent="0.15">
      <c r="B748" s="242"/>
      <c r="C748" s="242"/>
    </row>
    <row r="749" spans="2:3" ht="15.75" customHeight="1" x14ac:dyDescent="0.15">
      <c r="B749" s="242"/>
      <c r="C749" s="242"/>
    </row>
    <row r="750" spans="2:3" ht="15.75" customHeight="1" x14ac:dyDescent="0.15">
      <c r="B750" s="242"/>
      <c r="C750" s="242"/>
    </row>
    <row r="751" spans="2:3" ht="15.75" customHeight="1" x14ac:dyDescent="0.15">
      <c r="B751" s="242"/>
      <c r="C751" s="242"/>
    </row>
    <row r="752" spans="2:3" ht="15.75" customHeight="1" x14ac:dyDescent="0.15">
      <c r="B752" s="242"/>
      <c r="C752" s="242"/>
    </row>
    <row r="753" spans="2:3" ht="15.75" customHeight="1" x14ac:dyDescent="0.15">
      <c r="B753" s="242"/>
      <c r="C753" s="242"/>
    </row>
    <row r="754" spans="2:3" ht="15.75" customHeight="1" x14ac:dyDescent="0.15">
      <c r="B754" s="242"/>
      <c r="C754" s="242"/>
    </row>
    <row r="755" spans="2:3" ht="15.75" customHeight="1" x14ac:dyDescent="0.15">
      <c r="B755" s="242"/>
      <c r="C755" s="242"/>
    </row>
    <row r="756" spans="2:3" ht="15.75" customHeight="1" x14ac:dyDescent="0.15">
      <c r="B756" s="242"/>
      <c r="C756" s="242"/>
    </row>
    <row r="757" spans="2:3" ht="15.75" customHeight="1" x14ac:dyDescent="0.15">
      <c r="B757" s="242"/>
      <c r="C757" s="242"/>
    </row>
    <row r="758" spans="2:3" ht="15.75" customHeight="1" x14ac:dyDescent="0.15">
      <c r="B758" s="242"/>
      <c r="C758" s="242"/>
    </row>
    <row r="759" spans="2:3" ht="15.75" customHeight="1" x14ac:dyDescent="0.15">
      <c r="B759" s="242"/>
      <c r="C759" s="242"/>
    </row>
    <row r="760" spans="2:3" ht="15.75" customHeight="1" x14ac:dyDescent="0.15">
      <c r="B760" s="242"/>
      <c r="C760" s="242"/>
    </row>
    <row r="761" spans="2:3" ht="15.75" customHeight="1" x14ac:dyDescent="0.15">
      <c r="B761" s="242"/>
      <c r="C761" s="242"/>
    </row>
    <row r="762" spans="2:3" ht="15.75" customHeight="1" x14ac:dyDescent="0.15">
      <c r="B762" s="242"/>
      <c r="C762" s="242"/>
    </row>
    <row r="763" spans="2:3" ht="15.75" customHeight="1" x14ac:dyDescent="0.15">
      <c r="B763" s="242"/>
      <c r="C763" s="242"/>
    </row>
    <row r="764" spans="2:3" ht="15.75" customHeight="1" x14ac:dyDescent="0.15">
      <c r="B764" s="242"/>
      <c r="C764" s="242"/>
    </row>
    <row r="765" spans="2:3" ht="15.75" customHeight="1" x14ac:dyDescent="0.15">
      <c r="B765" s="242"/>
      <c r="C765" s="242"/>
    </row>
    <row r="766" spans="2:3" ht="15.75" customHeight="1" x14ac:dyDescent="0.15">
      <c r="B766" s="242"/>
      <c r="C766" s="242"/>
    </row>
    <row r="767" spans="2:3" ht="15.75" customHeight="1" x14ac:dyDescent="0.15">
      <c r="B767" s="242"/>
      <c r="C767" s="242"/>
    </row>
    <row r="768" spans="2:3" ht="15.75" customHeight="1" x14ac:dyDescent="0.15">
      <c r="B768" s="242"/>
      <c r="C768" s="242"/>
    </row>
    <row r="769" spans="2:3" ht="15.75" customHeight="1" x14ac:dyDescent="0.15">
      <c r="B769" s="242"/>
      <c r="C769" s="242"/>
    </row>
    <row r="770" spans="2:3" ht="15.75" customHeight="1" x14ac:dyDescent="0.15">
      <c r="B770" s="242"/>
      <c r="C770" s="242"/>
    </row>
    <row r="771" spans="2:3" ht="15.75" customHeight="1" x14ac:dyDescent="0.15">
      <c r="B771" s="242"/>
      <c r="C771" s="242"/>
    </row>
    <row r="772" spans="2:3" ht="15.75" customHeight="1" x14ac:dyDescent="0.15">
      <c r="B772" s="242"/>
      <c r="C772" s="242"/>
    </row>
    <row r="773" spans="2:3" ht="15.75" customHeight="1" x14ac:dyDescent="0.15">
      <c r="B773" s="242"/>
      <c r="C773" s="242"/>
    </row>
    <row r="774" spans="2:3" ht="15.75" customHeight="1" x14ac:dyDescent="0.15">
      <c r="B774" s="242"/>
      <c r="C774" s="242"/>
    </row>
    <row r="775" spans="2:3" ht="15.75" customHeight="1" x14ac:dyDescent="0.15">
      <c r="B775" s="242"/>
      <c r="C775" s="242"/>
    </row>
    <row r="776" spans="2:3" ht="15.75" customHeight="1" x14ac:dyDescent="0.15">
      <c r="B776" s="242"/>
      <c r="C776" s="242"/>
    </row>
    <row r="777" spans="2:3" ht="15.75" customHeight="1" x14ac:dyDescent="0.15">
      <c r="B777" s="242"/>
      <c r="C777" s="242"/>
    </row>
    <row r="778" spans="2:3" ht="15.75" customHeight="1" x14ac:dyDescent="0.15">
      <c r="B778" s="242"/>
      <c r="C778" s="242"/>
    </row>
    <row r="779" spans="2:3" ht="15.75" customHeight="1" x14ac:dyDescent="0.15">
      <c r="B779" s="242"/>
      <c r="C779" s="242"/>
    </row>
    <row r="780" spans="2:3" ht="15.75" customHeight="1" x14ac:dyDescent="0.15">
      <c r="B780" s="242"/>
      <c r="C780" s="242"/>
    </row>
    <row r="781" spans="2:3" ht="15.75" customHeight="1" x14ac:dyDescent="0.15">
      <c r="B781" s="242"/>
      <c r="C781" s="242"/>
    </row>
    <row r="782" spans="2:3" ht="15.75" customHeight="1" x14ac:dyDescent="0.15">
      <c r="B782" s="242"/>
      <c r="C782" s="242"/>
    </row>
    <row r="783" spans="2:3" ht="15.75" customHeight="1" x14ac:dyDescent="0.15">
      <c r="B783" s="242"/>
      <c r="C783" s="242"/>
    </row>
    <row r="784" spans="2:3" ht="15.75" customHeight="1" x14ac:dyDescent="0.15">
      <c r="B784" s="242"/>
      <c r="C784" s="242"/>
    </row>
    <row r="785" spans="2:3" ht="15.75" customHeight="1" x14ac:dyDescent="0.15">
      <c r="B785" s="242"/>
      <c r="C785" s="242"/>
    </row>
    <row r="786" spans="2:3" ht="15.75" customHeight="1" x14ac:dyDescent="0.15">
      <c r="B786" s="242"/>
      <c r="C786" s="242"/>
    </row>
    <row r="787" spans="2:3" ht="15.75" customHeight="1" x14ac:dyDescent="0.15">
      <c r="B787" s="242"/>
      <c r="C787" s="242"/>
    </row>
    <row r="788" spans="2:3" ht="15.75" customHeight="1" x14ac:dyDescent="0.15">
      <c r="B788" s="242"/>
      <c r="C788" s="242"/>
    </row>
    <row r="789" spans="2:3" ht="15.75" customHeight="1" x14ac:dyDescent="0.15">
      <c r="B789" s="242"/>
      <c r="C789" s="242"/>
    </row>
    <row r="790" spans="2:3" ht="15.75" customHeight="1" x14ac:dyDescent="0.15">
      <c r="B790" s="242"/>
      <c r="C790" s="242"/>
    </row>
    <row r="791" spans="2:3" ht="15.75" customHeight="1" x14ac:dyDescent="0.15">
      <c r="B791" s="242"/>
      <c r="C791" s="242"/>
    </row>
    <row r="792" spans="2:3" ht="15.75" customHeight="1" x14ac:dyDescent="0.15">
      <c r="B792" s="242"/>
      <c r="C792" s="242"/>
    </row>
    <row r="793" spans="2:3" ht="15.75" customHeight="1" x14ac:dyDescent="0.15">
      <c r="B793" s="242"/>
      <c r="C793" s="242"/>
    </row>
    <row r="794" spans="2:3" ht="15.75" customHeight="1" x14ac:dyDescent="0.15">
      <c r="B794" s="242"/>
      <c r="C794" s="242"/>
    </row>
    <row r="795" spans="2:3" ht="15.75" customHeight="1" x14ac:dyDescent="0.15">
      <c r="B795" s="242"/>
      <c r="C795" s="242"/>
    </row>
    <row r="796" spans="2:3" ht="15.75" customHeight="1" x14ac:dyDescent="0.15">
      <c r="B796" s="242"/>
      <c r="C796" s="242"/>
    </row>
    <row r="797" spans="2:3" ht="15.75" customHeight="1" x14ac:dyDescent="0.15">
      <c r="B797" s="242"/>
      <c r="C797" s="242"/>
    </row>
    <row r="798" spans="2:3" ht="15.75" customHeight="1" x14ac:dyDescent="0.15">
      <c r="B798" s="242"/>
      <c r="C798" s="242"/>
    </row>
    <row r="799" spans="2:3" ht="15.75" customHeight="1" x14ac:dyDescent="0.15">
      <c r="B799" s="242"/>
      <c r="C799" s="242"/>
    </row>
    <row r="800" spans="2:3" ht="15.75" customHeight="1" x14ac:dyDescent="0.15">
      <c r="B800" s="242"/>
      <c r="C800" s="242"/>
    </row>
    <row r="801" spans="2:3" ht="15.75" customHeight="1" x14ac:dyDescent="0.15">
      <c r="B801" s="242"/>
      <c r="C801" s="242"/>
    </row>
    <row r="802" spans="2:3" ht="15.75" customHeight="1" x14ac:dyDescent="0.15">
      <c r="B802" s="242"/>
      <c r="C802" s="242"/>
    </row>
    <row r="803" spans="2:3" ht="15.75" customHeight="1" x14ac:dyDescent="0.15">
      <c r="B803" s="242"/>
      <c r="C803" s="242"/>
    </row>
    <row r="804" spans="2:3" ht="15.75" customHeight="1" x14ac:dyDescent="0.15">
      <c r="B804" s="242"/>
      <c r="C804" s="242"/>
    </row>
    <row r="805" spans="2:3" ht="15.75" customHeight="1" x14ac:dyDescent="0.15">
      <c r="B805" s="242"/>
      <c r="C805" s="242"/>
    </row>
    <row r="806" spans="2:3" ht="15.75" customHeight="1" x14ac:dyDescent="0.15">
      <c r="B806" s="242"/>
      <c r="C806" s="242"/>
    </row>
    <row r="807" spans="2:3" ht="15.75" customHeight="1" x14ac:dyDescent="0.15">
      <c r="B807" s="242"/>
      <c r="C807" s="242"/>
    </row>
    <row r="808" spans="2:3" ht="15.75" customHeight="1" x14ac:dyDescent="0.15">
      <c r="B808" s="242"/>
      <c r="C808" s="242"/>
    </row>
    <row r="809" spans="2:3" ht="15.75" customHeight="1" x14ac:dyDescent="0.15">
      <c r="B809" s="242"/>
      <c r="C809" s="242"/>
    </row>
    <row r="810" spans="2:3" ht="15.75" customHeight="1" x14ac:dyDescent="0.15">
      <c r="B810" s="242"/>
      <c r="C810" s="242"/>
    </row>
    <row r="811" spans="2:3" ht="15.75" customHeight="1" x14ac:dyDescent="0.15">
      <c r="B811" s="242"/>
      <c r="C811" s="242"/>
    </row>
    <row r="812" spans="2:3" ht="15.75" customHeight="1" x14ac:dyDescent="0.15">
      <c r="B812" s="242"/>
      <c r="C812" s="242"/>
    </row>
    <row r="813" spans="2:3" ht="15.75" customHeight="1" x14ac:dyDescent="0.15">
      <c r="B813" s="242"/>
      <c r="C813" s="242"/>
    </row>
    <row r="814" spans="2:3" ht="15.75" customHeight="1" x14ac:dyDescent="0.15">
      <c r="B814" s="242"/>
      <c r="C814" s="242"/>
    </row>
    <row r="815" spans="2:3" ht="15.75" customHeight="1" x14ac:dyDescent="0.15">
      <c r="B815" s="242"/>
      <c r="C815" s="242"/>
    </row>
    <row r="816" spans="2:3" ht="15.75" customHeight="1" x14ac:dyDescent="0.15">
      <c r="B816" s="242"/>
      <c r="C816" s="242"/>
    </row>
    <row r="817" spans="2:3" ht="15.75" customHeight="1" x14ac:dyDescent="0.15">
      <c r="B817" s="242"/>
      <c r="C817" s="242"/>
    </row>
    <row r="818" spans="2:3" ht="15.75" customHeight="1" x14ac:dyDescent="0.15">
      <c r="B818" s="242"/>
      <c r="C818" s="242"/>
    </row>
    <row r="819" spans="2:3" ht="15.75" customHeight="1" x14ac:dyDescent="0.15">
      <c r="B819" s="242"/>
      <c r="C819" s="242"/>
    </row>
    <row r="820" spans="2:3" ht="15.75" customHeight="1" x14ac:dyDescent="0.15">
      <c r="B820" s="242"/>
      <c r="C820" s="242"/>
    </row>
    <row r="821" spans="2:3" ht="15.75" customHeight="1" x14ac:dyDescent="0.15">
      <c r="B821" s="242"/>
      <c r="C821" s="242"/>
    </row>
    <row r="822" spans="2:3" ht="15.75" customHeight="1" x14ac:dyDescent="0.15">
      <c r="B822" s="242"/>
      <c r="C822" s="242"/>
    </row>
    <row r="823" spans="2:3" ht="15.75" customHeight="1" x14ac:dyDescent="0.15">
      <c r="B823" s="242"/>
      <c r="C823" s="242"/>
    </row>
    <row r="824" spans="2:3" ht="15.75" customHeight="1" x14ac:dyDescent="0.15">
      <c r="B824" s="242"/>
      <c r="C824" s="242"/>
    </row>
    <row r="825" spans="2:3" ht="15.75" customHeight="1" x14ac:dyDescent="0.15">
      <c r="B825" s="242"/>
      <c r="C825" s="242"/>
    </row>
    <row r="826" spans="2:3" ht="15.75" customHeight="1" x14ac:dyDescent="0.15">
      <c r="B826" s="242"/>
      <c r="C826" s="242"/>
    </row>
    <row r="827" spans="2:3" ht="15.75" customHeight="1" x14ac:dyDescent="0.15">
      <c r="B827" s="242"/>
      <c r="C827" s="242"/>
    </row>
    <row r="828" spans="2:3" ht="15.75" customHeight="1" x14ac:dyDescent="0.15">
      <c r="B828" s="242"/>
      <c r="C828" s="242"/>
    </row>
    <row r="829" spans="2:3" ht="15.75" customHeight="1" x14ac:dyDescent="0.15">
      <c r="B829" s="242"/>
      <c r="C829" s="242"/>
    </row>
    <row r="830" spans="2:3" ht="15.75" customHeight="1" x14ac:dyDescent="0.15">
      <c r="B830" s="242"/>
      <c r="C830" s="242"/>
    </row>
    <row r="831" spans="2:3" ht="15.75" customHeight="1" x14ac:dyDescent="0.15">
      <c r="B831" s="242"/>
      <c r="C831" s="242"/>
    </row>
    <row r="832" spans="2:3" ht="15.75" customHeight="1" x14ac:dyDescent="0.15">
      <c r="B832" s="242"/>
      <c r="C832" s="242"/>
    </row>
    <row r="833" spans="2:3" ht="15.75" customHeight="1" x14ac:dyDescent="0.15">
      <c r="B833" s="242"/>
      <c r="C833" s="242"/>
    </row>
    <row r="834" spans="2:3" ht="15.75" customHeight="1" x14ac:dyDescent="0.15">
      <c r="B834" s="242"/>
      <c r="C834" s="242"/>
    </row>
    <row r="835" spans="2:3" ht="15.75" customHeight="1" x14ac:dyDescent="0.15">
      <c r="B835" s="242"/>
      <c r="C835" s="242"/>
    </row>
    <row r="836" spans="2:3" ht="15.75" customHeight="1" x14ac:dyDescent="0.15">
      <c r="B836" s="242"/>
      <c r="C836" s="242"/>
    </row>
    <row r="837" spans="2:3" ht="15.75" customHeight="1" x14ac:dyDescent="0.15">
      <c r="B837" s="242"/>
      <c r="C837" s="242"/>
    </row>
    <row r="838" spans="2:3" ht="15.75" customHeight="1" x14ac:dyDescent="0.15">
      <c r="B838" s="242"/>
      <c r="C838" s="242"/>
    </row>
    <row r="839" spans="2:3" ht="15.75" customHeight="1" x14ac:dyDescent="0.15">
      <c r="B839" s="242"/>
      <c r="C839" s="242"/>
    </row>
    <row r="840" spans="2:3" ht="15.75" customHeight="1" x14ac:dyDescent="0.15">
      <c r="B840" s="242"/>
      <c r="C840" s="242"/>
    </row>
    <row r="841" spans="2:3" ht="15.75" customHeight="1" x14ac:dyDescent="0.15">
      <c r="B841" s="242"/>
      <c r="C841" s="242"/>
    </row>
    <row r="842" spans="2:3" ht="15.75" customHeight="1" x14ac:dyDescent="0.15">
      <c r="B842" s="242"/>
      <c r="C842" s="242"/>
    </row>
    <row r="843" spans="2:3" ht="15.75" customHeight="1" x14ac:dyDescent="0.15">
      <c r="B843" s="242"/>
      <c r="C843" s="242"/>
    </row>
    <row r="844" spans="2:3" ht="15.75" customHeight="1" x14ac:dyDescent="0.15">
      <c r="B844" s="242"/>
      <c r="C844" s="242"/>
    </row>
    <row r="845" spans="2:3" ht="15.75" customHeight="1" x14ac:dyDescent="0.15">
      <c r="B845" s="242"/>
      <c r="C845" s="242"/>
    </row>
    <row r="846" spans="2:3" ht="15.75" customHeight="1" x14ac:dyDescent="0.15">
      <c r="B846" s="242"/>
      <c r="C846" s="242"/>
    </row>
    <row r="847" spans="2:3" ht="15.75" customHeight="1" x14ac:dyDescent="0.15">
      <c r="B847" s="242"/>
      <c r="C847" s="242"/>
    </row>
    <row r="848" spans="2:3" ht="15.75" customHeight="1" x14ac:dyDescent="0.15">
      <c r="B848" s="242"/>
      <c r="C848" s="242"/>
    </row>
    <row r="849" spans="2:3" ht="15.75" customHeight="1" x14ac:dyDescent="0.15">
      <c r="B849" s="242"/>
      <c r="C849" s="242"/>
    </row>
    <row r="850" spans="2:3" ht="15.75" customHeight="1" x14ac:dyDescent="0.15">
      <c r="B850" s="242"/>
      <c r="C850" s="242"/>
    </row>
    <row r="851" spans="2:3" ht="15.75" customHeight="1" x14ac:dyDescent="0.15">
      <c r="B851" s="242"/>
      <c r="C851" s="242"/>
    </row>
    <row r="852" spans="2:3" ht="15.75" customHeight="1" x14ac:dyDescent="0.15">
      <c r="B852" s="242"/>
      <c r="C852" s="242"/>
    </row>
    <row r="853" spans="2:3" ht="15.75" customHeight="1" x14ac:dyDescent="0.15">
      <c r="B853" s="242"/>
      <c r="C853" s="242"/>
    </row>
    <row r="854" spans="2:3" ht="15.75" customHeight="1" x14ac:dyDescent="0.15">
      <c r="B854" s="242"/>
      <c r="C854" s="242"/>
    </row>
    <row r="855" spans="2:3" ht="15.75" customHeight="1" x14ac:dyDescent="0.15">
      <c r="B855" s="242"/>
      <c r="C855" s="242"/>
    </row>
    <row r="856" spans="2:3" ht="15.75" customHeight="1" x14ac:dyDescent="0.15">
      <c r="B856" s="242"/>
      <c r="C856" s="242"/>
    </row>
    <row r="857" spans="2:3" ht="15.75" customHeight="1" x14ac:dyDescent="0.15">
      <c r="B857" s="242"/>
      <c r="C857" s="242"/>
    </row>
    <row r="858" spans="2:3" ht="15.75" customHeight="1" x14ac:dyDescent="0.15">
      <c r="B858" s="242"/>
      <c r="C858" s="242"/>
    </row>
    <row r="859" spans="2:3" ht="15.75" customHeight="1" x14ac:dyDescent="0.15">
      <c r="B859" s="242"/>
      <c r="C859" s="242"/>
    </row>
    <row r="860" spans="2:3" ht="15.75" customHeight="1" x14ac:dyDescent="0.15">
      <c r="B860" s="242"/>
      <c r="C860" s="242"/>
    </row>
    <row r="861" spans="2:3" ht="15.75" customHeight="1" x14ac:dyDescent="0.15">
      <c r="B861" s="242"/>
      <c r="C861" s="242"/>
    </row>
    <row r="862" spans="2:3" ht="15.75" customHeight="1" x14ac:dyDescent="0.15">
      <c r="B862" s="242"/>
      <c r="C862" s="242"/>
    </row>
    <row r="863" spans="2:3" ht="15.75" customHeight="1" x14ac:dyDescent="0.15">
      <c r="B863" s="242"/>
      <c r="C863" s="242"/>
    </row>
    <row r="864" spans="2:3" ht="15.75" customHeight="1" x14ac:dyDescent="0.15">
      <c r="B864" s="242"/>
      <c r="C864" s="242"/>
    </row>
    <row r="865" spans="2:3" ht="15.75" customHeight="1" x14ac:dyDescent="0.15">
      <c r="B865" s="242"/>
      <c r="C865" s="242"/>
    </row>
    <row r="866" spans="2:3" ht="15.75" customHeight="1" x14ac:dyDescent="0.15">
      <c r="B866" s="242"/>
      <c r="C866" s="242"/>
    </row>
    <row r="867" spans="2:3" ht="15.75" customHeight="1" x14ac:dyDescent="0.15">
      <c r="B867" s="242"/>
      <c r="C867" s="242"/>
    </row>
    <row r="868" spans="2:3" ht="15.75" customHeight="1" x14ac:dyDescent="0.15">
      <c r="B868" s="242"/>
      <c r="C868" s="242"/>
    </row>
    <row r="869" spans="2:3" ht="15.75" customHeight="1" x14ac:dyDescent="0.15">
      <c r="B869" s="242"/>
      <c r="C869" s="242"/>
    </row>
    <row r="870" spans="2:3" ht="15.75" customHeight="1" x14ac:dyDescent="0.15">
      <c r="B870" s="242"/>
      <c r="C870" s="242"/>
    </row>
    <row r="871" spans="2:3" ht="15.75" customHeight="1" x14ac:dyDescent="0.15">
      <c r="B871" s="242"/>
      <c r="C871" s="242"/>
    </row>
    <row r="872" spans="2:3" ht="15.75" customHeight="1" x14ac:dyDescent="0.15">
      <c r="B872" s="242"/>
      <c r="C872" s="242"/>
    </row>
    <row r="873" spans="2:3" ht="15.75" customHeight="1" x14ac:dyDescent="0.15">
      <c r="B873" s="242"/>
      <c r="C873" s="242"/>
    </row>
    <row r="874" spans="2:3" ht="15.75" customHeight="1" x14ac:dyDescent="0.15">
      <c r="B874" s="242"/>
      <c r="C874" s="242"/>
    </row>
    <row r="875" spans="2:3" ht="15.75" customHeight="1" x14ac:dyDescent="0.15">
      <c r="B875" s="242"/>
      <c r="C875" s="242"/>
    </row>
    <row r="876" spans="2:3" ht="15.75" customHeight="1" x14ac:dyDescent="0.15">
      <c r="B876" s="242"/>
      <c r="C876" s="242"/>
    </row>
    <row r="877" spans="2:3" ht="15.75" customHeight="1" x14ac:dyDescent="0.15">
      <c r="B877" s="242"/>
      <c r="C877" s="242"/>
    </row>
    <row r="878" spans="2:3" ht="15.75" customHeight="1" x14ac:dyDescent="0.15">
      <c r="B878" s="242"/>
      <c r="C878" s="242"/>
    </row>
    <row r="879" spans="2:3" ht="15.75" customHeight="1" x14ac:dyDescent="0.15">
      <c r="B879" s="242"/>
      <c r="C879" s="242"/>
    </row>
    <row r="880" spans="2:3" ht="15.75" customHeight="1" x14ac:dyDescent="0.15">
      <c r="B880" s="242"/>
      <c r="C880" s="242"/>
    </row>
    <row r="881" spans="2:3" ht="15.75" customHeight="1" x14ac:dyDescent="0.15">
      <c r="B881" s="242"/>
      <c r="C881" s="242"/>
    </row>
    <row r="882" spans="2:3" ht="15.75" customHeight="1" x14ac:dyDescent="0.15">
      <c r="B882" s="242"/>
      <c r="C882" s="242"/>
    </row>
    <row r="883" spans="2:3" ht="15.75" customHeight="1" x14ac:dyDescent="0.15">
      <c r="B883" s="242"/>
      <c r="C883" s="242"/>
    </row>
    <row r="884" spans="2:3" ht="15.75" customHeight="1" x14ac:dyDescent="0.15">
      <c r="B884" s="242"/>
      <c r="C884" s="242"/>
    </row>
    <row r="885" spans="2:3" ht="15.75" customHeight="1" x14ac:dyDescent="0.15">
      <c r="B885" s="242"/>
      <c r="C885" s="242"/>
    </row>
    <row r="886" spans="2:3" ht="15.75" customHeight="1" x14ac:dyDescent="0.15">
      <c r="B886" s="242"/>
      <c r="C886" s="242"/>
    </row>
    <row r="887" spans="2:3" ht="15.75" customHeight="1" x14ac:dyDescent="0.15">
      <c r="B887" s="242"/>
      <c r="C887" s="242"/>
    </row>
    <row r="888" spans="2:3" ht="15.75" customHeight="1" x14ac:dyDescent="0.15">
      <c r="B888" s="242"/>
      <c r="C888" s="242"/>
    </row>
    <row r="889" spans="2:3" ht="15.75" customHeight="1" x14ac:dyDescent="0.15">
      <c r="B889" s="242"/>
      <c r="C889" s="242"/>
    </row>
    <row r="890" spans="2:3" ht="15.75" customHeight="1" x14ac:dyDescent="0.15">
      <c r="B890" s="242"/>
      <c r="C890" s="242"/>
    </row>
    <row r="891" spans="2:3" ht="15.75" customHeight="1" x14ac:dyDescent="0.15">
      <c r="B891" s="242"/>
      <c r="C891" s="242"/>
    </row>
    <row r="892" spans="2:3" ht="15.75" customHeight="1" x14ac:dyDescent="0.15">
      <c r="B892" s="242"/>
      <c r="C892" s="242"/>
    </row>
    <row r="893" spans="2:3" ht="15.75" customHeight="1" x14ac:dyDescent="0.15">
      <c r="B893" s="242"/>
      <c r="C893" s="242"/>
    </row>
    <row r="894" spans="2:3" ht="15.75" customHeight="1" x14ac:dyDescent="0.15">
      <c r="B894" s="242"/>
      <c r="C894" s="242"/>
    </row>
    <row r="895" spans="2:3" ht="15.75" customHeight="1" x14ac:dyDescent="0.15">
      <c r="B895" s="242"/>
      <c r="C895" s="242"/>
    </row>
    <row r="896" spans="2:3" ht="15.75" customHeight="1" x14ac:dyDescent="0.15">
      <c r="B896" s="242"/>
      <c r="C896" s="242"/>
    </row>
    <row r="897" spans="2:3" ht="15.75" customHeight="1" x14ac:dyDescent="0.15">
      <c r="B897" s="242"/>
      <c r="C897" s="242"/>
    </row>
    <row r="898" spans="2:3" ht="15.75" customHeight="1" x14ac:dyDescent="0.15">
      <c r="B898" s="242"/>
      <c r="C898" s="242"/>
    </row>
    <row r="899" spans="2:3" ht="15.75" customHeight="1" x14ac:dyDescent="0.15">
      <c r="B899" s="242"/>
      <c r="C899" s="242"/>
    </row>
    <row r="900" spans="2:3" ht="15.75" customHeight="1" x14ac:dyDescent="0.15">
      <c r="B900" s="242"/>
      <c r="C900" s="242"/>
    </row>
    <row r="901" spans="2:3" ht="15.75" customHeight="1" x14ac:dyDescent="0.15">
      <c r="B901" s="242"/>
      <c r="C901" s="242"/>
    </row>
    <row r="902" spans="2:3" ht="15.75" customHeight="1" x14ac:dyDescent="0.15">
      <c r="B902" s="242"/>
      <c r="C902" s="242"/>
    </row>
    <row r="903" spans="2:3" ht="15.75" customHeight="1" x14ac:dyDescent="0.15">
      <c r="B903" s="242"/>
      <c r="C903" s="242"/>
    </row>
    <row r="904" spans="2:3" ht="15.75" customHeight="1" x14ac:dyDescent="0.15">
      <c r="B904" s="242"/>
      <c r="C904" s="242"/>
    </row>
    <row r="905" spans="2:3" ht="15.75" customHeight="1" x14ac:dyDescent="0.15">
      <c r="B905" s="242"/>
      <c r="C905" s="242"/>
    </row>
    <row r="906" spans="2:3" ht="15.75" customHeight="1" x14ac:dyDescent="0.15">
      <c r="B906" s="242"/>
      <c r="C906" s="242"/>
    </row>
    <row r="907" spans="2:3" ht="15.75" customHeight="1" x14ac:dyDescent="0.15">
      <c r="B907" s="242"/>
      <c r="C907" s="242"/>
    </row>
    <row r="908" spans="2:3" ht="15.75" customHeight="1" x14ac:dyDescent="0.15">
      <c r="B908" s="242"/>
      <c r="C908" s="242"/>
    </row>
    <row r="909" spans="2:3" ht="15.75" customHeight="1" x14ac:dyDescent="0.15">
      <c r="B909" s="242"/>
      <c r="C909" s="242"/>
    </row>
    <row r="910" spans="2:3" ht="15.75" customHeight="1" x14ac:dyDescent="0.15">
      <c r="B910" s="242"/>
      <c r="C910" s="242"/>
    </row>
    <row r="911" spans="2:3" ht="15.75" customHeight="1" x14ac:dyDescent="0.15">
      <c r="B911" s="242"/>
      <c r="C911" s="242"/>
    </row>
    <row r="912" spans="2:3" ht="15.75" customHeight="1" x14ac:dyDescent="0.15">
      <c r="B912" s="242"/>
      <c r="C912" s="242"/>
    </row>
    <row r="913" spans="2:3" ht="15.75" customHeight="1" x14ac:dyDescent="0.15">
      <c r="B913" s="242"/>
      <c r="C913" s="242"/>
    </row>
    <row r="914" spans="2:3" ht="15.75" customHeight="1" x14ac:dyDescent="0.15">
      <c r="B914" s="242"/>
      <c r="C914" s="242"/>
    </row>
    <row r="915" spans="2:3" ht="15.75" customHeight="1" x14ac:dyDescent="0.15">
      <c r="B915" s="242"/>
      <c r="C915" s="242"/>
    </row>
    <row r="916" spans="2:3" ht="15.75" customHeight="1" x14ac:dyDescent="0.15">
      <c r="B916" s="242"/>
      <c r="C916" s="242"/>
    </row>
    <row r="917" spans="2:3" ht="15.75" customHeight="1" x14ac:dyDescent="0.15">
      <c r="B917" s="242"/>
      <c r="C917" s="242"/>
    </row>
    <row r="918" spans="2:3" ht="15.75" customHeight="1" x14ac:dyDescent="0.15">
      <c r="B918" s="242"/>
      <c r="C918" s="242"/>
    </row>
    <row r="919" spans="2:3" ht="15.75" customHeight="1" x14ac:dyDescent="0.15">
      <c r="B919" s="242"/>
      <c r="C919" s="242"/>
    </row>
    <row r="920" spans="2:3" ht="15.75" customHeight="1" x14ac:dyDescent="0.15">
      <c r="B920" s="242"/>
      <c r="C920" s="242"/>
    </row>
    <row r="921" spans="2:3" ht="15.75" customHeight="1" x14ac:dyDescent="0.15">
      <c r="B921" s="242"/>
      <c r="C921" s="242"/>
    </row>
    <row r="922" spans="2:3" ht="15.75" customHeight="1" x14ac:dyDescent="0.15">
      <c r="B922" s="242"/>
      <c r="C922" s="242"/>
    </row>
    <row r="923" spans="2:3" ht="15.75" customHeight="1" x14ac:dyDescent="0.15">
      <c r="B923" s="242"/>
      <c r="C923" s="242"/>
    </row>
    <row r="924" spans="2:3" ht="15.75" customHeight="1" x14ac:dyDescent="0.15">
      <c r="B924" s="242"/>
      <c r="C924" s="242"/>
    </row>
    <row r="925" spans="2:3" ht="15.75" customHeight="1" x14ac:dyDescent="0.15">
      <c r="B925" s="242"/>
      <c r="C925" s="242"/>
    </row>
    <row r="926" spans="2:3" ht="15.75" customHeight="1" x14ac:dyDescent="0.15">
      <c r="B926" s="242"/>
      <c r="C926" s="242"/>
    </row>
    <row r="927" spans="2:3" ht="15.75" customHeight="1" x14ac:dyDescent="0.15">
      <c r="B927" s="242"/>
      <c r="C927" s="242"/>
    </row>
    <row r="928" spans="2:3" ht="15.75" customHeight="1" x14ac:dyDescent="0.15">
      <c r="B928" s="242"/>
      <c r="C928" s="242"/>
    </row>
    <row r="929" spans="2:3" ht="15.75" customHeight="1" x14ac:dyDescent="0.15">
      <c r="B929" s="242"/>
      <c r="C929" s="242"/>
    </row>
    <row r="930" spans="2:3" ht="15.75" customHeight="1" x14ac:dyDescent="0.15">
      <c r="B930" s="242"/>
      <c r="C930" s="242"/>
    </row>
    <row r="931" spans="2:3" ht="15.75" customHeight="1" x14ac:dyDescent="0.15">
      <c r="B931" s="242"/>
      <c r="C931" s="242"/>
    </row>
    <row r="932" spans="2:3" ht="15.75" customHeight="1" x14ac:dyDescent="0.15">
      <c r="B932" s="242"/>
      <c r="C932" s="242"/>
    </row>
    <row r="933" spans="2:3" ht="15.75" customHeight="1" x14ac:dyDescent="0.15">
      <c r="B933" s="242"/>
      <c r="C933" s="242"/>
    </row>
    <row r="934" spans="2:3" ht="15.75" customHeight="1" x14ac:dyDescent="0.15">
      <c r="B934" s="242"/>
      <c r="C934" s="242"/>
    </row>
    <row r="935" spans="2:3" ht="15.75" customHeight="1" x14ac:dyDescent="0.15">
      <c r="B935" s="242"/>
      <c r="C935" s="242"/>
    </row>
    <row r="936" spans="2:3" ht="15.75" customHeight="1" x14ac:dyDescent="0.15">
      <c r="B936" s="242"/>
      <c r="C936" s="242"/>
    </row>
    <row r="937" spans="2:3" ht="15.75" customHeight="1" x14ac:dyDescent="0.15">
      <c r="B937" s="242"/>
      <c r="C937" s="242"/>
    </row>
    <row r="938" spans="2:3" ht="15.75" customHeight="1" x14ac:dyDescent="0.15">
      <c r="B938" s="242"/>
      <c r="C938" s="242"/>
    </row>
    <row r="939" spans="2:3" ht="15.75" customHeight="1" x14ac:dyDescent="0.15">
      <c r="B939" s="242"/>
      <c r="C939" s="242"/>
    </row>
    <row r="940" spans="2:3" ht="15.75" customHeight="1" x14ac:dyDescent="0.15">
      <c r="B940" s="242"/>
      <c r="C940" s="242"/>
    </row>
    <row r="941" spans="2:3" ht="15.75" customHeight="1" x14ac:dyDescent="0.15">
      <c r="B941" s="242"/>
      <c r="C941" s="242"/>
    </row>
    <row r="942" spans="2:3" ht="15.75" customHeight="1" x14ac:dyDescent="0.15">
      <c r="B942" s="242"/>
      <c r="C942" s="242"/>
    </row>
    <row r="943" spans="2:3" ht="15.75" customHeight="1" x14ac:dyDescent="0.15">
      <c r="B943" s="242"/>
      <c r="C943" s="242"/>
    </row>
    <row r="944" spans="2:3" ht="15.75" customHeight="1" x14ac:dyDescent="0.15">
      <c r="B944" s="242"/>
      <c r="C944" s="242"/>
    </row>
    <row r="945" spans="2:3" ht="15.75" customHeight="1" x14ac:dyDescent="0.15">
      <c r="B945" s="242"/>
      <c r="C945" s="242"/>
    </row>
    <row r="946" spans="2:3" ht="15.75" customHeight="1" x14ac:dyDescent="0.15">
      <c r="B946" s="242"/>
      <c r="C946" s="242"/>
    </row>
    <row r="947" spans="2:3" ht="15.75" customHeight="1" x14ac:dyDescent="0.15">
      <c r="B947" s="242"/>
      <c r="C947" s="242"/>
    </row>
    <row r="948" spans="2:3" ht="15.75" customHeight="1" x14ac:dyDescent="0.15">
      <c r="B948" s="242"/>
      <c r="C948" s="242"/>
    </row>
    <row r="949" spans="2:3" ht="15.75" customHeight="1" x14ac:dyDescent="0.15">
      <c r="B949" s="242"/>
      <c r="C949" s="242"/>
    </row>
    <row r="950" spans="2:3" ht="15.75" customHeight="1" x14ac:dyDescent="0.15">
      <c r="B950" s="242"/>
      <c r="C950" s="242"/>
    </row>
    <row r="951" spans="2:3" ht="15.75" customHeight="1" x14ac:dyDescent="0.15">
      <c r="B951" s="242"/>
      <c r="C951" s="242"/>
    </row>
    <row r="952" spans="2:3" ht="15.75" customHeight="1" x14ac:dyDescent="0.15">
      <c r="B952" s="242"/>
      <c r="C952" s="242"/>
    </row>
    <row r="953" spans="2:3" ht="15.75" customHeight="1" x14ac:dyDescent="0.15">
      <c r="B953" s="242"/>
      <c r="C953" s="242"/>
    </row>
    <row r="954" spans="2:3" ht="15.75" customHeight="1" x14ac:dyDescent="0.15">
      <c r="B954" s="242"/>
      <c r="C954" s="242"/>
    </row>
    <row r="955" spans="2:3" ht="15.75" customHeight="1" x14ac:dyDescent="0.15">
      <c r="B955" s="242"/>
      <c r="C955" s="242"/>
    </row>
    <row r="956" spans="2:3" ht="15.75" customHeight="1" x14ac:dyDescent="0.15">
      <c r="B956" s="242"/>
      <c r="C956" s="242"/>
    </row>
    <row r="957" spans="2:3" ht="15.75" customHeight="1" x14ac:dyDescent="0.15">
      <c r="B957" s="242"/>
      <c r="C957" s="242"/>
    </row>
    <row r="958" spans="2:3" ht="15.75" customHeight="1" x14ac:dyDescent="0.15">
      <c r="B958" s="242"/>
      <c r="C958" s="242"/>
    </row>
    <row r="959" spans="2:3" ht="15.75" customHeight="1" x14ac:dyDescent="0.15">
      <c r="B959" s="242"/>
      <c r="C959" s="242"/>
    </row>
    <row r="960" spans="2:3" ht="15.75" customHeight="1" x14ac:dyDescent="0.15">
      <c r="B960" s="242"/>
      <c r="C960" s="242"/>
    </row>
    <row r="961" spans="2:3" ht="15.75" customHeight="1" x14ac:dyDescent="0.15">
      <c r="B961" s="242"/>
      <c r="C961" s="242"/>
    </row>
    <row r="962" spans="2:3" ht="15.75" customHeight="1" x14ac:dyDescent="0.15">
      <c r="B962" s="242"/>
      <c r="C962" s="242"/>
    </row>
    <row r="963" spans="2:3" ht="15.75" customHeight="1" x14ac:dyDescent="0.15">
      <c r="B963" s="242"/>
      <c r="C963" s="242"/>
    </row>
    <row r="964" spans="2:3" ht="15.75" customHeight="1" x14ac:dyDescent="0.15">
      <c r="B964" s="242"/>
      <c r="C964" s="242"/>
    </row>
    <row r="965" spans="2:3" ht="15.75" customHeight="1" x14ac:dyDescent="0.15">
      <c r="B965" s="242"/>
      <c r="C965" s="242"/>
    </row>
    <row r="966" spans="2:3" ht="15.75" customHeight="1" x14ac:dyDescent="0.15">
      <c r="B966" s="242"/>
      <c r="C966" s="242"/>
    </row>
    <row r="967" spans="2:3" ht="15.75" customHeight="1" x14ac:dyDescent="0.15">
      <c r="B967" s="242"/>
      <c r="C967" s="242"/>
    </row>
    <row r="968" spans="2:3" ht="15.75" customHeight="1" x14ac:dyDescent="0.15">
      <c r="B968" s="242"/>
      <c r="C968" s="242"/>
    </row>
    <row r="969" spans="2:3" ht="15.75" customHeight="1" x14ac:dyDescent="0.15">
      <c r="B969" s="242"/>
      <c r="C969" s="242"/>
    </row>
    <row r="970" spans="2:3" ht="15.75" customHeight="1" x14ac:dyDescent="0.15">
      <c r="B970" s="242"/>
      <c r="C970" s="242"/>
    </row>
    <row r="971" spans="2:3" ht="15.75" customHeight="1" x14ac:dyDescent="0.15">
      <c r="B971" s="242"/>
      <c r="C971" s="242"/>
    </row>
    <row r="972" spans="2:3" ht="15.75" customHeight="1" x14ac:dyDescent="0.15">
      <c r="B972" s="242"/>
      <c r="C972" s="242"/>
    </row>
    <row r="973" spans="2:3" ht="15.75" customHeight="1" x14ac:dyDescent="0.15">
      <c r="B973" s="242"/>
      <c r="C973" s="242"/>
    </row>
    <row r="974" spans="2:3" ht="15.75" customHeight="1" x14ac:dyDescent="0.15">
      <c r="B974" s="242"/>
      <c r="C974" s="242"/>
    </row>
    <row r="975" spans="2:3" ht="15.75" customHeight="1" x14ac:dyDescent="0.15">
      <c r="B975" s="242"/>
      <c r="C975" s="242"/>
    </row>
    <row r="976" spans="2:3" ht="15.75" customHeight="1" x14ac:dyDescent="0.15">
      <c r="B976" s="242"/>
      <c r="C976" s="242"/>
    </row>
    <row r="977" spans="2:3" ht="15.75" customHeight="1" x14ac:dyDescent="0.15">
      <c r="B977" s="242"/>
      <c r="C977" s="242"/>
    </row>
    <row r="978" spans="2:3" ht="15.75" customHeight="1" x14ac:dyDescent="0.15">
      <c r="B978" s="242"/>
      <c r="C978" s="242"/>
    </row>
    <row r="979" spans="2:3" ht="15.75" customHeight="1" x14ac:dyDescent="0.15">
      <c r="B979" s="242"/>
      <c r="C979" s="242"/>
    </row>
    <row r="980" spans="2:3" ht="15.75" customHeight="1" x14ac:dyDescent="0.15">
      <c r="B980" s="242"/>
      <c r="C980" s="242"/>
    </row>
    <row r="981" spans="2:3" ht="15.75" customHeight="1" x14ac:dyDescent="0.15">
      <c r="B981" s="242"/>
      <c r="C981" s="242"/>
    </row>
    <row r="982" spans="2:3" ht="15.75" customHeight="1" x14ac:dyDescent="0.15">
      <c r="B982" s="242"/>
      <c r="C982" s="242"/>
    </row>
    <row r="983" spans="2:3" ht="15.75" customHeight="1" x14ac:dyDescent="0.15">
      <c r="B983" s="242"/>
      <c r="C983" s="242"/>
    </row>
    <row r="984" spans="2:3" ht="15.75" customHeight="1" x14ac:dyDescent="0.15">
      <c r="B984" s="242"/>
      <c r="C984" s="242"/>
    </row>
    <row r="985" spans="2:3" ht="15.75" customHeight="1" x14ac:dyDescent="0.15">
      <c r="B985" s="242"/>
      <c r="C985" s="242"/>
    </row>
    <row r="986" spans="2:3" ht="15.75" customHeight="1" x14ac:dyDescent="0.15">
      <c r="B986" s="242"/>
      <c r="C986" s="242"/>
    </row>
    <row r="987" spans="2:3" ht="15.75" customHeight="1" x14ac:dyDescent="0.15">
      <c r="B987" s="242"/>
      <c r="C987" s="242"/>
    </row>
    <row r="988" spans="2:3" ht="15.75" customHeight="1" x14ac:dyDescent="0.15">
      <c r="B988" s="242"/>
      <c r="C988" s="242"/>
    </row>
    <row r="989" spans="2:3" ht="15.75" customHeight="1" x14ac:dyDescent="0.15">
      <c r="B989" s="242"/>
      <c r="C989" s="242"/>
    </row>
    <row r="990" spans="2:3" ht="15.75" customHeight="1" x14ac:dyDescent="0.15">
      <c r="B990" s="242"/>
      <c r="C990" s="242"/>
    </row>
    <row r="991" spans="2:3" ht="15.75" customHeight="1" x14ac:dyDescent="0.15">
      <c r="B991" s="242"/>
      <c r="C991" s="242"/>
    </row>
    <row r="992" spans="2:3" ht="15.75" customHeight="1" x14ac:dyDescent="0.15">
      <c r="B992" s="242"/>
      <c r="C992" s="242"/>
    </row>
    <row r="993" spans="2:3" ht="15.75" customHeight="1" x14ac:dyDescent="0.15">
      <c r="B993" s="242"/>
      <c r="C993" s="242"/>
    </row>
    <row r="994" spans="2:3" ht="15.75" customHeight="1" x14ac:dyDescent="0.15">
      <c r="B994" s="242"/>
      <c r="C994" s="242"/>
    </row>
    <row r="995" spans="2:3" ht="15.75" customHeight="1" x14ac:dyDescent="0.15">
      <c r="B995" s="242"/>
      <c r="C995" s="242"/>
    </row>
    <row r="996" spans="2:3" ht="15.75" customHeight="1" x14ac:dyDescent="0.15">
      <c r="B996" s="242"/>
      <c r="C996" s="242"/>
    </row>
    <row r="997" spans="2:3" ht="15.75" customHeight="1" x14ac:dyDescent="0.15">
      <c r="B997" s="242"/>
      <c r="C997" s="242"/>
    </row>
    <row r="998" spans="2:3" ht="15.75" customHeight="1" x14ac:dyDescent="0.15">
      <c r="B998" s="242"/>
      <c r="C998" s="242"/>
    </row>
    <row r="999" spans="2:3" ht="15.75" customHeight="1" x14ac:dyDescent="0.15">
      <c r="B999" s="242"/>
      <c r="C999" s="242"/>
    </row>
    <row r="1000" spans="2:3" ht="15.75" customHeight="1" x14ac:dyDescent="0.15">
      <c r="B1000" s="242"/>
      <c r="C1000" s="242"/>
    </row>
  </sheetData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activeCell="AA13" sqref="AA13"/>
    </sheetView>
  </sheetViews>
  <sheetFormatPr baseColWidth="10" defaultColWidth="12.6640625" defaultRowHeight="15" customHeight="1" x14ac:dyDescent="0.15"/>
  <cols>
    <col min="1" max="12" width="9.33203125" customWidth="1"/>
    <col min="13" max="13" width="10.1640625" bestFit="1" customWidth="1"/>
    <col min="14" max="17" width="9.33203125" customWidth="1"/>
    <col min="18" max="26" width="1.1640625" customWidth="1"/>
  </cols>
  <sheetData>
    <row r="1" spans="1:26" ht="26" x14ac:dyDescent="0.3">
      <c r="A1" s="311" t="s">
        <v>2688</v>
      </c>
      <c r="B1" s="33"/>
      <c r="C1" s="312" t="s">
        <v>2690</v>
      </c>
      <c r="D1" s="312"/>
      <c r="E1" s="313">
        <f>E18+K18+E33+K33+Q18+Q33+E48</f>
        <v>3550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x14ac:dyDescent="0.2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x14ac:dyDescent="0.2">
      <c r="A3" s="247" t="s">
        <v>1392</v>
      </c>
      <c r="B3" s="33"/>
      <c r="C3" s="33"/>
      <c r="D3" s="33"/>
      <c r="E3" s="33"/>
      <c r="F3" s="33"/>
      <c r="G3" s="247" t="s">
        <v>2204</v>
      </c>
      <c r="H3" s="33"/>
      <c r="I3" s="33"/>
      <c r="J3" s="33"/>
      <c r="K3" s="33"/>
      <c r="L3" s="33"/>
      <c r="M3" s="247" t="s">
        <v>3847</v>
      </c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x14ac:dyDescent="0.2">
      <c r="A4" s="261" t="s">
        <v>2574</v>
      </c>
      <c r="B4" s="261" t="s">
        <v>2691</v>
      </c>
      <c r="C4" s="261" t="s">
        <v>2692</v>
      </c>
      <c r="D4" s="261" t="s">
        <v>2693</v>
      </c>
      <c r="E4" s="261" t="s">
        <v>2631</v>
      </c>
      <c r="F4" s="33"/>
      <c r="G4" s="261" t="s">
        <v>2574</v>
      </c>
      <c r="H4" s="261" t="s">
        <v>2691</v>
      </c>
      <c r="I4" s="261" t="s">
        <v>2692</v>
      </c>
      <c r="J4" s="261" t="s">
        <v>2693</v>
      </c>
      <c r="K4" s="261" t="s">
        <v>2631</v>
      </c>
      <c r="L4" s="33"/>
      <c r="M4" s="261" t="s">
        <v>2574</v>
      </c>
      <c r="N4" s="261" t="s">
        <v>2691</v>
      </c>
      <c r="O4" s="261" t="s">
        <v>2692</v>
      </c>
      <c r="P4" s="261" t="s">
        <v>2693</v>
      </c>
      <c r="Q4" s="261" t="s">
        <v>2631</v>
      </c>
      <c r="R4" s="33"/>
      <c r="S4" s="33"/>
      <c r="T4" s="33"/>
      <c r="U4" s="33"/>
      <c r="V4" s="33"/>
      <c r="W4" s="33"/>
      <c r="X4" s="33"/>
      <c r="Y4" s="33"/>
      <c r="Z4" s="33"/>
    </row>
    <row r="5" spans="1:26" x14ac:dyDescent="0.2">
      <c r="A5" s="292">
        <v>44920</v>
      </c>
      <c r="B5" s="240"/>
      <c r="C5" s="240">
        <v>0.1</v>
      </c>
      <c r="D5" s="240">
        <v>47</v>
      </c>
      <c r="E5" s="314">
        <f t="shared" ref="E5:E17" si="0">(B5*C5)*D5</f>
        <v>0</v>
      </c>
      <c r="F5" s="33"/>
      <c r="G5" s="292">
        <v>44920</v>
      </c>
      <c r="H5" s="240"/>
      <c r="I5" s="240">
        <v>0.1</v>
      </c>
      <c r="J5" s="240">
        <v>50</v>
      </c>
      <c r="K5" s="314">
        <f t="shared" ref="K5:K14" si="1">(H5*I5)*J5</f>
        <v>0</v>
      </c>
      <c r="L5" s="33"/>
      <c r="M5" s="292">
        <v>44920</v>
      </c>
      <c r="N5" s="240">
        <v>83</v>
      </c>
      <c r="O5" s="240">
        <v>0.1</v>
      </c>
      <c r="P5" s="240">
        <v>50</v>
      </c>
      <c r="Q5" s="314">
        <f t="shared" ref="Q5:Q14" si="2">(N5*O5)*P5</f>
        <v>415.00000000000006</v>
      </c>
      <c r="R5" s="33"/>
      <c r="S5" s="33"/>
      <c r="T5" s="33"/>
      <c r="U5" s="33"/>
      <c r="V5" s="33"/>
      <c r="W5" s="33"/>
      <c r="X5" s="33"/>
      <c r="Y5" s="33"/>
      <c r="Z5" s="33"/>
    </row>
    <row r="6" spans="1:26" x14ac:dyDescent="0.2">
      <c r="A6" s="292">
        <v>44921</v>
      </c>
      <c r="B6" s="240"/>
      <c r="C6" s="240">
        <v>0.1</v>
      </c>
      <c r="D6" s="240">
        <v>47</v>
      </c>
      <c r="E6" s="314">
        <f t="shared" si="0"/>
        <v>0</v>
      </c>
      <c r="F6" s="33"/>
      <c r="G6" s="292">
        <v>44921</v>
      </c>
      <c r="H6" s="240"/>
      <c r="I6" s="240">
        <v>0.1</v>
      </c>
      <c r="J6" s="240">
        <v>50</v>
      </c>
      <c r="K6" s="314">
        <f t="shared" si="1"/>
        <v>0</v>
      </c>
      <c r="L6" s="33"/>
      <c r="M6" s="292">
        <v>44921</v>
      </c>
      <c r="N6" s="240"/>
      <c r="O6" s="240">
        <v>0.1</v>
      </c>
      <c r="P6" s="240">
        <v>50</v>
      </c>
      <c r="Q6" s="314">
        <f>(N6*O6)*P6</f>
        <v>0</v>
      </c>
      <c r="R6" s="33"/>
      <c r="S6" s="33"/>
      <c r="T6" s="33"/>
      <c r="U6" s="33"/>
      <c r="V6" s="33"/>
      <c r="W6" s="33"/>
      <c r="X6" s="33"/>
      <c r="Y6" s="33"/>
      <c r="Z6" s="33"/>
    </row>
    <row r="7" spans="1:26" x14ac:dyDescent="0.2">
      <c r="A7" s="292">
        <v>44922</v>
      </c>
      <c r="B7" s="240"/>
      <c r="C7" s="240">
        <v>0.1</v>
      </c>
      <c r="D7" s="240">
        <v>47</v>
      </c>
      <c r="E7" s="314">
        <f t="shared" si="0"/>
        <v>0</v>
      </c>
      <c r="F7" s="33"/>
      <c r="G7" s="292">
        <v>44922</v>
      </c>
      <c r="H7" s="240"/>
      <c r="I7" s="240">
        <v>0.1</v>
      </c>
      <c r="J7" s="240">
        <v>50</v>
      </c>
      <c r="K7" s="314">
        <f t="shared" si="1"/>
        <v>0</v>
      </c>
      <c r="L7" s="33"/>
      <c r="M7" s="292">
        <v>44922</v>
      </c>
      <c r="N7" s="240">
        <v>45</v>
      </c>
      <c r="O7" s="240">
        <v>0.1</v>
      </c>
      <c r="P7" s="240">
        <v>50</v>
      </c>
      <c r="Q7" s="314">
        <f>(N7*O7)*P7</f>
        <v>225</v>
      </c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292">
        <v>44923</v>
      </c>
      <c r="B8" s="240"/>
      <c r="C8" s="240">
        <v>0.1</v>
      </c>
      <c r="D8" s="240">
        <v>47</v>
      </c>
      <c r="E8" s="314">
        <f t="shared" si="0"/>
        <v>0</v>
      </c>
      <c r="F8" s="33"/>
      <c r="G8" s="292">
        <v>44923</v>
      </c>
      <c r="H8" s="240">
        <v>10</v>
      </c>
      <c r="I8" s="240">
        <v>0.1</v>
      </c>
      <c r="J8" s="240">
        <v>50</v>
      </c>
      <c r="K8" s="314">
        <f t="shared" si="1"/>
        <v>50</v>
      </c>
      <c r="L8" s="33"/>
      <c r="M8" s="292">
        <v>44923</v>
      </c>
      <c r="N8" s="240"/>
      <c r="O8" s="240">
        <v>0.1</v>
      </c>
      <c r="P8" s="240">
        <v>50</v>
      </c>
      <c r="Q8" s="314">
        <f t="shared" si="2"/>
        <v>0</v>
      </c>
      <c r="R8" s="33"/>
      <c r="S8" s="33"/>
      <c r="T8" s="33"/>
      <c r="U8" s="33"/>
      <c r="V8" s="33"/>
      <c r="W8" s="33"/>
      <c r="X8" s="33"/>
      <c r="Y8" s="33"/>
      <c r="Z8" s="33"/>
    </row>
    <row r="9" spans="1:26" x14ac:dyDescent="0.2">
      <c r="A9" s="292">
        <v>44924</v>
      </c>
      <c r="B9" s="240"/>
      <c r="C9" s="240">
        <v>0.1</v>
      </c>
      <c r="D9" s="240">
        <v>47</v>
      </c>
      <c r="E9" s="314">
        <f t="shared" si="0"/>
        <v>0</v>
      </c>
      <c r="F9" s="33"/>
      <c r="G9" s="292">
        <v>44924</v>
      </c>
      <c r="H9" s="240">
        <v>46</v>
      </c>
      <c r="I9" s="240">
        <v>0.1</v>
      </c>
      <c r="J9" s="240">
        <v>50</v>
      </c>
      <c r="K9" s="314">
        <f t="shared" si="1"/>
        <v>230.00000000000003</v>
      </c>
      <c r="L9" s="33"/>
      <c r="M9" s="292">
        <v>44924</v>
      </c>
      <c r="N9" s="240">
        <v>86</v>
      </c>
      <c r="O9" s="240">
        <v>0.1</v>
      </c>
      <c r="P9" s="240">
        <v>50</v>
      </c>
      <c r="Q9" s="314">
        <f t="shared" si="2"/>
        <v>430</v>
      </c>
      <c r="R9" s="33"/>
      <c r="S9" s="33"/>
      <c r="T9" s="33"/>
      <c r="U9" s="33"/>
      <c r="V9" s="33"/>
      <c r="W9" s="33"/>
      <c r="X9" s="33"/>
      <c r="Y9" s="33"/>
      <c r="Z9" s="33"/>
    </row>
    <row r="10" spans="1:26" x14ac:dyDescent="0.2">
      <c r="A10" s="292">
        <v>44925</v>
      </c>
      <c r="B10" s="240"/>
      <c r="C10" s="240">
        <v>0.1</v>
      </c>
      <c r="D10" s="240">
        <v>47</v>
      </c>
      <c r="E10" s="314">
        <f t="shared" si="0"/>
        <v>0</v>
      </c>
      <c r="F10" s="33"/>
      <c r="G10" s="292">
        <v>44925</v>
      </c>
      <c r="H10" s="240">
        <v>40</v>
      </c>
      <c r="I10" s="240">
        <v>0.1</v>
      </c>
      <c r="J10" s="240">
        <v>50</v>
      </c>
      <c r="K10" s="314">
        <f t="shared" si="1"/>
        <v>200</v>
      </c>
      <c r="L10" s="33"/>
      <c r="M10" s="292">
        <v>44925</v>
      </c>
      <c r="N10" s="240"/>
      <c r="O10" s="240">
        <v>0.1</v>
      </c>
      <c r="P10" s="240">
        <v>50</v>
      </c>
      <c r="Q10" s="314">
        <f t="shared" si="2"/>
        <v>0</v>
      </c>
      <c r="R10" s="33"/>
      <c r="S10" s="33"/>
      <c r="T10" s="33"/>
      <c r="U10" s="33"/>
      <c r="V10" s="33"/>
      <c r="W10" s="33"/>
      <c r="X10" s="33"/>
      <c r="Y10" s="33"/>
      <c r="Z10" s="33"/>
    </row>
    <row r="11" spans="1:26" x14ac:dyDescent="0.2">
      <c r="A11" s="292">
        <v>44926</v>
      </c>
      <c r="B11" s="240"/>
      <c r="C11" s="240">
        <v>0.1</v>
      </c>
      <c r="D11" s="240">
        <v>47</v>
      </c>
      <c r="E11" s="314">
        <f t="shared" si="0"/>
        <v>0</v>
      </c>
      <c r="F11" s="33"/>
      <c r="G11" s="292">
        <v>44926</v>
      </c>
      <c r="H11" s="240">
        <v>86</v>
      </c>
      <c r="I11" s="240">
        <v>0.1</v>
      </c>
      <c r="J11" s="240">
        <v>50</v>
      </c>
      <c r="K11" s="314">
        <f t="shared" si="1"/>
        <v>430</v>
      </c>
      <c r="L11" s="33"/>
      <c r="M11" s="292">
        <v>44926</v>
      </c>
      <c r="N11" s="240">
        <v>314</v>
      </c>
      <c r="O11" s="240">
        <v>0.1</v>
      </c>
      <c r="P11" s="240">
        <v>50</v>
      </c>
      <c r="Q11" s="314">
        <f t="shared" si="2"/>
        <v>1570</v>
      </c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">
      <c r="A12" s="292">
        <v>44927</v>
      </c>
      <c r="B12" s="240"/>
      <c r="C12" s="240">
        <v>0.1</v>
      </c>
      <c r="D12" s="240">
        <v>47</v>
      </c>
      <c r="E12" s="314">
        <f t="shared" si="0"/>
        <v>0</v>
      </c>
      <c r="F12" s="33"/>
      <c r="G12" s="292">
        <v>44927</v>
      </c>
      <c r="H12" s="240"/>
      <c r="I12" s="240">
        <v>0.1</v>
      </c>
      <c r="J12" s="240">
        <v>50</v>
      </c>
      <c r="K12" s="314">
        <f t="shared" si="1"/>
        <v>0</v>
      </c>
      <c r="L12" s="33"/>
      <c r="M12" s="292">
        <v>44927</v>
      </c>
      <c r="N12" s="240"/>
      <c r="O12" s="240">
        <v>0.1</v>
      </c>
      <c r="P12" s="240">
        <v>50</v>
      </c>
      <c r="Q12" s="314">
        <f t="shared" si="2"/>
        <v>0</v>
      </c>
      <c r="R12" s="33"/>
      <c r="S12" s="33"/>
      <c r="T12" s="33"/>
      <c r="U12" s="33"/>
      <c r="V12" s="33"/>
      <c r="W12" s="33"/>
      <c r="X12" s="33"/>
      <c r="Y12" s="33"/>
      <c r="Z12" s="33"/>
    </row>
    <row r="13" spans="1:26" x14ac:dyDescent="0.2">
      <c r="A13" s="292">
        <v>44928</v>
      </c>
      <c r="B13" s="240"/>
      <c r="C13" s="240">
        <v>0.1</v>
      </c>
      <c r="D13" s="240">
        <v>47</v>
      </c>
      <c r="E13" s="314">
        <f t="shared" si="0"/>
        <v>0</v>
      </c>
      <c r="F13" s="33"/>
      <c r="G13" s="292">
        <v>44928</v>
      </c>
      <c r="H13" s="240"/>
      <c r="I13" s="240">
        <v>0.1</v>
      </c>
      <c r="J13" s="240">
        <v>50</v>
      </c>
      <c r="K13" s="314">
        <f t="shared" si="1"/>
        <v>0</v>
      </c>
      <c r="L13" s="33"/>
      <c r="M13" s="292">
        <v>44928</v>
      </c>
      <c r="N13" s="240"/>
      <c r="O13" s="240">
        <v>0.1</v>
      </c>
      <c r="P13" s="240">
        <v>50</v>
      </c>
      <c r="Q13" s="314">
        <f t="shared" si="2"/>
        <v>0</v>
      </c>
      <c r="R13" s="33"/>
      <c r="S13" s="33"/>
      <c r="T13" s="33"/>
      <c r="U13" s="33"/>
      <c r="V13" s="33"/>
      <c r="W13" s="33"/>
      <c r="X13" s="33"/>
      <c r="Y13" s="33"/>
      <c r="Z13" s="33"/>
    </row>
    <row r="14" spans="1:26" x14ac:dyDescent="0.2">
      <c r="A14" s="292"/>
      <c r="B14" s="240"/>
      <c r="C14" s="240">
        <v>0.1</v>
      </c>
      <c r="D14" s="240">
        <v>47</v>
      </c>
      <c r="E14" s="314">
        <f t="shared" si="0"/>
        <v>0</v>
      </c>
      <c r="F14" s="33"/>
      <c r="G14" s="253"/>
      <c r="H14" s="253"/>
      <c r="I14" s="240">
        <v>0.1</v>
      </c>
      <c r="J14" s="240">
        <v>50</v>
      </c>
      <c r="K14" s="314">
        <f t="shared" si="1"/>
        <v>0</v>
      </c>
      <c r="L14" s="33"/>
      <c r="M14" s="292"/>
      <c r="N14" s="240"/>
      <c r="O14" s="240">
        <v>0.1</v>
      </c>
      <c r="P14" s="240">
        <v>50</v>
      </c>
      <c r="Q14" s="314">
        <f t="shared" si="2"/>
        <v>0</v>
      </c>
      <c r="R14" s="33"/>
      <c r="S14" s="33"/>
      <c r="T14" s="33"/>
      <c r="U14" s="33"/>
      <c r="V14" s="33"/>
      <c r="W14" s="33"/>
      <c r="X14" s="33"/>
      <c r="Y14" s="33"/>
      <c r="Z14" s="33"/>
    </row>
    <row r="15" spans="1:26" x14ac:dyDescent="0.2">
      <c r="A15" s="315"/>
      <c r="B15" s="240"/>
      <c r="C15" s="240">
        <v>0.1</v>
      </c>
      <c r="D15" s="240">
        <v>47</v>
      </c>
      <c r="E15" s="314">
        <f t="shared" si="0"/>
        <v>0</v>
      </c>
      <c r="F15" s="33"/>
      <c r="G15" s="253"/>
      <c r="H15" s="253"/>
      <c r="I15" s="253"/>
      <c r="J15" s="240">
        <v>50</v>
      </c>
      <c r="K15" s="239"/>
      <c r="L15" s="33"/>
      <c r="M15" s="292"/>
      <c r="N15" s="253"/>
      <c r="O15" s="253"/>
      <c r="P15" s="240">
        <v>50</v>
      </c>
      <c r="Q15" s="239"/>
      <c r="R15" s="33"/>
      <c r="S15" s="33"/>
      <c r="T15" s="33"/>
      <c r="U15" s="33"/>
      <c r="V15" s="33"/>
      <c r="W15" s="33"/>
      <c r="X15" s="33"/>
      <c r="Y15" s="33"/>
      <c r="Z15" s="33"/>
    </row>
    <row r="16" spans="1:26" x14ac:dyDescent="0.2">
      <c r="A16" s="315"/>
      <c r="B16" s="240"/>
      <c r="C16" s="240">
        <v>0.1</v>
      </c>
      <c r="D16" s="240">
        <v>47</v>
      </c>
      <c r="E16" s="314">
        <f t="shared" si="0"/>
        <v>0</v>
      </c>
      <c r="F16" s="33"/>
      <c r="G16" s="253"/>
      <c r="H16" s="253"/>
      <c r="I16" s="253"/>
      <c r="J16" s="240">
        <v>50</v>
      </c>
      <c r="K16" s="239"/>
      <c r="L16" s="33"/>
      <c r="M16" s="292"/>
      <c r="N16" s="253"/>
      <c r="O16" s="253"/>
      <c r="P16" s="240">
        <v>50</v>
      </c>
      <c r="Q16" s="239"/>
      <c r="R16" s="33"/>
      <c r="S16" s="33"/>
      <c r="T16" s="33"/>
      <c r="U16" s="33"/>
      <c r="V16" s="33"/>
      <c r="W16" s="33"/>
      <c r="X16" s="33"/>
      <c r="Y16" s="33"/>
      <c r="Z16" s="33"/>
    </row>
    <row r="17" spans="1:26" x14ac:dyDescent="0.2">
      <c r="A17" s="315"/>
      <c r="B17" s="240"/>
      <c r="C17" s="240">
        <v>0.1</v>
      </c>
      <c r="D17" s="240">
        <v>47</v>
      </c>
      <c r="E17" s="314">
        <f t="shared" si="0"/>
        <v>0</v>
      </c>
      <c r="F17" s="33"/>
      <c r="G17" s="253"/>
      <c r="H17" s="253"/>
      <c r="I17" s="253"/>
      <c r="J17" s="240">
        <v>50</v>
      </c>
      <c r="K17" s="239"/>
      <c r="L17" s="33"/>
      <c r="M17" s="253"/>
      <c r="N17" s="253"/>
      <c r="O17" s="253"/>
      <c r="P17" s="240">
        <v>50</v>
      </c>
      <c r="Q17" s="239"/>
      <c r="R17" s="33"/>
      <c r="S17" s="33"/>
      <c r="T17" s="33"/>
      <c r="U17" s="33"/>
      <c r="V17" s="33"/>
      <c r="W17" s="33"/>
      <c r="X17" s="33"/>
      <c r="Y17" s="33"/>
      <c r="Z17" s="33"/>
    </row>
    <row r="18" spans="1:26" x14ac:dyDescent="0.2">
      <c r="A18" s="316" t="s">
        <v>2607</v>
      </c>
      <c r="B18" s="317">
        <f>SUM(B5:B17)</f>
        <v>0</v>
      </c>
      <c r="C18" s="317"/>
      <c r="D18" s="317"/>
      <c r="E18" s="318">
        <f>SUM(E5:E17)</f>
        <v>0</v>
      </c>
      <c r="F18" s="33"/>
      <c r="G18" s="317" t="s">
        <v>2607</v>
      </c>
      <c r="H18" s="317">
        <f>SUM(H5:H17)</f>
        <v>182</v>
      </c>
      <c r="I18" s="317"/>
      <c r="J18" s="317"/>
      <c r="K18" s="318">
        <f>SUM(K5:K17)</f>
        <v>910</v>
      </c>
      <c r="L18" s="33"/>
      <c r="M18" s="317" t="s">
        <v>2607</v>
      </c>
      <c r="N18" s="317">
        <f>SUM(N5:N17)</f>
        <v>528</v>
      </c>
      <c r="O18" s="317"/>
      <c r="P18" s="317"/>
      <c r="Q18" s="318">
        <f>SUM(Q5:Q17)</f>
        <v>2640</v>
      </c>
      <c r="R18" s="33"/>
      <c r="S18" s="33"/>
      <c r="T18" s="33"/>
      <c r="U18" s="33"/>
      <c r="V18" s="33"/>
      <c r="W18" s="33"/>
      <c r="X18" s="33"/>
      <c r="Y18" s="33"/>
      <c r="Z18" s="33"/>
    </row>
    <row r="19" spans="1:26" x14ac:dyDescent="0.2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spans="1:26" x14ac:dyDescent="0.2">
      <c r="A20" s="247" t="s">
        <v>2590</v>
      </c>
      <c r="B20" s="33"/>
      <c r="C20" s="33"/>
      <c r="D20" s="33"/>
      <c r="E20" s="33"/>
      <c r="F20" s="33"/>
      <c r="G20" s="247" t="s">
        <v>2694</v>
      </c>
      <c r="H20" s="33"/>
      <c r="I20" s="33"/>
      <c r="J20" s="33"/>
      <c r="K20" s="33"/>
      <c r="L20" s="33"/>
      <c r="M20" s="247" t="s">
        <v>2695</v>
      </c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spans="1:26" ht="15.75" customHeight="1" x14ac:dyDescent="0.2">
      <c r="A21" s="261" t="s">
        <v>2574</v>
      </c>
      <c r="B21" s="261" t="s">
        <v>2691</v>
      </c>
      <c r="C21" s="261" t="s">
        <v>2692</v>
      </c>
      <c r="D21" s="261" t="s">
        <v>2693</v>
      </c>
      <c r="E21" s="261" t="s">
        <v>2631</v>
      </c>
      <c r="F21" s="33"/>
      <c r="G21" s="261" t="s">
        <v>2574</v>
      </c>
      <c r="H21" s="261" t="s">
        <v>2691</v>
      </c>
      <c r="I21" s="261" t="s">
        <v>2692</v>
      </c>
      <c r="J21" s="261" t="s">
        <v>2693</v>
      </c>
      <c r="K21" s="261" t="s">
        <v>2631</v>
      </c>
      <c r="L21" s="33"/>
      <c r="M21" s="261" t="s">
        <v>2574</v>
      </c>
      <c r="N21" s="261" t="s">
        <v>2691</v>
      </c>
      <c r="O21" s="261" t="s">
        <v>2692</v>
      </c>
      <c r="P21" s="261" t="s">
        <v>2693</v>
      </c>
      <c r="Q21" s="261" t="s">
        <v>2631</v>
      </c>
      <c r="R21" s="33"/>
      <c r="S21" s="33"/>
      <c r="T21" s="33"/>
      <c r="U21" s="33"/>
      <c r="V21" s="33"/>
      <c r="W21" s="33"/>
      <c r="X21" s="33"/>
      <c r="Y21" s="33"/>
      <c r="Z21" s="33"/>
    </row>
    <row r="22" spans="1:26" ht="15.75" customHeight="1" x14ac:dyDescent="0.2">
      <c r="A22" s="292">
        <v>44555</v>
      </c>
      <c r="B22" s="240"/>
      <c r="C22" s="240">
        <v>0.1</v>
      </c>
      <c r="D22" s="240">
        <v>47</v>
      </c>
      <c r="E22" s="314">
        <f t="shared" ref="E22:E27" si="3">(B22*C22)*D22</f>
        <v>0</v>
      </c>
      <c r="F22" s="33"/>
      <c r="G22" s="292">
        <v>44130</v>
      </c>
      <c r="H22" s="240"/>
      <c r="I22" s="240">
        <v>0.1</v>
      </c>
      <c r="J22" s="240">
        <v>47</v>
      </c>
      <c r="K22" s="314">
        <f t="shared" ref="K22:K32" si="4">(H22*I22)*J22</f>
        <v>0</v>
      </c>
      <c r="L22" s="33"/>
      <c r="M22" s="292">
        <v>44130</v>
      </c>
      <c r="N22" s="240"/>
      <c r="O22" s="240">
        <v>0.09</v>
      </c>
      <c r="P22" s="240">
        <v>42</v>
      </c>
      <c r="Q22" s="314">
        <f t="shared" ref="Q22:Q32" si="5">(N22*O22)*P22</f>
        <v>0</v>
      </c>
      <c r="R22" s="33"/>
      <c r="S22" s="33"/>
      <c r="T22" s="33"/>
      <c r="U22" s="33"/>
      <c r="V22" s="33"/>
      <c r="W22" s="33"/>
      <c r="X22" s="33"/>
      <c r="Y22" s="33"/>
      <c r="Z22" s="33"/>
    </row>
    <row r="23" spans="1:26" ht="15.75" customHeight="1" x14ac:dyDescent="0.2">
      <c r="A23" s="292">
        <v>44556</v>
      </c>
      <c r="B23" s="319"/>
      <c r="C23" s="240">
        <v>0.1</v>
      </c>
      <c r="D23" s="240">
        <v>47</v>
      </c>
      <c r="E23" s="314">
        <f t="shared" si="3"/>
        <v>0</v>
      </c>
      <c r="F23" s="33"/>
      <c r="G23" s="292">
        <v>44131</v>
      </c>
      <c r="H23" s="240"/>
      <c r="I23" s="240">
        <v>0.1</v>
      </c>
      <c r="J23" s="240">
        <v>43</v>
      </c>
      <c r="K23" s="314">
        <f t="shared" si="4"/>
        <v>0</v>
      </c>
      <c r="L23" s="33"/>
      <c r="M23" s="292">
        <v>44131</v>
      </c>
      <c r="N23" s="240"/>
      <c r="O23" s="240">
        <v>0.09</v>
      </c>
      <c r="P23" s="240">
        <v>42</v>
      </c>
      <c r="Q23" s="314">
        <f t="shared" si="5"/>
        <v>0</v>
      </c>
      <c r="R23" s="33"/>
      <c r="S23" s="33"/>
      <c r="T23" s="33"/>
      <c r="U23" s="33"/>
      <c r="V23" s="33"/>
      <c r="W23" s="33"/>
      <c r="X23" s="33"/>
      <c r="Y23" s="33"/>
      <c r="Z23" s="33"/>
    </row>
    <row r="24" spans="1:26" ht="15.75" customHeight="1" x14ac:dyDescent="0.2">
      <c r="A24" s="292">
        <v>44559</v>
      </c>
      <c r="B24" s="319"/>
      <c r="C24" s="240">
        <v>0.1</v>
      </c>
      <c r="D24" s="240">
        <v>47</v>
      </c>
      <c r="E24" s="314">
        <f t="shared" si="3"/>
        <v>0</v>
      </c>
      <c r="F24" s="33"/>
      <c r="G24" s="292">
        <v>44132</v>
      </c>
      <c r="H24" s="240"/>
      <c r="I24" s="240">
        <v>0.1</v>
      </c>
      <c r="J24" s="240">
        <v>43</v>
      </c>
      <c r="K24" s="314">
        <f t="shared" si="4"/>
        <v>0</v>
      </c>
      <c r="L24" s="33"/>
      <c r="M24" s="292">
        <v>44132</v>
      </c>
      <c r="N24" s="240"/>
      <c r="O24" s="240">
        <v>0.09</v>
      </c>
      <c r="P24" s="240">
        <v>42</v>
      </c>
      <c r="Q24" s="314">
        <f t="shared" si="5"/>
        <v>0</v>
      </c>
      <c r="R24" s="33"/>
      <c r="S24" s="33"/>
      <c r="T24" s="33"/>
      <c r="U24" s="33"/>
      <c r="V24" s="33"/>
      <c r="W24" s="33"/>
      <c r="X24" s="33"/>
      <c r="Y24" s="33"/>
      <c r="Z24" s="33"/>
    </row>
    <row r="25" spans="1:26" ht="15.75" customHeight="1" x14ac:dyDescent="0.2">
      <c r="A25" s="292">
        <v>44560</v>
      </c>
      <c r="B25" s="240"/>
      <c r="C25" s="240">
        <v>0.1</v>
      </c>
      <c r="D25" s="240">
        <v>47</v>
      </c>
      <c r="E25" s="314">
        <f t="shared" si="3"/>
        <v>0</v>
      </c>
      <c r="F25" s="33"/>
      <c r="G25" s="292">
        <v>44133</v>
      </c>
      <c r="H25" s="240"/>
      <c r="I25" s="240">
        <v>0.1</v>
      </c>
      <c r="J25" s="240">
        <v>43</v>
      </c>
      <c r="K25" s="314">
        <f t="shared" si="4"/>
        <v>0</v>
      </c>
      <c r="L25" s="33"/>
      <c r="M25" s="292">
        <v>44133</v>
      </c>
      <c r="N25" s="240"/>
      <c r="O25" s="240">
        <v>0.09</v>
      </c>
      <c r="P25" s="240">
        <v>42</v>
      </c>
      <c r="Q25" s="314">
        <f t="shared" si="5"/>
        <v>0</v>
      </c>
      <c r="R25" s="33"/>
      <c r="S25" s="33"/>
      <c r="T25" s="33"/>
      <c r="U25" s="33"/>
      <c r="V25" s="33"/>
      <c r="W25" s="33"/>
      <c r="X25" s="33"/>
      <c r="Y25" s="33"/>
      <c r="Z25" s="33"/>
    </row>
    <row r="26" spans="1:26" ht="15.75" customHeight="1" x14ac:dyDescent="0.2">
      <c r="A26" s="292">
        <v>44561</v>
      </c>
      <c r="B26" s="240"/>
      <c r="C26" s="240">
        <v>0.1</v>
      </c>
      <c r="D26" s="240">
        <v>47</v>
      </c>
      <c r="E26" s="314">
        <f t="shared" si="3"/>
        <v>0</v>
      </c>
      <c r="F26" s="33"/>
      <c r="G26" s="292">
        <v>44134</v>
      </c>
      <c r="H26" s="240"/>
      <c r="I26" s="240">
        <v>0.1</v>
      </c>
      <c r="J26" s="240">
        <v>43</v>
      </c>
      <c r="K26" s="314">
        <f t="shared" si="4"/>
        <v>0</v>
      </c>
      <c r="L26" s="33"/>
      <c r="M26" s="292">
        <v>44134</v>
      </c>
      <c r="N26" s="240"/>
      <c r="O26" s="240">
        <v>0.09</v>
      </c>
      <c r="P26" s="240">
        <v>42</v>
      </c>
      <c r="Q26" s="314">
        <f t="shared" si="5"/>
        <v>0</v>
      </c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5.75" customHeight="1" x14ac:dyDescent="0.2">
      <c r="A27" s="292"/>
      <c r="B27" s="240"/>
      <c r="C27" s="240"/>
      <c r="D27" s="240"/>
      <c r="E27" s="314">
        <f t="shared" si="3"/>
        <v>0</v>
      </c>
      <c r="F27" s="33"/>
      <c r="G27" s="292">
        <v>44135</v>
      </c>
      <c r="H27" s="240"/>
      <c r="I27" s="240">
        <v>0.1</v>
      </c>
      <c r="J27" s="240">
        <v>43</v>
      </c>
      <c r="K27" s="314">
        <f t="shared" si="4"/>
        <v>0</v>
      </c>
      <c r="L27" s="33"/>
      <c r="M27" s="292">
        <v>44135</v>
      </c>
      <c r="N27" s="240"/>
      <c r="O27" s="240">
        <v>0.09</v>
      </c>
      <c r="P27" s="240">
        <v>42</v>
      </c>
      <c r="Q27" s="314">
        <f t="shared" si="5"/>
        <v>0</v>
      </c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75" customHeight="1" x14ac:dyDescent="0.2">
      <c r="A28" s="240"/>
      <c r="B28" s="240"/>
      <c r="C28" s="240"/>
      <c r="D28" s="240"/>
      <c r="E28" s="239"/>
      <c r="F28" s="33"/>
      <c r="G28" s="292"/>
      <c r="H28" s="240"/>
      <c r="I28" s="240">
        <v>0.1</v>
      </c>
      <c r="J28" s="240">
        <v>43</v>
      </c>
      <c r="K28" s="314">
        <f t="shared" si="4"/>
        <v>0</v>
      </c>
      <c r="L28" s="33"/>
      <c r="M28" s="292"/>
      <c r="N28" s="240"/>
      <c r="O28" s="240">
        <v>0.09</v>
      </c>
      <c r="P28" s="240">
        <v>42</v>
      </c>
      <c r="Q28" s="314">
        <f t="shared" si="5"/>
        <v>0</v>
      </c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75" customHeight="1" x14ac:dyDescent="0.2">
      <c r="A29" s="240"/>
      <c r="B29" s="240"/>
      <c r="C29" s="240"/>
      <c r="D29" s="240"/>
      <c r="E29" s="239"/>
      <c r="F29" s="33"/>
      <c r="G29" s="292"/>
      <c r="H29" s="240"/>
      <c r="I29" s="240">
        <v>0.1</v>
      </c>
      <c r="J29" s="240">
        <v>43</v>
      </c>
      <c r="K29" s="314">
        <f t="shared" si="4"/>
        <v>0</v>
      </c>
      <c r="L29" s="33"/>
      <c r="M29" s="292"/>
      <c r="N29" s="240"/>
      <c r="O29" s="240">
        <v>0.09</v>
      </c>
      <c r="P29" s="240">
        <v>42</v>
      </c>
      <c r="Q29" s="314">
        <f t="shared" si="5"/>
        <v>0</v>
      </c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5.75" customHeight="1" x14ac:dyDescent="0.2">
      <c r="A30" s="240"/>
      <c r="B30" s="240"/>
      <c r="C30" s="240"/>
      <c r="D30" s="240"/>
      <c r="E30" s="239"/>
      <c r="F30" s="33"/>
      <c r="G30" s="292"/>
      <c r="H30" s="240"/>
      <c r="I30" s="240">
        <v>0.1</v>
      </c>
      <c r="J30" s="240">
        <v>43</v>
      </c>
      <c r="K30" s="314">
        <f t="shared" si="4"/>
        <v>0</v>
      </c>
      <c r="L30" s="33"/>
      <c r="M30" s="240"/>
      <c r="N30" s="240"/>
      <c r="O30" s="240">
        <v>0.09</v>
      </c>
      <c r="P30" s="240">
        <v>42</v>
      </c>
      <c r="Q30" s="314">
        <f t="shared" si="5"/>
        <v>0</v>
      </c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5.75" customHeight="1" x14ac:dyDescent="0.2">
      <c r="A31" s="253"/>
      <c r="B31" s="253"/>
      <c r="C31" s="253"/>
      <c r="D31" s="253"/>
      <c r="E31" s="239"/>
      <c r="F31" s="33"/>
      <c r="G31" s="292"/>
      <c r="H31" s="240"/>
      <c r="I31" s="240">
        <v>0.1</v>
      </c>
      <c r="J31" s="240">
        <v>43</v>
      </c>
      <c r="K31" s="314">
        <f t="shared" si="4"/>
        <v>0</v>
      </c>
      <c r="L31" s="33"/>
      <c r="M31" s="253"/>
      <c r="N31" s="253"/>
      <c r="O31" s="240">
        <v>0.09</v>
      </c>
      <c r="P31" s="240">
        <v>42</v>
      </c>
      <c r="Q31" s="314">
        <f t="shared" si="5"/>
        <v>0</v>
      </c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5.75" customHeight="1" x14ac:dyDescent="0.2">
      <c r="A32" s="253"/>
      <c r="B32" s="253"/>
      <c r="C32" s="253"/>
      <c r="D32" s="253"/>
      <c r="E32" s="239"/>
      <c r="F32" s="33"/>
      <c r="G32" s="315"/>
      <c r="H32" s="240"/>
      <c r="I32" s="240">
        <v>0.1</v>
      </c>
      <c r="J32" s="240">
        <v>43</v>
      </c>
      <c r="K32" s="314">
        <f t="shared" si="4"/>
        <v>0</v>
      </c>
      <c r="L32" s="33"/>
      <c r="M32" s="253"/>
      <c r="N32" s="253"/>
      <c r="O32" s="240">
        <v>0.09</v>
      </c>
      <c r="P32" s="240">
        <v>42</v>
      </c>
      <c r="Q32" s="314">
        <f t="shared" si="5"/>
        <v>0</v>
      </c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5.75" customHeight="1" x14ac:dyDescent="0.2">
      <c r="A33" s="317" t="s">
        <v>2607</v>
      </c>
      <c r="B33" s="317">
        <f>SUM(B20:B32)</f>
        <v>0</v>
      </c>
      <c r="C33" s="317"/>
      <c r="D33" s="317"/>
      <c r="E33" s="255">
        <f>SUM(E20:E32)</f>
        <v>0</v>
      </c>
      <c r="F33" s="33"/>
      <c r="G33" s="317" t="s">
        <v>2607</v>
      </c>
      <c r="H33" s="317">
        <f>SUM(H20:H32)</f>
        <v>0</v>
      </c>
      <c r="I33" s="317"/>
      <c r="J33" s="317"/>
      <c r="K33" s="318">
        <f>SUM(K20:K32)</f>
        <v>0</v>
      </c>
      <c r="L33" s="33"/>
      <c r="M33" s="317" t="s">
        <v>2607</v>
      </c>
      <c r="N33" s="317">
        <f>SUM(N20:N32)</f>
        <v>0</v>
      </c>
      <c r="O33" s="317"/>
      <c r="P33" s="317"/>
      <c r="Q33" s="318">
        <f>SUM(Q20:Q32)</f>
        <v>0</v>
      </c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5.75" customHeight="1" x14ac:dyDescent="0.2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5.75" customHeight="1" x14ac:dyDescent="0.2">
      <c r="A35" s="247" t="s">
        <v>2696</v>
      </c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75" customHeight="1" x14ac:dyDescent="0.2">
      <c r="A36" s="261" t="s">
        <v>2574</v>
      </c>
      <c r="B36" s="261" t="s">
        <v>2691</v>
      </c>
      <c r="C36" s="261" t="s">
        <v>2692</v>
      </c>
      <c r="D36" s="261" t="s">
        <v>2693</v>
      </c>
      <c r="E36" s="261" t="s">
        <v>2631</v>
      </c>
      <c r="F36" s="33"/>
      <c r="G36" s="33"/>
      <c r="H36" s="33"/>
      <c r="I36" s="33"/>
      <c r="J36" s="33"/>
      <c r="K36" s="33"/>
      <c r="L36" s="247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75" customHeight="1" x14ac:dyDescent="0.2">
      <c r="A37" s="292">
        <v>44130</v>
      </c>
      <c r="B37" s="240"/>
      <c r="C37" s="240">
        <v>0.1</v>
      </c>
      <c r="D37" s="240">
        <v>42</v>
      </c>
      <c r="E37" s="314">
        <f t="shared" ref="E37:E47" si="6">(B37*C37)*D37</f>
        <v>0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75" customHeight="1" x14ac:dyDescent="0.2">
      <c r="A38" s="292">
        <v>44131</v>
      </c>
      <c r="B38" s="240"/>
      <c r="C38" s="240">
        <v>0.1</v>
      </c>
      <c r="D38" s="240">
        <v>42</v>
      </c>
      <c r="E38" s="314">
        <f t="shared" si="6"/>
        <v>0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5.75" customHeight="1" x14ac:dyDescent="0.2">
      <c r="A39" s="292">
        <v>44132</v>
      </c>
      <c r="B39" s="240"/>
      <c r="C39" s="240">
        <v>0.1</v>
      </c>
      <c r="D39" s="240">
        <v>42</v>
      </c>
      <c r="E39" s="314">
        <f t="shared" si="6"/>
        <v>0</v>
      </c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5.75" customHeight="1" x14ac:dyDescent="0.2">
      <c r="A40" s="292">
        <v>44133</v>
      </c>
      <c r="B40" s="240"/>
      <c r="C40" s="240">
        <v>0.1</v>
      </c>
      <c r="D40" s="240">
        <v>42</v>
      </c>
      <c r="E40" s="314">
        <f t="shared" si="6"/>
        <v>0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5.75" customHeight="1" x14ac:dyDescent="0.2">
      <c r="A41" s="292">
        <v>44134</v>
      </c>
      <c r="B41" s="240"/>
      <c r="C41" s="240">
        <v>0.1</v>
      </c>
      <c r="D41" s="240">
        <v>42</v>
      </c>
      <c r="E41" s="314">
        <f t="shared" si="6"/>
        <v>0</v>
      </c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75" customHeight="1" x14ac:dyDescent="0.2">
      <c r="A42" s="292">
        <v>44135</v>
      </c>
      <c r="B42" s="240"/>
      <c r="C42" s="240">
        <v>0.1</v>
      </c>
      <c r="D42" s="240">
        <v>42</v>
      </c>
      <c r="E42" s="314">
        <f t="shared" si="6"/>
        <v>0</v>
      </c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5.75" customHeight="1" x14ac:dyDescent="0.2">
      <c r="A43" s="292"/>
      <c r="B43" s="240"/>
      <c r="C43" s="240">
        <v>0.1</v>
      </c>
      <c r="D43" s="240">
        <v>42</v>
      </c>
      <c r="E43" s="314">
        <f t="shared" si="6"/>
        <v>0</v>
      </c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75" customHeight="1" x14ac:dyDescent="0.2">
      <c r="A44" s="240"/>
      <c r="B44" s="240"/>
      <c r="C44" s="240">
        <v>0.1</v>
      </c>
      <c r="D44" s="240">
        <v>42</v>
      </c>
      <c r="E44" s="314">
        <f t="shared" si="6"/>
        <v>0</v>
      </c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75" customHeight="1" x14ac:dyDescent="0.2">
      <c r="A45" s="240"/>
      <c r="B45" s="240"/>
      <c r="C45" s="240">
        <v>0.1</v>
      </c>
      <c r="D45" s="240">
        <v>42</v>
      </c>
      <c r="E45" s="314">
        <f t="shared" si="6"/>
        <v>0</v>
      </c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5.75" customHeight="1" x14ac:dyDescent="0.2">
      <c r="A46" s="253"/>
      <c r="B46" s="253"/>
      <c r="C46" s="240">
        <v>0.1</v>
      </c>
      <c r="D46" s="240">
        <v>42</v>
      </c>
      <c r="E46" s="314">
        <f t="shared" si="6"/>
        <v>0</v>
      </c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5.75" customHeight="1" x14ac:dyDescent="0.2">
      <c r="A47" s="253"/>
      <c r="B47" s="253"/>
      <c r="C47" s="240">
        <v>0.1</v>
      </c>
      <c r="D47" s="240">
        <v>42</v>
      </c>
      <c r="E47" s="314">
        <f t="shared" si="6"/>
        <v>0</v>
      </c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5.75" customHeight="1" x14ac:dyDescent="0.2">
      <c r="A48" s="317" t="s">
        <v>2607</v>
      </c>
      <c r="B48" s="317">
        <f>SUM(B35:B47)</f>
        <v>0</v>
      </c>
      <c r="C48" s="317"/>
      <c r="D48" s="317"/>
      <c r="E48" s="318">
        <f>SUM(E35:E47)</f>
        <v>0</v>
      </c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5.75" customHeight="1" x14ac:dyDescent="0.2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5.75" customHeight="1" x14ac:dyDescent="0.2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5.75" customHeight="1" x14ac:dyDescent="0.2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5.75" customHeight="1" x14ac:dyDescent="0.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5.75" customHeight="1" x14ac:dyDescent="0.2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5.75" customHeight="1" x14ac:dyDescent="0.2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5.75" customHeight="1" x14ac:dyDescent="0.2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5.75" customHeight="1" x14ac:dyDescent="0.2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5.75" customHeight="1" x14ac:dyDescent="0.2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5.75" customHeight="1" x14ac:dyDescent="0.2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5.75" customHeight="1" x14ac:dyDescent="0.2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5.75" customHeight="1" x14ac:dyDescent="0.2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5.75" customHeight="1" x14ac:dyDescent="0.2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5.75" customHeight="1" x14ac:dyDescent="0.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5.75" customHeight="1" x14ac:dyDescent="0.2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5.75" customHeight="1" x14ac:dyDescent="0.2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5.75" customHeight="1" x14ac:dyDescent="0.2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5.75" customHeight="1" x14ac:dyDescent="0.2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5.75" customHeight="1" x14ac:dyDescent="0.2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5.75" customHeight="1" x14ac:dyDescent="0.2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5.75" customHeight="1" x14ac:dyDescent="0.2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5.75" customHeight="1" x14ac:dyDescent="0.2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5.75" customHeight="1" x14ac:dyDescent="0.2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5.75" customHeight="1" x14ac:dyDescent="0.2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5.75" customHeight="1" x14ac:dyDescent="0.2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5.75" customHeight="1" x14ac:dyDescent="0.2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5.75" customHeight="1" x14ac:dyDescent="0.2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5.75" customHeight="1" x14ac:dyDescent="0.2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5.75" customHeight="1" x14ac:dyDescent="0.2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5.75" customHeight="1" x14ac:dyDescent="0.2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5.75" customHeight="1" x14ac:dyDescent="0.2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5.75" customHeight="1" x14ac:dyDescent="0.2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5.75" customHeight="1" x14ac:dyDescent="0.2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5.75" customHeight="1" x14ac:dyDescent="0.2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5.75" customHeight="1" x14ac:dyDescent="0.2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5.75" customHeight="1" x14ac:dyDescent="0.2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5.75" customHeight="1" x14ac:dyDescent="0.2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5.75" customHeight="1" x14ac:dyDescent="0.2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5.75" customHeight="1" x14ac:dyDescent="0.2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5.75" customHeight="1" x14ac:dyDescent="0.2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5.75" customHeight="1" x14ac:dyDescent="0.2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5.75" customHeight="1" x14ac:dyDescent="0.2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5.75" customHeight="1" x14ac:dyDescent="0.2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5.75" customHeight="1" x14ac:dyDescent="0.2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5.75" customHeight="1" x14ac:dyDescent="0.2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5.75" customHeight="1" x14ac:dyDescent="0.2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5.75" customHeight="1" x14ac:dyDescent="0.2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5.75" customHeight="1" x14ac:dyDescent="0.2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5.75" customHeight="1" x14ac:dyDescent="0.2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5.75" customHeight="1" x14ac:dyDescent="0.2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5.75" customHeight="1" x14ac:dyDescent="0.2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5.75" customHeight="1" x14ac:dyDescent="0.2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5.75" customHeight="1" x14ac:dyDescent="0.2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5.75" customHeight="1" x14ac:dyDescent="0.2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5.75" customHeight="1" x14ac:dyDescent="0.2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5.75" customHeight="1" x14ac:dyDescent="0.2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5.75" customHeight="1" x14ac:dyDescent="0.2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5.75" customHeight="1" x14ac:dyDescent="0.2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5.75" customHeight="1" x14ac:dyDescent="0.2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5.75" customHeight="1" x14ac:dyDescent="0.2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5.75" customHeight="1" x14ac:dyDescent="0.2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5.75" customHeight="1" x14ac:dyDescent="0.2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5.75" customHeight="1" x14ac:dyDescent="0.2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5.75" customHeight="1" x14ac:dyDescent="0.2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5.75" customHeight="1" x14ac:dyDescent="0.2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5.75" customHeight="1" x14ac:dyDescent="0.2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5.75" customHeight="1" x14ac:dyDescent="0.2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5.75" customHeight="1" x14ac:dyDescent="0.2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5.75" customHeight="1" x14ac:dyDescent="0.2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5.75" customHeight="1" x14ac:dyDescent="0.2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5.75" customHeight="1" x14ac:dyDescent="0.2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5.75" customHeight="1" x14ac:dyDescent="0.2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5.75" customHeight="1" x14ac:dyDescent="0.2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5.75" customHeight="1" x14ac:dyDescent="0.2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5.75" customHeight="1" x14ac:dyDescent="0.2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5.75" customHeight="1" x14ac:dyDescent="0.2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5.75" customHeight="1" x14ac:dyDescent="0.2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5.75" customHeight="1" x14ac:dyDescent="0.2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5.75" customHeight="1" x14ac:dyDescent="0.2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5.75" customHeight="1" x14ac:dyDescent="0.2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5.75" customHeight="1" x14ac:dyDescent="0.2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5.75" customHeight="1" x14ac:dyDescent="0.2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5.75" customHeight="1" x14ac:dyDescent="0.2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5.75" customHeight="1" x14ac:dyDescent="0.2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5.75" customHeight="1" x14ac:dyDescent="0.2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5.75" customHeight="1" x14ac:dyDescent="0.2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5.75" customHeight="1" x14ac:dyDescent="0.2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5.75" customHeight="1" x14ac:dyDescent="0.2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5.75" customHeight="1" x14ac:dyDescent="0.2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5.75" customHeight="1" x14ac:dyDescent="0.2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5.75" customHeight="1" x14ac:dyDescent="0.2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5.75" customHeight="1" x14ac:dyDescent="0.2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5.75" customHeight="1" x14ac:dyDescent="0.2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5.75" customHeight="1" x14ac:dyDescent="0.2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5.75" customHeight="1" x14ac:dyDescent="0.2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5.75" customHeight="1" x14ac:dyDescent="0.2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5.75" customHeight="1" x14ac:dyDescent="0.2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5.75" customHeight="1" x14ac:dyDescent="0.2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5.75" customHeight="1" x14ac:dyDescent="0.2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5.75" customHeight="1" x14ac:dyDescent="0.2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5.75" customHeight="1" x14ac:dyDescent="0.2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5.75" customHeight="1" x14ac:dyDescent="0.2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5.75" customHeight="1" x14ac:dyDescent="0.2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5.75" customHeight="1" x14ac:dyDescent="0.2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5.75" customHeight="1" x14ac:dyDescent="0.2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5.75" customHeight="1" x14ac:dyDescent="0.2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5.75" customHeight="1" x14ac:dyDescent="0.2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5.75" customHeight="1" x14ac:dyDescent="0.2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5.75" customHeight="1" x14ac:dyDescent="0.2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5.75" customHeight="1" x14ac:dyDescent="0.2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5.75" customHeight="1" x14ac:dyDescent="0.2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5.75" customHeight="1" x14ac:dyDescent="0.2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5.75" customHeight="1" x14ac:dyDescent="0.2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5.75" customHeight="1" x14ac:dyDescent="0.2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5.75" customHeight="1" x14ac:dyDescent="0.2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5.75" customHeight="1" x14ac:dyDescent="0.2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5.75" customHeight="1" x14ac:dyDescent="0.2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5.75" customHeight="1" x14ac:dyDescent="0.2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5.75" customHeight="1" x14ac:dyDescent="0.2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5.75" customHeight="1" x14ac:dyDescent="0.2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5.75" customHeight="1" x14ac:dyDescent="0.2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5.75" customHeight="1" x14ac:dyDescent="0.2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5.75" customHeight="1" x14ac:dyDescent="0.2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 x14ac:dyDescent="0.2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 x14ac:dyDescent="0.2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 x14ac:dyDescent="0.2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5.75" customHeight="1" x14ac:dyDescent="0.2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5.75" customHeight="1" x14ac:dyDescent="0.2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5.75" customHeight="1" x14ac:dyDescent="0.2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5.75" customHeight="1" x14ac:dyDescent="0.2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5.75" customHeight="1" x14ac:dyDescent="0.2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5.75" customHeight="1" x14ac:dyDescent="0.2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5.75" customHeight="1" x14ac:dyDescent="0.2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5.75" customHeight="1" x14ac:dyDescent="0.2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5.75" customHeight="1" x14ac:dyDescent="0.2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5.75" customHeight="1" x14ac:dyDescent="0.2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5.75" customHeight="1" x14ac:dyDescent="0.2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5.75" customHeight="1" x14ac:dyDescent="0.2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5.75" customHeight="1" x14ac:dyDescent="0.2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5.75" customHeight="1" x14ac:dyDescent="0.2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5.75" customHeight="1" x14ac:dyDescent="0.2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5.75" customHeight="1" x14ac:dyDescent="0.2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5.75" customHeight="1" x14ac:dyDescent="0.2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5.75" customHeight="1" x14ac:dyDescent="0.2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5.75" customHeight="1" x14ac:dyDescent="0.2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5.75" customHeight="1" x14ac:dyDescent="0.2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5.75" customHeight="1" x14ac:dyDescent="0.2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5.75" customHeight="1" x14ac:dyDescent="0.2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5.75" customHeight="1" x14ac:dyDescent="0.2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5.75" customHeight="1" x14ac:dyDescent="0.2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5.75" customHeight="1" x14ac:dyDescent="0.2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5.75" customHeight="1" x14ac:dyDescent="0.2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5.75" customHeight="1" x14ac:dyDescent="0.2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5.75" customHeight="1" x14ac:dyDescent="0.2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5.75" customHeight="1" x14ac:dyDescent="0.2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5.75" customHeight="1" x14ac:dyDescent="0.2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5.75" customHeight="1" x14ac:dyDescent="0.2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5.75" customHeight="1" x14ac:dyDescent="0.2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5.75" customHeight="1" x14ac:dyDescent="0.2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5.75" customHeight="1" x14ac:dyDescent="0.2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5.75" customHeight="1" x14ac:dyDescent="0.2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5.75" customHeight="1" x14ac:dyDescent="0.2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5.75" customHeight="1" x14ac:dyDescent="0.2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5.75" customHeight="1" x14ac:dyDescent="0.2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5.75" customHeight="1" x14ac:dyDescent="0.2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5.75" customHeight="1" x14ac:dyDescent="0.2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5.75" customHeight="1" x14ac:dyDescent="0.2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5.75" customHeight="1" x14ac:dyDescent="0.2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5.75" customHeight="1" x14ac:dyDescent="0.2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5.75" customHeight="1" x14ac:dyDescent="0.2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5.75" customHeight="1" x14ac:dyDescent="0.2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5.75" customHeight="1" x14ac:dyDescent="0.2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5.75" customHeight="1" x14ac:dyDescent="0.2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5.75" customHeight="1" x14ac:dyDescent="0.2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5.75" customHeight="1" x14ac:dyDescent="0.2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5.75" customHeight="1" x14ac:dyDescent="0.2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5.75" customHeight="1" x14ac:dyDescent="0.2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5.75" customHeight="1" x14ac:dyDescent="0.2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5.75" customHeight="1" x14ac:dyDescent="0.2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5.75" customHeight="1" x14ac:dyDescent="0.2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5.75" customHeight="1" x14ac:dyDescent="0.2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5.75" customHeight="1" x14ac:dyDescent="0.2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5.75" customHeight="1" x14ac:dyDescent="0.2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5.75" customHeight="1" x14ac:dyDescent="0.2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5.75" customHeight="1" x14ac:dyDescent="0.2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5.75" customHeight="1" x14ac:dyDescent="0.2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5.75" customHeight="1" x14ac:dyDescent="0.2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5.75" customHeight="1" x14ac:dyDescent="0.2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5.75" customHeight="1" x14ac:dyDescent="0.2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5.75" customHeight="1" x14ac:dyDescent="0.2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5.75" customHeight="1" x14ac:dyDescent="0.2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5.75" customHeight="1" x14ac:dyDescent="0.2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5.75" customHeight="1" x14ac:dyDescent="0.2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5.75" customHeight="1" x14ac:dyDescent="0.2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5.75" customHeight="1" x14ac:dyDescent="0.2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5.75" customHeight="1" x14ac:dyDescent="0.2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5.75" customHeight="1" x14ac:dyDescent="0.2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5.75" customHeight="1" x14ac:dyDescent="0.2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5.75" customHeight="1" x14ac:dyDescent="0.2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5.75" customHeight="1" x14ac:dyDescent="0.2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5.75" customHeight="1" x14ac:dyDescent="0.2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5.75" customHeight="1" x14ac:dyDescent="0.2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5.75" customHeight="1" x14ac:dyDescent="0.2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5.75" customHeight="1" x14ac:dyDescent="0.2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5.75" customHeight="1" x14ac:dyDescent="0.2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5.75" customHeight="1" x14ac:dyDescent="0.2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5.75" customHeight="1" x14ac:dyDescent="0.2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5.75" customHeight="1" x14ac:dyDescent="0.2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5.75" customHeight="1" x14ac:dyDescent="0.2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5.75" customHeight="1" x14ac:dyDescent="0.2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5.75" customHeight="1" x14ac:dyDescent="0.2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5.75" customHeight="1" x14ac:dyDescent="0.2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5.75" customHeight="1" x14ac:dyDescent="0.2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5.75" customHeight="1" x14ac:dyDescent="0.2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5.75" customHeight="1" x14ac:dyDescent="0.2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5.75" customHeight="1" x14ac:dyDescent="0.2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5.75" customHeight="1" x14ac:dyDescent="0.2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5.75" customHeight="1" x14ac:dyDescent="0.2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5.75" customHeight="1" x14ac:dyDescent="0.2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5.75" customHeight="1" x14ac:dyDescent="0.2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5.75" customHeight="1" x14ac:dyDescent="0.2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5.75" customHeight="1" x14ac:dyDescent="0.2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5.75" customHeight="1" x14ac:dyDescent="0.2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5.75" customHeight="1" x14ac:dyDescent="0.2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5.75" customHeight="1" x14ac:dyDescent="0.2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 x14ac:dyDescent="0.2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 x14ac:dyDescent="0.2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 x14ac:dyDescent="0.2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 x14ac:dyDescent="0.2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 x14ac:dyDescent="0.2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 x14ac:dyDescent="0.2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 x14ac:dyDescent="0.2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 x14ac:dyDescent="0.2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 x14ac:dyDescent="0.2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 x14ac:dyDescent="0.2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 x14ac:dyDescent="0.2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 x14ac:dyDescent="0.2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 x14ac:dyDescent="0.2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 x14ac:dyDescent="0.2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 x14ac:dyDescent="0.2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 x14ac:dyDescent="0.2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 x14ac:dyDescent="0.2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 x14ac:dyDescent="0.2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 x14ac:dyDescent="0.2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 x14ac:dyDescent="0.2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 x14ac:dyDescent="0.2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 x14ac:dyDescent="0.2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 x14ac:dyDescent="0.2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 x14ac:dyDescent="0.2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 x14ac:dyDescent="0.2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 x14ac:dyDescent="0.2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 x14ac:dyDescent="0.2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 x14ac:dyDescent="0.2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 x14ac:dyDescent="0.2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 x14ac:dyDescent="0.2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 x14ac:dyDescent="0.2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 x14ac:dyDescent="0.2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 x14ac:dyDescent="0.2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 x14ac:dyDescent="0.2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 x14ac:dyDescent="0.2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 x14ac:dyDescent="0.2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 x14ac:dyDescent="0.2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 x14ac:dyDescent="0.2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 x14ac:dyDescent="0.2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 x14ac:dyDescent="0.2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 x14ac:dyDescent="0.2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 x14ac:dyDescent="0.2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 x14ac:dyDescent="0.2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 x14ac:dyDescent="0.2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 x14ac:dyDescent="0.2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 x14ac:dyDescent="0.2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 x14ac:dyDescent="0.2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 x14ac:dyDescent="0.2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 x14ac:dyDescent="0.2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 x14ac:dyDescent="0.2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 x14ac:dyDescent="0.2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 x14ac:dyDescent="0.2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 x14ac:dyDescent="0.2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 x14ac:dyDescent="0.2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 x14ac:dyDescent="0.2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5.75" customHeight="1" x14ac:dyDescent="0.2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5.75" customHeight="1" x14ac:dyDescent="0.2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5.75" customHeight="1" x14ac:dyDescent="0.2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5.75" customHeight="1" x14ac:dyDescent="0.2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5.75" customHeight="1" x14ac:dyDescent="0.2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5.75" customHeight="1" x14ac:dyDescent="0.2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5.75" customHeight="1" x14ac:dyDescent="0.2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5.75" customHeight="1" x14ac:dyDescent="0.2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5.75" customHeight="1" x14ac:dyDescent="0.2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5.75" customHeight="1" x14ac:dyDescent="0.2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5.75" customHeight="1" x14ac:dyDescent="0.2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5.75" customHeight="1" x14ac:dyDescent="0.2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5.75" customHeight="1" x14ac:dyDescent="0.2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5.75" customHeight="1" x14ac:dyDescent="0.2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5.75" customHeight="1" x14ac:dyDescent="0.2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5.75" customHeight="1" x14ac:dyDescent="0.2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5.75" customHeight="1" x14ac:dyDescent="0.2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5.75" customHeight="1" x14ac:dyDescent="0.2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5.75" customHeight="1" x14ac:dyDescent="0.2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5.75" customHeight="1" x14ac:dyDescent="0.2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5.75" customHeight="1" x14ac:dyDescent="0.2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5.75" customHeight="1" x14ac:dyDescent="0.2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5.75" customHeight="1" x14ac:dyDescent="0.2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5.75" customHeight="1" x14ac:dyDescent="0.2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5.75" customHeight="1" x14ac:dyDescent="0.2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5.75" customHeight="1" x14ac:dyDescent="0.2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5.75" customHeight="1" x14ac:dyDescent="0.2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5.75" customHeight="1" x14ac:dyDescent="0.2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5.75" customHeight="1" x14ac:dyDescent="0.2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5.75" customHeight="1" x14ac:dyDescent="0.2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5.75" customHeight="1" x14ac:dyDescent="0.2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5.75" customHeight="1" x14ac:dyDescent="0.2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5.75" customHeight="1" x14ac:dyDescent="0.2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5.75" customHeight="1" x14ac:dyDescent="0.2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5.75" customHeight="1" x14ac:dyDescent="0.2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5.75" customHeight="1" x14ac:dyDescent="0.2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5.75" customHeight="1" x14ac:dyDescent="0.2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5.75" customHeight="1" x14ac:dyDescent="0.2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5.75" customHeight="1" x14ac:dyDescent="0.2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5.75" customHeight="1" x14ac:dyDescent="0.2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5.75" customHeight="1" x14ac:dyDescent="0.2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5.75" customHeight="1" x14ac:dyDescent="0.2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5.75" customHeight="1" x14ac:dyDescent="0.2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5.75" customHeight="1" x14ac:dyDescent="0.2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5.75" customHeight="1" x14ac:dyDescent="0.2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5.75" customHeight="1" x14ac:dyDescent="0.2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5.75" customHeight="1" x14ac:dyDescent="0.2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5.75" customHeight="1" x14ac:dyDescent="0.2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5.75" customHeight="1" x14ac:dyDescent="0.2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5.75" customHeight="1" x14ac:dyDescent="0.2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5.75" customHeight="1" x14ac:dyDescent="0.2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5.75" customHeight="1" x14ac:dyDescent="0.2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5.75" customHeight="1" x14ac:dyDescent="0.2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5.75" customHeight="1" x14ac:dyDescent="0.2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5.75" customHeight="1" x14ac:dyDescent="0.2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5.75" customHeight="1" x14ac:dyDescent="0.2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5.75" customHeight="1" x14ac:dyDescent="0.2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5.75" customHeight="1" x14ac:dyDescent="0.2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5.75" customHeight="1" x14ac:dyDescent="0.2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5.75" customHeight="1" x14ac:dyDescent="0.2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5.75" customHeight="1" x14ac:dyDescent="0.2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5.75" customHeight="1" x14ac:dyDescent="0.2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5.75" customHeight="1" x14ac:dyDescent="0.2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5.75" customHeight="1" x14ac:dyDescent="0.2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5.75" customHeight="1" x14ac:dyDescent="0.2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5.75" customHeight="1" x14ac:dyDescent="0.2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5.75" customHeight="1" x14ac:dyDescent="0.2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5.75" customHeight="1" x14ac:dyDescent="0.2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5.75" customHeight="1" x14ac:dyDescent="0.2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5.75" customHeight="1" x14ac:dyDescent="0.2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5.75" customHeight="1" x14ac:dyDescent="0.2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5.75" customHeight="1" x14ac:dyDescent="0.2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5.75" customHeight="1" x14ac:dyDescent="0.2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5.75" customHeight="1" x14ac:dyDescent="0.2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5.75" customHeight="1" x14ac:dyDescent="0.2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5.75" customHeight="1" x14ac:dyDescent="0.2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5.75" customHeight="1" x14ac:dyDescent="0.2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5.75" customHeight="1" x14ac:dyDescent="0.2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5.75" customHeight="1" x14ac:dyDescent="0.2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5.75" customHeight="1" x14ac:dyDescent="0.2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5.75" customHeight="1" x14ac:dyDescent="0.2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5.75" customHeight="1" x14ac:dyDescent="0.2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5.75" customHeight="1" x14ac:dyDescent="0.2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5.75" customHeight="1" x14ac:dyDescent="0.2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5.75" customHeight="1" x14ac:dyDescent="0.2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5.75" customHeight="1" x14ac:dyDescent="0.2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5.75" customHeight="1" x14ac:dyDescent="0.2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5.75" customHeight="1" x14ac:dyDescent="0.2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5.75" customHeight="1" x14ac:dyDescent="0.2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5.75" customHeight="1" x14ac:dyDescent="0.2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5.75" customHeight="1" x14ac:dyDescent="0.2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5.75" customHeight="1" x14ac:dyDescent="0.2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5.75" customHeight="1" x14ac:dyDescent="0.2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5.75" customHeight="1" x14ac:dyDescent="0.2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5.75" customHeight="1" x14ac:dyDescent="0.2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5.75" customHeight="1" x14ac:dyDescent="0.2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5.75" customHeight="1" x14ac:dyDescent="0.2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5.75" customHeight="1" x14ac:dyDescent="0.2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5.75" customHeight="1" x14ac:dyDescent="0.2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5.75" customHeight="1" x14ac:dyDescent="0.2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5.75" customHeight="1" x14ac:dyDescent="0.2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5.75" customHeight="1" x14ac:dyDescent="0.2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5.75" customHeight="1" x14ac:dyDescent="0.2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5.75" customHeight="1" x14ac:dyDescent="0.2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5.75" customHeight="1" x14ac:dyDescent="0.2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5.75" customHeight="1" x14ac:dyDescent="0.2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5.75" customHeight="1" x14ac:dyDescent="0.2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5.75" customHeight="1" x14ac:dyDescent="0.2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5.75" customHeight="1" x14ac:dyDescent="0.2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5.75" customHeight="1" x14ac:dyDescent="0.2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5.75" customHeight="1" x14ac:dyDescent="0.2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5.75" customHeight="1" x14ac:dyDescent="0.2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5.75" customHeight="1" x14ac:dyDescent="0.2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5.75" customHeight="1" x14ac:dyDescent="0.2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5.75" customHeight="1" x14ac:dyDescent="0.2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5.75" customHeight="1" x14ac:dyDescent="0.2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5.75" customHeight="1" x14ac:dyDescent="0.2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5.75" customHeight="1" x14ac:dyDescent="0.2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5.75" customHeight="1" x14ac:dyDescent="0.2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5.75" customHeight="1" x14ac:dyDescent="0.2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5.75" customHeight="1" x14ac:dyDescent="0.2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5.75" customHeight="1" x14ac:dyDescent="0.2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5.75" customHeight="1" x14ac:dyDescent="0.2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5.75" customHeight="1" x14ac:dyDescent="0.2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5.75" customHeight="1" x14ac:dyDescent="0.2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5.75" customHeight="1" x14ac:dyDescent="0.2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5.75" customHeight="1" x14ac:dyDescent="0.2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5.75" customHeight="1" x14ac:dyDescent="0.2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5.75" customHeight="1" x14ac:dyDescent="0.2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5.75" customHeight="1" x14ac:dyDescent="0.2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5.75" customHeight="1" x14ac:dyDescent="0.2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5.75" customHeight="1" x14ac:dyDescent="0.2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5.75" customHeight="1" x14ac:dyDescent="0.2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5.75" customHeight="1" x14ac:dyDescent="0.2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5.75" customHeight="1" x14ac:dyDescent="0.2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5.75" customHeight="1" x14ac:dyDescent="0.2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5.75" customHeight="1" x14ac:dyDescent="0.2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5.75" customHeight="1" x14ac:dyDescent="0.2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5.75" customHeight="1" x14ac:dyDescent="0.2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5.75" customHeight="1" x14ac:dyDescent="0.2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5.75" customHeight="1" x14ac:dyDescent="0.2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5.75" customHeight="1" x14ac:dyDescent="0.2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5.75" customHeight="1" x14ac:dyDescent="0.2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5.75" customHeight="1" x14ac:dyDescent="0.2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5.75" customHeight="1" x14ac:dyDescent="0.2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5.75" customHeight="1" x14ac:dyDescent="0.2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5.75" customHeight="1" x14ac:dyDescent="0.2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5.75" customHeight="1" x14ac:dyDescent="0.2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5.75" customHeight="1" x14ac:dyDescent="0.2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5.75" customHeight="1" x14ac:dyDescent="0.2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5.75" customHeight="1" x14ac:dyDescent="0.2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5.75" customHeight="1" x14ac:dyDescent="0.2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5.75" customHeight="1" x14ac:dyDescent="0.2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5.75" customHeight="1" x14ac:dyDescent="0.2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5.75" customHeight="1" x14ac:dyDescent="0.2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5.75" customHeight="1" x14ac:dyDescent="0.2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5.75" customHeight="1" x14ac:dyDescent="0.2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5.75" customHeight="1" x14ac:dyDescent="0.2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5.75" customHeight="1" x14ac:dyDescent="0.2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5.75" customHeight="1" x14ac:dyDescent="0.2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5.75" customHeight="1" x14ac:dyDescent="0.2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5.75" customHeight="1" x14ac:dyDescent="0.2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5.75" customHeight="1" x14ac:dyDescent="0.2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5.75" customHeight="1" x14ac:dyDescent="0.2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5.75" customHeight="1" x14ac:dyDescent="0.2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5.75" customHeight="1" x14ac:dyDescent="0.2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5.75" customHeight="1" x14ac:dyDescent="0.2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5.75" customHeight="1" x14ac:dyDescent="0.2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5.75" customHeight="1" x14ac:dyDescent="0.2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5.75" customHeight="1" x14ac:dyDescent="0.2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5.75" customHeight="1" x14ac:dyDescent="0.2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5.75" customHeight="1" x14ac:dyDescent="0.2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5.75" customHeight="1" x14ac:dyDescent="0.2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5.75" customHeight="1" x14ac:dyDescent="0.2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5.75" customHeight="1" x14ac:dyDescent="0.2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5.75" customHeight="1" x14ac:dyDescent="0.2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5.75" customHeight="1" x14ac:dyDescent="0.2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5.75" customHeight="1" x14ac:dyDescent="0.2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5.75" customHeight="1" x14ac:dyDescent="0.2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5.75" customHeight="1" x14ac:dyDescent="0.2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5.75" customHeight="1" x14ac:dyDescent="0.2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5.75" customHeight="1" x14ac:dyDescent="0.2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 x14ac:dyDescent="0.2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5.75" customHeight="1" x14ac:dyDescent="0.2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5.75" customHeight="1" x14ac:dyDescent="0.2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5.75" customHeight="1" x14ac:dyDescent="0.2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5.75" customHeight="1" x14ac:dyDescent="0.2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5.75" customHeight="1" x14ac:dyDescent="0.2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5.75" customHeight="1" x14ac:dyDescent="0.2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5.75" customHeight="1" x14ac:dyDescent="0.2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5.75" customHeight="1" x14ac:dyDescent="0.2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5.75" customHeight="1" x14ac:dyDescent="0.2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5.75" customHeight="1" x14ac:dyDescent="0.2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5.75" customHeight="1" x14ac:dyDescent="0.2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5.75" customHeight="1" x14ac:dyDescent="0.2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5.75" customHeight="1" x14ac:dyDescent="0.2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5.75" customHeight="1" x14ac:dyDescent="0.2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5.75" customHeight="1" x14ac:dyDescent="0.2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5.75" customHeight="1" x14ac:dyDescent="0.2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5.75" customHeight="1" x14ac:dyDescent="0.2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5.75" customHeight="1" x14ac:dyDescent="0.2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5.75" customHeight="1" x14ac:dyDescent="0.2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5.75" customHeight="1" x14ac:dyDescent="0.2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5.75" customHeight="1" x14ac:dyDescent="0.2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5.75" customHeight="1" x14ac:dyDescent="0.2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5.75" customHeight="1" x14ac:dyDescent="0.2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5.75" customHeight="1" x14ac:dyDescent="0.2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5.75" customHeight="1" x14ac:dyDescent="0.2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5.75" customHeight="1" x14ac:dyDescent="0.2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5.75" customHeight="1" x14ac:dyDescent="0.2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5.75" customHeight="1" x14ac:dyDescent="0.2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5.75" customHeight="1" x14ac:dyDescent="0.2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5.75" customHeight="1" x14ac:dyDescent="0.2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5.75" customHeight="1" x14ac:dyDescent="0.2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5.75" customHeight="1" x14ac:dyDescent="0.2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5.75" customHeight="1" x14ac:dyDescent="0.2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5.75" customHeight="1" x14ac:dyDescent="0.2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5.75" customHeight="1" x14ac:dyDescent="0.2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5.75" customHeight="1" x14ac:dyDescent="0.2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5.75" customHeight="1" x14ac:dyDescent="0.2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5.75" customHeight="1" x14ac:dyDescent="0.2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5.75" customHeight="1" x14ac:dyDescent="0.2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5.75" customHeight="1" x14ac:dyDescent="0.2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5.75" customHeight="1" x14ac:dyDescent="0.2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5.75" customHeight="1" x14ac:dyDescent="0.2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5.75" customHeight="1" x14ac:dyDescent="0.2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5.75" customHeight="1" x14ac:dyDescent="0.2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5.75" customHeight="1" x14ac:dyDescent="0.2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5.75" customHeight="1" x14ac:dyDescent="0.2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5.75" customHeight="1" x14ac:dyDescent="0.2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5.75" customHeight="1" x14ac:dyDescent="0.2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5.75" customHeight="1" x14ac:dyDescent="0.2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5.75" customHeight="1" x14ac:dyDescent="0.2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5.75" customHeight="1" x14ac:dyDescent="0.2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5.75" customHeight="1" x14ac:dyDescent="0.2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5.75" customHeight="1" x14ac:dyDescent="0.2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5.75" customHeight="1" x14ac:dyDescent="0.2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5.75" customHeight="1" x14ac:dyDescent="0.2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5.75" customHeight="1" x14ac:dyDescent="0.2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5.75" customHeight="1" x14ac:dyDescent="0.2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5.75" customHeight="1" x14ac:dyDescent="0.2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5.75" customHeight="1" x14ac:dyDescent="0.2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5.75" customHeight="1" x14ac:dyDescent="0.2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5.75" customHeight="1" x14ac:dyDescent="0.2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5.75" customHeight="1" x14ac:dyDescent="0.2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5.75" customHeight="1" x14ac:dyDescent="0.2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5.75" customHeight="1" x14ac:dyDescent="0.2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5.75" customHeight="1" x14ac:dyDescent="0.2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5.75" customHeight="1" x14ac:dyDescent="0.2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5.75" customHeight="1" x14ac:dyDescent="0.2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5.75" customHeight="1" x14ac:dyDescent="0.2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5.75" customHeight="1" x14ac:dyDescent="0.2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5.75" customHeight="1" x14ac:dyDescent="0.2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5.75" customHeight="1" x14ac:dyDescent="0.2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5.75" customHeight="1" x14ac:dyDescent="0.2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5.75" customHeight="1" x14ac:dyDescent="0.2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5.75" customHeight="1" x14ac:dyDescent="0.2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5.75" customHeight="1" x14ac:dyDescent="0.2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5.75" customHeight="1" x14ac:dyDescent="0.2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5.75" customHeight="1" x14ac:dyDescent="0.2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5.75" customHeight="1" x14ac:dyDescent="0.2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5.75" customHeight="1" x14ac:dyDescent="0.2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5.75" customHeight="1" x14ac:dyDescent="0.2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5.75" customHeight="1" x14ac:dyDescent="0.2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5.75" customHeight="1" x14ac:dyDescent="0.2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5.75" customHeight="1" x14ac:dyDescent="0.2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5.75" customHeight="1" x14ac:dyDescent="0.2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5.75" customHeight="1" x14ac:dyDescent="0.2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5.75" customHeight="1" x14ac:dyDescent="0.2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5.75" customHeight="1" x14ac:dyDescent="0.2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5.75" customHeight="1" x14ac:dyDescent="0.2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5.75" customHeight="1" x14ac:dyDescent="0.2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5.75" customHeight="1" x14ac:dyDescent="0.2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5.75" customHeight="1" x14ac:dyDescent="0.2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5.75" customHeight="1" x14ac:dyDescent="0.2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5.75" customHeight="1" x14ac:dyDescent="0.2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5.75" customHeight="1" x14ac:dyDescent="0.2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5.75" customHeight="1" x14ac:dyDescent="0.2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5.75" customHeight="1" x14ac:dyDescent="0.2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5.75" customHeight="1" x14ac:dyDescent="0.2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5.75" customHeight="1" x14ac:dyDescent="0.2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5.75" customHeight="1" x14ac:dyDescent="0.2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5.75" customHeight="1" x14ac:dyDescent="0.2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5.75" customHeight="1" x14ac:dyDescent="0.2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5.75" customHeight="1" x14ac:dyDescent="0.2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5.75" customHeight="1" x14ac:dyDescent="0.2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5.75" customHeight="1" x14ac:dyDescent="0.2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5.75" customHeight="1" x14ac:dyDescent="0.2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5.75" customHeight="1" x14ac:dyDescent="0.2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5.75" customHeight="1" x14ac:dyDescent="0.2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5.75" customHeight="1" x14ac:dyDescent="0.2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5.75" customHeight="1" x14ac:dyDescent="0.2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5.75" customHeight="1" x14ac:dyDescent="0.2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5.75" customHeight="1" x14ac:dyDescent="0.2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5.75" customHeight="1" x14ac:dyDescent="0.2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5.75" customHeight="1" x14ac:dyDescent="0.2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5.75" customHeight="1" x14ac:dyDescent="0.2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5.75" customHeight="1" x14ac:dyDescent="0.2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5.75" customHeight="1" x14ac:dyDescent="0.2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5.75" customHeight="1" x14ac:dyDescent="0.2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5.75" customHeight="1" x14ac:dyDescent="0.2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5.75" customHeight="1" x14ac:dyDescent="0.2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5.75" customHeight="1" x14ac:dyDescent="0.2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5.75" customHeight="1" x14ac:dyDescent="0.2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5.75" customHeight="1" x14ac:dyDescent="0.2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5.75" customHeight="1" x14ac:dyDescent="0.2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5.75" customHeight="1" x14ac:dyDescent="0.2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5.75" customHeight="1" x14ac:dyDescent="0.2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5.75" customHeight="1" x14ac:dyDescent="0.2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5.75" customHeight="1" x14ac:dyDescent="0.2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5.75" customHeight="1" x14ac:dyDescent="0.2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5.75" customHeight="1" x14ac:dyDescent="0.2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5.75" customHeight="1" x14ac:dyDescent="0.2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5.75" customHeight="1" x14ac:dyDescent="0.2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5.75" customHeight="1" x14ac:dyDescent="0.2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5.75" customHeight="1" x14ac:dyDescent="0.2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5.75" customHeight="1" x14ac:dyDescent="0.2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5.75" customHeight="1" x14ac:dyDescent="0.2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5.75" customHeight="1" x14ac:dyDescent="0.2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5.75" customHeight="1" x14ac:dyDescent="0.2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5.75" customHeight="1" x14ac:dyDescent="0.2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5.75" customHeight="1" x14ac:dyDescent="0.2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5.75" customHeight="1" x14ac:dyDescent="0.2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5.75" customHeight="1" x14ac:dyDescent="0.2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5.75" customHeight="1" x14ac:dyDescent="0.2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5.75" customHeight="1" x14ac:dyDescent="0.2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5.75" customHeight="1" x14ac:dyDescent="0.2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5.75" customHeight="1" x14ac:dyDescent="0.2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5.75" customHeight="1" x14ac:dyDescent="0.2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5.75" customHeight="1" x14ac:dyDescent="0.2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5.75" customHeight="1" x14ac:dyDescent="0.2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5.75" customHeight="1" x14ac:dyDescent="0.2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5.75" customHeight="1" x14ac:dyDescent="0.2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5.75" customHeight="1" x14ac:dyDescent="0.2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5.75" customHeight="1" x14ac:dyDescent="0.2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5.75" customHeight="1" x14ac:dyDescent="0.2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5.75" customHeight="1" x14ac:dyDescent="0.2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5.75" customHeight="1" x14ac:dyDescent="0.2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5.75" customHeight="1" x14ac:dyDescent="0.2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5.75" customHeight="1" x14ac:dyDescent="0.2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5.75" customHeight="1" x14ac:dyDescent="0.2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5.75" customHeight="1" x14ac:dyDescent="0.2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5.75" customHeight="1" x14ac:dyDescent="0.2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5.75" customHeight="1" x14ac:dyDescent="0.2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5.75" customHeight="1" x14ac:dyDescent="0.2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5.75" customHeight="1" x14ac:dyDescent="0.2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5.75" customHeight="1" x14ac:dyDescent="0.2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5.75" customHeight="1" x14ac:dyDescent="0.2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5.75" customHeight="1" x14ac:dyDescent="0.2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5.75" customHeight="1" x14ac:dyDescent="0.2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5.75" customHeight="1" x14ac:dyDescent="0.2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5.75" customHeight="1" x14ac:dyDescent="0.2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5.75" customHeight="1" x14ac:dyDescent="0.2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5.75" customHeight="1" x14ac:dyDescent="0.2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5.75" customHeight="1" x14ac:dyDescent="0.2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5.75" customHeight="1" x14ac:dyDescent="0.2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5.75" customHeight="1" x14ac:dyDescent="0.2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5.75" customHeight="1" x14ac:dyDescent="0.2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5.75" customHeight="1" x14ac:dyDescent="0.2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5.75" customHeight="1" x14ac:dyDescent="0.2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5.75" customHeight="1" x14ac:dyDescent="0.2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5.75" customHeight="1" x14ac:dyDescent="0.2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5.75" customHeight="1" x14ac:dyDescent="0.2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5.75" customHeight="1" x14ac:dyDescent="0.2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5.75" customHeight="1" x14ac:dyDescent="0.2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5.75" customHeight="1" x14ac:dyDescent="0.2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5.75" customHeight="1" x14ac:dyDescent="0.2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5.75" customHeight="1" x14ac:dyDescent="0.2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5.75" customHeight="1" x14ac:dyDescent="0.2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5.75" customHeight="1" x14ac:dyDescent="0.2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5.75" customHeight="1" x14ac:dyDescent="0.2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5.75" customHeight="1" x14ac:dyDescent="0.2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5.75" customHeight="1" x14ac:dyDescent="0.2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5.75" customHeight="1" x14ac:dyDescent="0.2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5.75" customHeight="1" x14ac:dyDescent="0.2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5.75" customHeight="1" x14ac:dyDescent="0.2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5.75" customHeight="1" x14ac:dyDescent="0.2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5.75" customHeight="1" x14ac:dyDescent="0.2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5.75" customHeight="1" x14ac:dyDescent="0.2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5.75" customHeight="1" x14ac:dyDescent="0.2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5.75" customHeight="1" x14ac:dyDescent="0.2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5.75" customHeight="1" x14ac:dyDescent="0.2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5.75" customHeight="1" x14ac:dyDescent="0.2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5.75" customHeight="1" x14ac:dyDescent="0.2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5.75" customHeight="1" x14ac:dyDescent="0.2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5.75" customHeight="1" x14ac:dyDescent="0.2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5.75" customHeight="1" x14ac:dyDescent="0.2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5.75" customHeight="1" x14ac:dyDescent="0.2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5.75" customHeight="1" x14ac:dyDescent="0.2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5.75" customHeight="1" x14ac:dyDescent="0.2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5.75" customHeight="1" x14ac:dyDescent="0.2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5.75" customHeight="1" x14ac:dyDescent="0.2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5.75" customHeight="1" x14ac:dyDescent="0.2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5.75" customHeight="1" x14ac:dyDescent="0.2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5.75" customHeight="1" x14ac:dyDescent="0.2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5.75" customHeight="1" x14ac:dyDescent="0.2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5.75" customHeight="1" x14ac:dyDescent="0.2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5.75" customHeight="1" x14ac:dyDescent="0.2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5.75" customHeight="1" x14ac:dyDescent="0.2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5.75" customHeight="1" x14ac:dyDescent="0.2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5.75" customHeight="1" x14ac:dyDescent="0.2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5.75" customHeight="1" x14ac:dyDescent="0.2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5.75" customHeight="1" x14ac:dyDescent="0.2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5.75" customHeight="1" x14ac:dyDescent="0.2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5.75" customHeight="1" x14ac:dyDescent="0.2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5.75" customHeight="1" x14ac:dyDescent="0.2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5.75" customHeight="1" x14ac:dyDescent="0.2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5.75" customHeight="1" x14ac:dyDescent="0.2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5.75" customHeight="1" x14ac:dyDescent="0.2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5.75" customHeight="1" x14ac:dyDescent="0.2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5.75" customHeight="1" x14ac:dyDescent="0.2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5.75" customHeight="1" x14ac:dyDescent="0.2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5.75" customHeight="1" x14ac:dyDescent="0.2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5.75" customHeight="1" x14ac:dyDescent="0.2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5.75" customHeight="1" x14ac:dyDescent="0.2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5.75" customHeight="1" x14ac:dyDescent="0.2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5.75" customHeight="1" x14ac:dyDescent="0.2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5.75" customHeight="1" x14ac:dyDescent="0.2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5.75" customHeight="1" x14ac:dyDescent="0.2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5.75" customHeight="1" x14ac:dyDescent="0.2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5.75" customHeight="1" x14ac:dyDescent="0.2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5.75" customHeight="1" x14ac:dyDescent="0.2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5.75" customHeight="1" x14ac:dyDescent="0.2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5.75" customHeight="1" x14ac:dyDescent="0.2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5.75" customHeight="1" x14ac:dyDescent="0.2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5.75" customHeight="1" x14ac:dyDescent="0.2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5.75" customHeight="1" x14ac:dyDescent="0.2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5.75" customHeight="1" x14ac:dyDescent="0.2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5.75" customHeight="1" x14ac:dyDescent="0.2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5.75" customHeight="1" x14ac:dyDescent="0.2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5.75" customHeight="1" x14ac:dyDescent="0.2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5.75" customHeight="1" x14ac:dyDescent="0.2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5.75" customHeight="1" x14ac:dyDescent="0.2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5.75" customHeight="1" x14ac:dyDescent="0.2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5.75" customHeight="1" x14ac:dyDescent="0.2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5.75" customHeight="1" x14ac:dyDescent="0.2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5.75" customHeight="1" x14ac:dyDescent="0.2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5.75" customHeight="1" x14ac:dyDescent="0.2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5.75" customHeight="1" x14ac:dyDescent="0.2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5.75" customHeight="1" x14ac:dyDescent="0.2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5.75" customHeight="1" x14ac:dyDescent="0.2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5.75" customHeight="1" x14ac:dyDescent="0.2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5.75" customHeight="1" x14ac:dyDescent="0.2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5.75" customHeight="1" x14ac:dyDescent="0.2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5.75" customHeight="1" x14ac:dyDescent="0.2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5.75" customHeight="1" x14ac:dyDescent="0.2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5.75" customHeight="1" x14ac:dyDescent="0.2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5.75" customHeight="1" x14ac:dyDescent="0.2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5.75" customHeight="1" x14ac:dyDescent="0.2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5.75" customHeight="1" x14ac:dyDescent="0.2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5.75" customHeight="1" x14ac:dyDescent="0.2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5.75" customHeight="1" x14ac:dyDescent="0.2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5.75" customHeight="1" x14ac:dyDescent="0.2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5.75" customHeight="1" x14ac:dyDescent="0.2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5.75" customHeight="1" x14ac:dyDescent="0.2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5.75" customHeight="1" x14ac:dyDescent="0.2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5.75" customHeight="1" x14ac:dyDescent="0.2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5.75" customHeight="1" x14ac:dyDescent="0.2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5.75" customHeight="1" x14ac:dyDescent="0.2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5.75" customHeight="1" x14ac:dyDescent="0.2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5.75" customHeight="1" x14ac:dyDescent="0.2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5.75" customHeight="1" x14ac:dyDescent="0.2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5.75" customHeight="1" x14ac:dyDescent="0.2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5.75" customHeight="1" x14ac:dyDescent="0.2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5.75" customHeight="1" x14ac:dyDescent="0.2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5.75" customHeight="1" x14ac:dyDescent="0.2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5.75" customHeight="1" x14ac:dyDescent="0.2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5.75" customHeight="1" x14ac:dyDescent="0.2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5.75" customHeight="1" x14ac:dyDescent="0.2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5.75" customHeight="1" x14ac:dyDescent="0.2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5.75" customHeight="1" x14ac:dyDescent="0.2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5.75" customHeight="1" x14ac:dyDescent="0.2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5.75" customHeight="1" x14ac:dyDescent="0.2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5.75" customHeight="1" x14ac:dyDescent="0.2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5.75" customHeight="1" x14ac:dyDescent="0.2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5.75" customHeight="1" x14ac:dyDescent="0.2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5.75" customHeight="1" x14ac:dyDescent="0.2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5.75" customHeight="1" x14ac:dyDescent="0.2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5.75" customHeight="1" x14ac:dyDescent="0.2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5.75" customHeight="1" x14ac:dyDescent="0.2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5.75" customHeight="1" x14ac:dyDescent="0.2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5.75" customHeight="1" x14ac:dyDescent="0.2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5.75" customHeight="1" x14ac:dyDescent="0.2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5.75" customHeight="1" x14ac:dyDescent="0.2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5.75" customHeight="1" x14ac:dyDescent="0.2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5.75" customHeight="1" x14ac:dyDescent="0.2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5.75" customHeight="1" x14ac:dyDescent="0.2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5.75" customHeight="1" x14ac:dyDescent="0.2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5.75" customHeight="1" x14ac:dyDescent="0.2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5.75" customHeight="1" x14ac:dyDescent="0.2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5.75" customHeight="1" x14ac:dyDescent="0.2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5.75" customHeight="1" x14ac:dyDescent="0.2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5.75" customHeight="1" x14ac:dyDescent="0.2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5.75" customHeight="1" x14ac:dyDescent="0.2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5.75" customHeight="1" x14ac:dyDescent="0.2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5.75" customHeight="1" x14ac:dyDescent="0.2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5.75" customHeight="1" x14ac:dyDescent="0.2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5.75" customHeight="1" x14ac:dyDescent="0.2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5.75" customHeight="1" x14ac:dyDescent="0.2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5.75" customHeight="1" x14ac:dyDescent="0.2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5.75" customHeight="1" x14ac:dyDescent="0.2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5.75" customHeight="1" x14ac:dyDescent="0.2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5.75" customHeight="1" x14ac:dyDescent="0.2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5.75" customHeight="1" x14ac:dyDescent="0.2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5.75" customHeight="1" x14ac:dyDescent="0.2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5.75" customHeight="1" x14ac:dyDescent="0.2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5.75" customHeight="1" x14ac:dyDescent="0.2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5.75" customHeight="1" x14ac:dyDescent="0.2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5.75" customHeight="1" x14ac:dyDescent="0.2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5.75" customHeight="1" x14ac:dyDescent="0.2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5.75" customHeight="1" x14ac:dyDescent="0.2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5.75" customHeight="1" x14ac:dyDescent="0.2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5.75" customHeight="1" x14ac:dyDescent="0.2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5.75" customHeight="1" x14ac:dyDescent="0.2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5.75" customHeight="1" x14ac:dyDescent="0.2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5.75" customHeight="1" x14ac:dyDescent="0.2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5.75" customHeight="1" x14ac:dyDescent="0.2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5.75" customHeight="1" x14ac:dyDescent="0.2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5.75" customHeight="1" x14ac:dyDescent="0.2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5.75" customHeight="1" x14ac:dyDescent="0.2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5.75" customHeight="1" x14ac:dyDescent="0.2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5.75" customHeight="1" x14ac:dyDescent="0.2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5.75" customHeight="1" x14ac:dyDescent="0.2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5.75" customHeight="1" x14ac:dyDescent="0.2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5.75" customHeight="1" x14ac:dyDescent="0.2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5.75" customHeight="1" x14ac:dyDescent="0.2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5.75" customHeight="1" x14ac:dyDescent="0.2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5.75" customHeight="1" x14ac:dyDescent="0.2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5.75" customHeight="1" x14ac:dyDescent="0.2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5.75" customHeight="1" x14ac:dyDescent="0.2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5.75" customHeight="1" x14ac:dyDescent="0.2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5.75" customHeight="1" x14ac:dyDescent="0.2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5.75" customHeight="1" x14ac:dyDescent="0.2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5.75" customHeight="1" x14ac:dyDescent="0.2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5.75" customHeight="1" x14ac:dyDescent="0.2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5.75" customHeight="1" x14ac:dyDescent="0.2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5.75" customHeight="1" x14ac:dyDescent="0.2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5.75" customHeight="1" x14ac:dyDescent="0.2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5.75" customHeight="1" x14ac:dyDescent="0.2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5.75" customHeight="1" x14ac:dyDescent="0.2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5.75" customHeight="1" x14ac:dyDescent="0.2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5.75" customHeight="1" x14ac:dyDescent="0.2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5.75" customHeight="1" x14ac:dyDescent="0.2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5.75" customHeight="1" x14ac:dyDescent="0.2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5.75" customHeight="1" x14ac:dyDescent="0.2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5.75" customHeight="1" x14ac:dyDescent="0.2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5.75" customHeight="1" x14ac:dyDescent="0.2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5.75" customHeight="1" x14ac:dyDescent="0.2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5.75" customHeight="1" x14ac:dyDescent="0.2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5.75" customHeight="1" x14ac:dyDescent="0.2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5.75" customHeight="1" x14ac:dyDescent="0.2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5.75" customHeight="1" x14ac:dyDescent="0.2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5.75" customHeight="1" x14ac:dyDescent="0.2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5.75" customHeight="1" x14ac:dyDescent="0.2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5.75" customHeight="1" x14ac:dyDescent="0.2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5.75" customHeight="1" x14ac:dyDescent="0.2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5.75" customHeight="1" x14ac:dyDescent="0.2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5.75" customHeight="1" x14ac:dyDescent="0.2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5.75" customHeight="1" x14ac:dyDescent="0.2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5.75" customHeight="1" x14ac:dyDescent="0.2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5.75" customHeight="1" x14ac:dyDescent="0.2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5.75" customHeight="1" x14ac:dyDescent="0.2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5.75" customHeight="1" x14ac:dyDescent="0.2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5.75" customHeight="1" x14ac:dyDescent="0.2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5.75" customHeight="1" x14ac:dyDescent="0.2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5.75" customHeight="1" x14ac:dyDescent="0.2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5.75" customHeight="1" x14ac:dyDescent="0.2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5.75" customHeight="1" x14ac:dyDescent="0.2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5.75" customHeight="1" x14ac:dyDescent="0.2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5.75" customHeight="1" x14ac:dyDescent="0.2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5.75" customHeight="1" x14ac:dyDescent="0.2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5.75" customHeight="1" x14ac:dyDescent="0.2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5.75" customHeight="1" x14ac:dyDescent="0.2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5.75" customHeight="1" x14ac:dyDescent="0.2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5.75" customHeight="1" x14ac:dyDescent="0.2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5.75" customHeight="1" x14ac:dyDescent="0.2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5.75" customHeight="1" x14ac:dyDescent="0.2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5.75" customHeight="1" x14ac:dyDescent="0.2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5.75" customHeight="1" x14ac:dyDescent="0.2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5.75" customHeight="1" x14ac:dyDescent="0.2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5.75" customHeight="1" x14ac:dyDescent="0.2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5.75" customHeight="1" x14ac:dyDescent="0.2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5.75" customHeight="1" x14ac:dyDescent="0.2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5.75" customHeight="1" x14ac:dyDescent="0.2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5.75" customHeight="1" x14ac:dyDescent="0.2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5.75" customHeight="1" x14ac:dyDescent="0.2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5.75" customHeight="1" x14ac:dyDescent="0.2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5.75" customHeight="1" x14ac:dyDescent="0.2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5.75" customHeight="1" x14ac:dyDescent="0.2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5.75" customHeight="1" x14ac:dyDescent="0.2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5.75" customHeight="1" x14ac:dyDescent="0.2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5.75" customHeight="1" x14ac:dyDescent="0.2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5.75" customHeight="1" x14ac:dyDescent="0.2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5.75" customHeight="1" x14ac:dyDescent="0.2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5.75" customHeight="1" x14ac:dyDescent="0.2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5.75" customHeight="1" x14ac:dyDescent="0.2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5.75" customHeight="1" x14ac:dyDescent="0.2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5.75" customHeight="1" x14ac:dyDescent="0.2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5.75" customHeight="1" x14ac:dyDescent="0.2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5.75" customHeight="1" x14ac:dyDescent="0.2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5.75" customHeight="1" x14ac:dyDescent="0.2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5.75" customHeight="1" x14ac:dyDescent="0.2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5.75" customHeight="1" x14ac:dyDescent="0.2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5.75" customHeight="1" x14ac:dyDescent="0.2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5.75" customHeight="1" x14ac:dyDescent="0.2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5.75" customHeight="1" x14ac:dyDescent="0.2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5.75" customHeight="1" x14ac:dyDescent="0.2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5.75" customHeight="1" x14ac:dyDescent="0.2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5.75" customHeight="1" x14ac:dyDescent="0.2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5.75" customHeight="1" x14ac:dyDescent="0.2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5.75" customHeight="1" x14ac:dyDescent="0.2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5.75" customHeight="1" x14ac:dyDescent="0.2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5.75" customHeight="1" x14ac:dyDescent="0.2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5.75" customHeight="1" x14ac:dyDescent="0.2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5.75" customHeight="1" x14ac:dyDescent="0.2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5.75" customHeight="1" x14ac:dyDescent="0.2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5.75" customHeight="1" x14ac:dyDescent="0.2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5.75" customHeight="1" x14ac:dyDescent="0.2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5.75" customHeight="1" x14ac:dyDescent="0.2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5.75" customHeight="1" x14ac:dyDescent="0.2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5.75" customHeight="1" x14ac:dyDescent="0.2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5.75" customHeight="1" x14ac:dyDescent="0.2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5.75" customHeight="1" x14ac:dyDescent="0.2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5.75" customHeight="1" x14ac:dyDescent="0.2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5.75" customHeight="1" x14ac:dyDescent="0.2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5.75" customHeight="1" x14ac:dyDescent="0.2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5.75" customHeight="1" x14ac:dyDescent="0.2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5.75" customHeight="1" x14ac:dyDescent="0.2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5.75" customHeight="1" x14ac:dyDescent="0.2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5.75" customHeight="1" x14ac:dyDescent="0.2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5.75" customHeight="1" x14ac:dyDescent="0.2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5.75" customHeight="1" x14ac:dyDescent="0.2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5.75" customHeight="1" x14ac:dyDescent="0.2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5.75" customHeight="1" x14ac:dyDescent="0.2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5.75" customHeight="1" x14ac:dyDescent="0.2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5.75" customHeight="1" x14ac:dyDescent="0.2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5.75" customHeight="1" x14ac:dyDescent="0.2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5.75" customHeight="1" x14ac:dyDescent="0.2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5.75" customHeight="1" x14ac:dyDescent="0.2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5.75" customHeight="1" x14ac:dyDescent="0.2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5.75" customHeight="1" x14ac:dyDescent="0.2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5.75" customHeight="1" x14ac:dyDescent="0.2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5.75" customHeight="1" x14ac:dyDescent="0.2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5.75" customHeight="1" x14ac:dyDescent="0.2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5.75" customHeight="1" x14ac:dyDescent="0.2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5.75" customHeight="1" x14ac:dyDescent="0.2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5.75" customHeight="1" x14ac:dyDescent="0.2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5.75" customHeight="1" x14ac:dyDescent="0.2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5.75" customHeight="1" x14ac:dyDescent="0.2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5.75" customHeight="1" x14ac:dyDescent="0.2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5.75" customHeight="1" x14ac:dyDescent="0.2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5.75" customHeight="1" x14ac:dyDescent="0.2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5.75" customHeight="1" x14ac:dyDescent="0.2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5.75" customHeight="1" x14ac:dyDescent="0.2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5.75" customHeight="1" x14ac:dyDescent="0.2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5.75" customHeight="1" x14ac:dyDescent="0.2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5.75" customHeight="1" x14ac:dyDescent="0.2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5.75" customHeight="1" x14ac:dyDescent="0.2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5.75" customHeight="1" x14ac:dyDescent="0.2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5.75" customHeight="1" x14ac:dyDescent="0.2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5.75" customHeight="1" x14ac:dyDescent="0.2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5.75" customHeight="1" x14ac:dyDescent="0.2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5.75" customHeight="1" x14ac:dyDescent="0.2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5.75" customHeight="1" x14ac:dyDescent="0.2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5.75" customHeight="1" x14ac:dyDescent="0.2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5.75" customHeight="1" x14ac:dyDescent="0.2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5.75" customHeight="1" x14ac:dyDescent="0.2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5.75" customHeight="1" x14ac:dyDescent="0.2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5.75" customHeight="1" x14ac:dyDescent="0.2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5.75" customHeight="1" x14ac:dyDescent="0.2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5.75" customHeight="1" x14ac:dyDescent="0.2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5.75" customHeight="1" x14ac:dyDescent="0.2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pageMargins left="0.7" right="0.7" top="0.75" bottom="0.75" header="0" footer="0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C000"/>
  </sheetPr>
  <dimension ref="A1:U1000"/>
  <sheetViews>
    <sheetView workbookViewId="0">
      <pane ySplit="2" topLeftCell="A43" activePane="bottomLeft" state="frozen"/>
      <selection pane="bottomLeft" activeCell="A62" sqref="A62"/>
    </sheetView>
  </sheetViews>
  <sheetFormatPr baseColWidth="10" defaultColWidth="12.6640625" defaultRowHeight="15" customHeight="1" x14ac:dyDescent="0.15"/>
  <cols>
    <col min="1" max="1" width="6.33203125" customWidth="1"/>
    <col min="2" max="2" width="5.33203125" customWidth="1"/>
    <col min="3" max="3" width="14.6640625" customWidth="1"/>
    <col min="4" max="4" width="10.33203125" customWidth="1"/>
    <col min="5" max="5" width="11.6640625" customWidth="1"/>
    <col min="6" max="6" width="5.6640625" customWidth="1"/>
    <col min="7" max="7" width="10.1640625" customWidth="1"/>
    <col min="8" max="8" width="10.83203125" customWidth="1"/>
    <col min="9" max="9" width="11" customWidth="1"/>
    <col min="10" max="10" width="8" customWidth="1"/>
    <col min="11" max="26" width="1.1640625" customWidth="1"/>
  </cols>
  <sheetData>
    <row r="1" spans="1:21" ht="14" x14ac:dyDescent="0.15">
      <c r="A1" s="569" t="s">
        <v>2300</v>
      </c>
      <c r="B1" s="569" t="s">
        <v>3</v>
      </c>
      <c r="C1" s="569" t="s">
        <v>12</v>
      </c>
      <c r="D1" s="569" t="s">
        <v>2301</v>
      </c>
      <c r="E1" s="570" t="s">
        <v>2303</v>
      </c>
      <c r="F1" s="567" t="s">
        <v>2304</v>
      </c>
      <c r="G1" s="567"/>
      <c r="H1" s="567" t="s">
        <v>2697</v>
      </c>
      <c r="I1" s="567" t="s">
        <v>2698</v>
      </c>
      <c r="J1" s="567" t="s">
        <v>2699</v>
      </c>
    </row>
    <row r="2" spans="1:21" x14ac:dyDescent="0.2">
      <c r="A2" s="568"/>
      <c r="B2" s="568"/>
      <c r="C2" s="568"/>
      <c r="D2" s="568"/>
      <c r="E2" s="568"/>
      <c r="F2" s="568"/>
      <c r="G2" s="568"/>
      <c r="H2" s="568"/>
      <c r="I2" s="568"/>
      <c r="J2" s="568"/>
      <c r="L2" s="33"/>
      <c r="M2" s="33"/>
      <c r="N2" s="33"/>
      <c r="O2" s="33"/>
      <c r="P2" s="33"/>
      <c r="Q2" s="33"/>
      <c r="R2" s="33"/>
      <c r="S2" s="33"/>
      <c r="T2" s="33"/>
      <c r="U2" s="33"/>
    </row>
    <row r="3" spans="1:21" x14ac:dyDescent="0.15">
      <c r="A3" s="235">
        <f>'2023'!A5</f>
        <v>1</v>
      </c>
      <c r="B3" s="235">
        <f>'2023'!B5</f>
        <v>517</v>
      </c>
      <c r="C3" s="236" t="str">
        <f>'2023'!E5</f>
        <v>Старая Купавна</v>
      </c>
      <c r="D3" s="236">
        <f>'2023'!I5</f>
        <v>44919</v>
      </c>
      <c r="E3" s="237">
        <f>'2023'!L5</f>
        <v>2500</v>
      </c>
      <c r="F3" s="235">
        <f>'2023'!M5</f>
        <v>1</v>
      </c>
      <c r="G3" s="235">
        <v>0.55000000000000004</v>
      </c>
      <c r="H3" s="235">
        <f t="shared" ref="H3:H124" si="0">E3*G3</f>
        <v>1375</v>
      </c>
      <c r="I3" s="235">
        <f t="shared" ref="I3:I124" si="1">H3/2</f>
        <v>687.5</v>
      </c>
      <c r="J3" s="237">
        <f t="shared" ref="J3:J124" si="2">E3-H3</f>
        <v>1125</v>
      </c>
    </row>
    <row r="4" spans="1:21" x14ac:dyDescent="0.15">
      <c r="A4" s="235">
        <f>'2023'!A6</f>
        <v>2</v>
      </c>
      <c r="B4" s="235">
        <f>'2023'!B6</f>
        <v>574</v>
      </c>
      <c r="C4" s="236" t="str">
        <f>'2023'!E6</f>
        <v>Бисерово</v>
      </c>
      <c r="D4" s="236">
        <f>'2023'!I6</f>
        <v>44919</v>
      </c>
      <c r="E4" s="237">
        <f>'2023'!L6</f>
        <v>1600</v>
      </c>
      <c r="F4" s="235">
        <f>'2023'!M6</f>
        <v>1</v>
      </c>
      <c r="G4" s="235">
        <v>0.55000000000000004</v>
      </c>
      <c r="H4" s="235">
        <f t="shared" ref="H4:H67" si="3">E4*G4</f>
        <v>880.00000000000011</v>
      </c>
      <c r="I4" s="235">
        <f t="shared" ref="I4:I67" si="4">H4/2</f>
        <v>440.00000000000006</v>
      </c>
      <c r="J4" s="237">
        <f t="shared" ref="J4:J67" si="5">E4-H4</f>
        <v>719.99999999999989</v>
      </c>
    </row>
    <row r="5" spans="1:21" x14ac:dyDescent="0.15">
      <c r="A5" s="235">
        <f>'2023'!A7</f>
        <v>3</v>
      </c>
      <c r="B5" s="235">
        <f>'2023'!B7</f>
        <v>537</v>
      </c>
      <c r="C5" s="236" t="str">
        <f>'2023'!E7</f>
        <v>Старая Купавна</v>
      </c>
      <c r="D5" s="236">
        <f>'2023'!I7</f>
        <v>44906</v>
      </c>
      <c r="E5" s="237">
        <f>'2023'!L7</f>
        <v>1500</v>
      </c>
      <c r="F5" s="235">
        <f>'2023'!M7</f>
        <v>1</v>
      </c>
      <c r="G5" s="235">
        <v>0.55000000000000004</v>
      </c>
      <c r="H5" s="235">
        <f t="shared" si="3"/>
        <v>825.00000000000011</v>
      </c>
      <c r="I5" s="235">
        <f t="shared" si="4"/>
        <v>412.50000000000006</v>
      </c>
      <c r="J5" s="237">
        <f t="shared" si="5"/>
        <v>674.99999999999989</v>
      </c>
    </row>
    <row r="6" spans="1:21" x14ac:dyDescent="0.15">
      <c r="A6" s="235">
        <f>'2023'!A8</f>
        <v>4</v>
      </c>
      <c r="B6" s="235">
        <f>'2023'!B8</f>
        <v>176</v>
      </c>
      <c r="C6" s="236" t="str">
        <f>'2023'!E8</f>
        <v>Старая Купавна</v>
      </c>
      <c r="D6" s="236">
        <f>'2023'!I8</f>
        <v>44926</v>
      </c>
      <c r="E6" s="237">
        <f>'2023'!L8</f>
        <v>2700</v>
      </c>
      <c r="F6" s="235">
        <f>'2023'!M8</f>
        <v>1</v>
      </c>
      <c r="G6" s="235">
        <v>0.55000000000000004</v>
      </c>
      <c r="H6" s="235">
        <f t="shared" si="3"/>
        <v>1485.0000000000002</v>
      </c>
      <c r="I6" s="235">
        <f t="shared" si="4"/>
        <v>742.50000000000011</v>
      </c>
      <c r="J6" s="237">
        <f t="shared" si="5"/>
        <v>1214.9999999999998</v>
      </c>
    </row>
    <row r="7" spans="1:21" x14ac:dyDescent="0.15">
      <c r="A7" s="235">
        <f>'2023'!A9</f>
        <v>5</v>
      </c>
      <c r="B7" s="235">
        <f>'2023'!B9</f>
        <v>544</v>
      </c>
      <c r="C7" s="236" t="str">
        <f>'2023'!E9</f>
        <v>Железнодорожный</v>
      </c>
      <c r="D7" s="236">
        <f>'2023'!I9</f>
        <v>44926</v>
      </c>
      <c r="E7" s="237">
        <f>'2023'!L9</f>
        <v>5800</v>
      </c>
      <c r="F7" s="235">
        <f>'2023'!M9</f>
        <v>3</v>
      </c>
      <c r="G7" s="235">
        <v>0.55000000000000004</v>
      </c>
      <c r="H7" s="235">
        <f t="shared" si="3"/>
        <v>3190.0000000000005</v>
      </c>
      <c r="I7" s="235">
        <f t="shared" si="4"/>
        <v>1595.0000000000002</v>
      </c>
      <c r="J7" s="237">
        <f t="shared" si="5"/>
        <v>2609.9999999999995</v>
      </c>
    </row>
    <row r="8" spans="1:21" x14ac:dyDescent="0.15">
      <c r="A8" s="235">
        <f>'2023'!A10</f>
        <v>6</v>
      </c>
      <c r="B8" s="235">
        <f>'2023'!B10</f>
        <v>591</v>
      </c>
      <c r="C8" s="236" t="str">
        <f>'2023'!E10</f>
        <v>Старая Купавна</v>
      </c>
      <c r="D8" s="236">
        <f>'2023'!I10</f>
        <v>44922</v>
      </c>
      <c r="E8" s="237">
        <f>'2023'!L10</f>
        <v>1700</v>
      </c>
      <c r="F8" s="235">
        <f>'2023'!M10</f>
        <v>3</v>
      </c>
      <c r="G8" s="235">
        <v>0.55000000000000004</v>
      </c>
      <c r="H8" s="235">
        <f t="shared" si="3"/>
        <v>935.00000000000011</v>
      </c>
      <c r="I8" s="235">
        <f t="shared" si="4"/>
        <v>467.50000000000006</v>
      </c>
      <c r="J8" s="237">
        <f t="shared" si="5"/>
        <v>764.99999999999989</v>
      </c>
    </row>
    <row r="9" spans="1:21" x14ac:dyDescent="0.15">
      <c r="A9" s="235">
        <f>'2023'!A11</f>
        <v>7</v>
      </c>
      <c r="B9" s="235">
        <f>'2023'!B11</f>
        <v>298</v>
      </c>
      <c r="C9" s="236" t="str">
        <f>'2023'!E11</f>
        <v>Старая Купавна</v>
      </c>
      <c r="D9" s="236">
        <f>'2023'!I11</f>
        <v>44926</v>
      </c>
      <c r="E9" s="237">
        <f>'2023'!L11</f>
        <v>2600</v>
      </c>
      <c r="F9" s="235">
        <f>'2023'!M11</f>
        <v>2</v>
      </c>
      <c r="G9" s="235">
        <v>0.55000000000000004</v>
      </c>
      <c r="H9" s="235">
        <f t="shared" si="3"/>
        <v>1430.0000000000002</v>
      </c>
      <c r="I9" s="235">
        <f t="shared" si="4"/>
        <v>715.00000000000011</v>
      </c>
      <c r="J9" s="237">
        <f t="shared" si="5"/>
        <v>1169.9999999999998</v>
      </c>
    </row>
    <row r="10" spans="1:21" x14ac:dyDescent="0.15">
      <c r="A10" s="235">
        <f>'2023'!A12</f>
        <v>8</v>
      </c>
      <c r="B10" s="235">
        <f>'2023'!B12</f>
        <v>576</v>
      </c>
      <c r="C10" s="236" t="str">
        <f>'2023'!E12</f>
        <v>Старая Купавна</v>
      </c>
      <c r="D10" s="236">
        <f>'2023'!I12</f>
        <v>44925</v>
      </c>
      <c r="E10" s="237">
        <f>'2023'!L12</f>
        <v>2000</v>
      </c>
      <c r="F10" s="235">
        <f>'2023'!M12</f>
        <v>3</v>
      </c>
      <c r="G10" s="235">
        <v>0.45</v>
      </c>
      <c r="H10" s="235">
        <f t="shared" si="3"/>
        <v>900</v>
      </c>
      <c r="I10" s="235">
        <f t="shared" si="4"/>
        <v>450</v>
      </c>
      <c r="J10" s="237">
        <f t="shared" si="5"/>
        <v>1100</v>
      </c>
    </row>
    <row r="11" spans="1:21" x14ac:dyDescent="0.15">
      <c r="A11" s="235">
        <f>'2023'!A13</f>
        <v>9</v>
      </c>
      <c r="B11" s="235">
        <f>'2023'!B13</f>
        <v>319</v>
      </c>
      <c r="C11" s="236" t="str">
        <f>'2023'!E13</f>
        <v>Старая Купавна</v>
      </c>
      <c r="D11" s="236">
        <f>'2023'!I13</f>
        <v>44924</v>
      </c>
      <c r="E11" s="237">
        <f>'2023'!L13</f>
        <v>1900</v>
      </c>
      <c r="F11" s="235">
        <f>'2023'!M13</f>
        <v>2</v>
      </c>
      <c r="G11" s="235">
        <v>0.45</v>
      </c>
      <c r="H11" s="235">
        <f t="shared" si="3"/>
        <v>855</v>
      </c>
      <c r="I11" s="235">
        <f t="shared" si="4"/>
        <v>427.5</v>
      </c>
      <c r="J11" s="237">
        <f t="shared" si="5"/>
        <v>1045</v>
      </c>
    </row>
    <row r="12" spans="1:21" x14ac:dyDescent="0.15">
      <c r="A12" s="235">
        <f>'2023'!A14</f>
        <v>14</v>
      </c>
      <c r="B12" s="235">
        <f>'2023'!B14</f>
        <v>570</v>
      </c>
      <c r="C12" s="236" t="str">
        <f>'2023'!E14</f>
        <v>Старая Купавна</v>
      </c>
      <c r="D12" s="236">
        <f>'2023'!I14</f>
        <v>44926</v>
      </c>
      <c r="E12" s="237">
        <f>'2023'!L14</f>
        <v>2600</v>
      </c>
      <c r="F12" s="235">
        <f>'2023'!M14</f>
        <v>2</v>
      </c>
      <c r="G12" s="235">
        <v>0.55000000000000004</v>
      </c>
      <c r="H12" s="235">
        <f t="shared" si="3"/>
        <v>1430.0000000000002</v>
      </c>
      <c r="I12" s="235">
        <f t="shared" si="4"/>
        <v>715.00000000000011</v>
      </c>
      <c r="J12" s="237">
        <f t="shared" si="5"/>
        <v>1169.9999999999998</v>
      </c>
    </row>
    <row r="13" spans="1:21" x14ac:dyDescent="0.15">
      <c r="A13" s="235">
        <f>'2023'!A15</f>
        <v>11</v>
      </c>
      <c r="B13" s="235">
        <f>'2023'!B15</f>
        <v>75</v>
      </c>
      <c r="C13" s="236" t="str">
        <f>'2023'!E15</f>
        <v>Железнодорожный</v>
      </c>
      <c r="D13" s="236">
        <f>'2023'!I15</f>
        <v>44925</v>
      </c>
      <c r="E13" s="237">
        <f>'2023'!L15</f>
        <v>2700</v>
      </c>
      <c r="F13" s="235">
        <f>'2023'!M15</f>
        <v>3</v>
      </c>
      <c r="G13" s="235">
        <v>0.55000000000000004</v>
      </c>
      <c r="H13" s="235">
        <f t="shared" si="3"/>
        <v>1485.0000000000002</v>
      </c>
      <c r="I13" s="235">
        <f t="shared" si="4"/>
        <v>742.50000000000011</v>
      </c>
      <c r="J13" s="237">
        <f t="shared" si="5"/>
        <v>1214.9999999999998</v>
      </c>
    </row>
    <row r="14" spans="1:21" x14ac:dyDescent="0.15">
      <c r="A14" s="235">
        <f>'2023'!A16</f>
        <v>12</v>
      </c>
      <c r="B14" s="235">
        <f>'2023'!B16</f>
        <v>489</v>
      </c>
      <c r="C14" s="236" t="str">
        <f>'2023'!E16</f>
        <v>Старая Купавна</v>
      </c>
      <c r="D14" s="236">
        <f>'2023'!I16</f>
        <v>44925</v>
      </c>
      <c r="E14" s="237">
        <f>'2023'!L16</f>
        <v>2000</v>
      </c>
      <c r="F14" s="235">
        <f>'2023'!M16</f>
        <v>2</v>
      </c>
      <c r="G14" s="235">
        <v>0.55000000000000004</v>
      </c>
      <c r="H14" s="235">
        <f t="shared" si="3"/>
        <v>1100</v>
      </c>
      <c r="I14" s="235">
        <f t="shared" si="4"/>
        <v>550</v>
      </c>
      <c r="J14" s="237">
        <f t="shared" si="5"/>
        <v>900</v>
      </c>
    </row>
    <row r="15" spans="1:21" x14ac:dyDescent="0.15">
      <c r="A15" s="235">
        <f>'2023'!A17</f>
        <v>13</v>
      </c>
      <c r="B15" s="235">
        <f>'2023'!B17</f>
        <v>578</v>
      </c>
      <c r="C15" s="236" t="str">
        <f>'2023'!E17</f>
        <v>Старая Купавна</v>
      </c>
      <c r="D15" s="236">
        <f>'2023'!I17</f>
        <v>44926</v>
      </c>
      <c r="E15" s="237">
        <f>'2023'!L17</f>
        <v>4100</v>
      </c>
      <c r="F15" s="235">
        <f>'2023'!M17</f>
        <v>1</v>
      </c>
      <c r="G15" s="235">
        <v>0.55000000000000004</v>
      </c>
      <c r="H15" s="235">
        <f t="shared" si="3"/>
        <v>2255</v>
      </c>
      <c r="I15" s="235">
        <f t="shared" si="4"/>
        <v>1127.5</v>
      </c>
      <c r="J15" s="237">
        <f t="shared" si="5"/>
        <v>1845</v>
      </c>
    </row>
    <row r="16" spans="1:21" x14ac:dyDescent="0.15">
      <c r="A16" s="235">
        <f>'2023'!A18</f>
        <v>39</v>
      </c>
      <c r="B16" s="235">
        <f>'2023'!B18</f>
        <v>417</v>
      </c>
      <c r="C16" s="236" t="str">
        <f>'2023'!E18</f>
        <v>Старая Купавна</v>
      </c>
      <c r="D16" s="236">
        <f>'2023'!I18</f>
        <v>44926</v>
      </c>
      <c r="E16" s="237">
        <f>'2023'!L18</f>
        <v>2600</v>
      </c>
      <c r="F16" s="235">
        <f>'2023'!M18</f>
        <v>2</v>
      </c>
      <c r="G16" s="235">
        <v>0.55000000000000004</v>
      </c>
      <c r="H16" s="235">
        <f t="shared" si="3"/>
        <v>1430.0000000000002</v>
      </c>
      <c r="I16" s="235">
        <f t="shared" si="4"/>
        <v>715.00000000000011</v>
      </c>
      <c r="J16" s="237">
        <f t="shared" si="5"/>
        <v>1169.9999999999998</v>
      </c>
    </row>
    <row r="17" spans="1:10" x14ac:dyDescent="0.15">
      <c r="A17" s="235">
        <f>'2023'!A19</f>
        <v>48</v>
      </c>
      <c r="B17" s="235">
        <f>'2023'!B19</f>
        <v>490</v>
      </c>
      <c r="C17" s="236" t="str">
        <f>'2023'!E19</f>
        <v>Храпуново</v>
      </c>
      <c r="D17" s="236">
        <f>'2023'!I19</f>
        <v>44926</v>
      </c>
      <c r="E17" s="237">
        <f>'2023'!L19</f>
        <v>3500</v>
      </c>
      <c r="F17" s="235">
        <f>'2023'!M19</f>
        <v>2</v>
      </c>
      <c r="G17" s="235">
        <v>0.55000000000000004</v>
      </c>
      <c r="H17" s="235">
        <f t="shared" si="3"/>
        <v>1925.0000000000002</v>
      </c>
      <c r="I17" s="235">
        <f t="shared" si="4"/>
        <v>962.50000000000011</v>
      </c>
      <c r="J17" s="237">
        <f t="shared" si="5"/>
        <v>1574.9999999999998</v>
      </c>
    </row>
    <row r="18" spans="1:10" x14ac:dyDescent="0.15">
      <c r="A18" s="235">
        <f>'2023'!A20</f>
        <v>16</v>
      </c>
      <c r="B18" s="235">
        <f>'2023'!B20</f>
        <v>542</v>
      </c>
      <c r="C18" s="236" t="str">
        <f>'2023'!E20</f>
        <v>Железнодорожный</v>
      </c>
      <c r="D18" s="236">
        <f>'2023'!I20</f>
        <v>44925</v>
      </c>
      <c r="E18" s="237">
        <f>'2023'!L20</f>
        <v>2500</v>
      </c>
      <c r="F18" s="235">
        <f>'2023'!M20</f>
        <v>3</v>
      </c>
      <c r="G18" s="235">
        <v>0.55000000000000004</v>
      </c>
      <c r="H18" s="235">
        <f t="shared" si="3"/>
        <v>1375</v>
      </c>
      <c r="I18" s="235">
        <f t="shared" si="4"/>
        <v>687.5</v>
      </c>
      <c r="J18" s="237">
        <f t="shared" si="5"/>
        <v>1125</v>
      </c>
    </row>
    <row r="19" spans="1:10" x14ac:dyDescent="0.15">
      <c r="A19" s="235">
        <f>'2023'!A21</f>
        <v>17</v>
      </c>
      <c r="B19" s="235">
        <f>'2023'!B21</f>
        <v>288</v>
      </c>
      <c r="C19" s="236" t="str">
        <f>'2023'!E21</f>
        <v>Бисерово</v>
      </c>
      <c r="D19" s="236">
        <f>'2023'!I21</f>
        <v>44919</v>
      </c>
      <c r="E19" s="237">
        <f>'2023'!L21</f>
        <v>1700</v>
      </c>
      <c r="F19" s="235">
        <f>'2023'!M21</f>
        <v>1</v>
      </c>
      <c r="G19" s="235">
        <v>0.55000000000000004</v>
      </c>
      <c r="H19" s="235">
        <f t="shared" si="3"/>
        <v>935.00000000000011</v>
      </c>
      <c r="I19" s="235">
        <f t="shared" si="4"/>
        <v>467.50000000000006</v>
      </c>
      <c r="J19" s="237">
        <f t="shared" si="5"/>
        <v>764.99999999999989</v>
      </c>
    </row>
    <row r="20" spans="1:10" x14ac:dyDescent="0.15">
      <c r="A20" s="235">
        <f>'2023'!A22</f>
        <v>18</v>
      </c>
      <c r="B20" s="235">
        <f>'2023'!B22</f>
        <v>481</v>
      </c>
      <c r="C20" s="236" t="str">
        <f>'2023'!E22</f>
        <v>Железнодорожный</v>
      </c>
      <c r="D20" s="236">
        <f>'2023'!I22</f>
        <v>44925</v>
      </c>
      <c r="E20" s="237">
        <f>'2023'!L22</f>
        <v>2500</v>
      </c>
      <c r="F20" s="235">
        <f>'2023'!M22</f>
        <v>3</v>
      </c>
      <c r="G20" s="235">
        <v>0.45</v>
      </c>
      <c r="H20" s="235">
        <f t="shared" si="3"/>
        <v>1125</v>
      </c>
      <c r="I20" s="235">
        <f t="shared" si="4"/>
        <v>562.5</v>
      </c>
      <c r="J20" s="237">
        <f t="shared" si="5"/>
        <v>1375</v>
      </c>
    </row>
    <row r="21" spans="1:10" ht="15.75" customHeight="1" x14ac:dyDescent="0.15">
      <c r="A21" s="235">
        <f>'2023'!A23</f>
        <v>19</v>
      </c>
      <c r="B21" s="235">
        <f>'2023'!B23</f>
        <v>579</v>
      </c>
      <c r="C21" s="236" t="str">
        <f>'2023'!E23</f>
        <v>Старая Купавна</v>
      </c>
      <c r="D21" s="236">
        <f>'2023'!I23</f>
        <v>44922</v>
      </c>
      <c r="E21" s="237">
        <f>'2023'!L23</f>
        <v>1700</v>
      </c>
      <c r="F21" s="235">
        <f>'2023'!M23</f>
        <v>2</v>
      </c>
      <c r="G21" s="235">
        <v>0.55000000000000004</v>
      </c>
      <c r="H21" s="235">
        <f t="shared" si="3"/>
        <v>935.00000000000011</v>
      </c>
      <c r="I21" s="235">
        <f t="shared" si="4"/>
        <v>467.50000000000006</v>
      </c>
      <c r="J21" s="237">
        <f t="shared" si="5"/>
        <v>764.99999999999989</v>
      </c>
    </row>
    <row r="22" spans="1:10" ht="15.75" customHeight="1" x14ac:dyDescent="0.15">
      <c r="A22" s="235">
        <f>'2023'!A24</f>
        <v>20</v>
      </c>
      <c r="B22" s="235">
        <f>'2023'!B24</f>
        <v>580</v>
      </c>
      <c r="C22" s="236" t="str">
        <f>'2023'!E24</f>
        <v>Старая Купавна</v>
      </c>
      <c r="D22" s="236">
        <f>'2023'!I24</f>
        <v>44924</v>
      </c>
      <c r="E22" s="237">
        <f>'2023'!L24</f>
        <v>1900</v>
      </c>
      <c r="F22" s="235">
        <f>'2023'!M24</f>
        <v>1</v>
      </c>
      <c r="G22" s="235">
        <v>0.45</v>
      </c>
      <c r="H22" s="235">
        <f t="shared" si="3"/>
        <v>855</v>
      </c>
      <c r="I22" s="235">
        <f t="shared" si="4"/>
        <v>427.5</v>
      </c>
      <c r="J22" s="237">
        <f t="shared" si="5"/>
        <v>1045</v>
      </c>
    </row>
    <row r="23" spans="1:10" ht="15.75" customHeight="1" x14ac:dyDescent="0.15">
      <c r="A23" s="235">
        <f>'2023'!A25</f>
        <v>21</v>
      </c>
      <c r="B23" s="235">
        <f>'2023'!B25</f>
        <v>581</v>
      </c>
      <c r="C23" s="236" t="str">
        <f>'2023'!E25</f>
        <v>Старая Купавна</v>
      </c>
      <c r="D23" s="236">
        <f>'2023'!I25</f>
        <v>44926</v>
      </c>
      <c r="E23" s="237">
        <f>'2023'!L25</f>
        <v>4800</v>
      </c>
      <c r="F23" s="235">
        <f>'2023'!M25</f>
        <v>1</v>
      </c>
      <c r="G23" s="235">
        <v>0.45</v>
      </c>
      <c r="H23" s="235">
        <f t="shared" si="3"/>
        <v>2160</v>
      </c>
      <c r="I23" s="235">
        <f t="shared" si="4"/>
        <v>1080</v>
      </c>
      <c r="J23" s="237">
        <f t="shared" si="5"/>
        <v>2640</v>
      </c>
    </row>
    <row r="24" spans="1:10" ht="15.75" customHeight="1" x14ac:dyDescent="0.15">
      <c r="A24" s="235">
        <f>'2023'!A26</f>
        <v>22</v>
      </c>
      <c r="B24" s="235">
        <f>'2023'!B26</f>
        <v>102</v>
      </c>
      <c r="C24" s="236" t="str">
        <f>'2023'!E26</f>
        <v>Рыбхоз</v>
      </c>
      <c r="D24" s="236">
        <f>'2023'!I26</f>
        <v>44913</v>
      </c>
      <c r="E24" s="237">
        <f>'2023'!L26</f>
        <v>3700</v>
      </c>
      <c r="F24" s="235">
        <f>'2023'!M26</f>
        <v>1</v>
      </c>
      <c r="G24" s="235">
        <v>0.55000000000000004</v>
      </c>
      <c r="H24" s="235">
        <f t="shared" si="3"/>
        <v>2035.0000000000002</v>
      </c>
      <c r="I24" s="235">
        <f t="shared" si="4"/>
        <v>1017.5000000000001</v>
      </c>
      <c r="J24" s="237">
        <f t="shared" si="5"/>
        <v>1664.9999999999998</v>
      </c>
    </row>
    <row r="25" spans="1:10" ht="15.75" customHeight="1" x14ac:dyDescent="0.15">
      <c r="A25" s="235">
        <f>'2023'!A27</f>
        <v>23</v>
      </c>
      <c r="B25" s="235">
        <f>'2023'!B27</f>
        <v>99</v>
      </c>
      <c r="C25" s="236" t="str">
        <f>'2023'!E27</f>
        <v>Старая Купавна</v>
      </c>
      <c r="D25" s="236">
        <f>'2023'!I27</f>
        <v>44919</v>
      </c>
      <c r="E25" s="237">
        <f>'2023'!L27</f>
        <v>1600</v>
      </c>
      <c r="F25" s="235">
        <f>'2023'!M27</f>
        <v>1</v>
      </c>
      <c r="G25" s="235">
        <v>0.45</v>
      </c>
      <c r="H25" s="235">
        <f t="shared" si="3"/>
        <v>720</v>
      </c>
      <c r="I25" s="235">
        <f t="shared" si="4"/>
        <v>360</v>
      </c>
      <c r="J25" s="237">
        <f t="shared" si="5"/>
        <v>880</v>
      </c>
    </row>
    <row r="26" spans="1:10" ht="15.75" customHeight="1" x14ac:dyDescent="0.15">
      <c r="A26" s="235">
        <f>'2023'!A28</f>
        <v>24</v>
      </c>
      <c r="B26" s="235">
        <f>'2023'!B28</f>
        <v>257</v>
      </c>
      <c r="C26" s="236" t="str">
        <f>'2023'!E28</f>
        <v>Водокачка</v>
      </c>
      <c r="D26" s="236">
        <f>'2023'!I28</f>
        <v>44927</v>
      </c>
      <c r="E26" s="237">
        <f>'2023'!L28</f>
        <v>7000</v>
      </c>
      <c r="F26" s="235">
        <f>'2023'!M28</f>
        <v>3</v>
      </c>
      <c r="G26" s="235">
        <v>0.55000000000000004</v>
      </c>
      <c r="H26" s="235">
        <f t="shared" si="3"/>
        <v>3850.0000000000005</v>
      </c>
      <c r="I26" s="235">
        <f t="shared" si="4"/>
        <v>1925.0000000000002</v>
      </c>
      <c r="J26" s="237">
        <f t="shared" si="5"/>
        <v>3149.9999999999995</v>
      </c>
    </row>
    <row r="27" spans="1:10" ht="15.75" customHeight="1" x14ac:dyDescent="0.15">
      <c r="A27" s="235">
        <f>'2023'!A29</f>
        <v>25</v>
      </c>
      <c r="B27" s="235">
        <f>'2023'!B29</f>
        <v>33</v>
      </c>
      <c r="C27" s="236" t="str">
        <f>'2023'!E29</f>
        <v>Старая Купавна</v>
      </c>
      <c r="D27" s="236">
        <f>'2023'!I29</f>
        <v>44926</v>
      </c>
      <c r="E27" s="237">
        <f>'2023'!L29</f>
        <v>2900</v>
      </c>
      <c r="F27" s="235">
        <f>'2023'!M29</f>
        <v>1</v>
      </c>
      <c r="G27" s="235">
        <v>0.55000000000000004</v>
      </c>
      <c r="H27" s="235">
        <f t="shared" si="3"/>
        <v>1595.0000000000002</v>
      </c>
      <c r="I27" s="235">
        <f t="shared" si="4"/>
        <v>797.50000000000011</v>
      </c>
      <c r="J27" s="237">
        <f t="shared" si="5"/>
        <v>1304.9999999999998</v>
      </c>
    </row>
    <row r="28" spans="1:10" ht="15.75" customHeight="1" x14ac:dyDescent="0.15">
      <c r="A28" s="235">
        <f>'2023'!A30</f>
        <v>26</v>
      </c>
      <c r="B28" s="235">
        <f>'2023'!B30</f>
        <v>407</v>
      </c>
      <c r="C28" s="236" t="str">
        <f>'2023'!E30</f>
        <v>Старая Купавна</v>
      </c>
      <c r="D28" s="236">
        <f>'2023'!I30</f>
        <v>44924</v>
      </c>
      <c r="E28" s="237">
        <f>'2023'!L30</f>
        <v>1800</v>
      </c>
      <c r="F28" s="235">
        <f>'2023'!M30</f>
        <v>2</v>
      </c>
      <c r="G28" s="235">
        <v>0.55000000000000004</v>
      </c>
      <c r="H28" s="235">
        <f t="shared" si="3"/>
        <v>990.00000000000011</v>
      </c>
      <c r="I28" s="235">
        <f t="shared" si="4"/>
        <v>495.00000000000006</v>
      </c>
      <c r="J28" s="237">
        <f t="shared" si="5"/>
        <v>809.99999999999989</v>
      </c>
    </row>
    <row r="29" spans="1:10" ht="15.75" customHeight="1" x14ac:dyDescent="0.15">
      <c r="A29" s="235">
        <f>'2023'!A31</f>
        <v>27</v>
      </c>
      <c r="B29" s="235">
        <f>'2023'!B31</f>
        <v>459</v>
      </c>
      <c r="C29" s="236" t="str">
        <f>'2023'!E31</f>
        <v>Железнодорожный</v>
      </c>
      <c r="D29" s="236">
        <f>'2023'!I31</f>
        <v>44924</v>
      </c>
      <c r="E29" s="237">
        <f>'2023'!L31</f>
        <v>2500</v>
      </c>
      <c r="F29" s="235">
        <f>'2023'!M31</f>
        <v>3</v>
      </c>
      <c r="G29" s="235">
        <v>0.55000000000000004</v>
      </c>
      <c r="H29" s="235">
        <f t="shared" si="3"/>
        <v>1375</v>
      </c>
      <c r="I29" s="235">
        <f t="shared" si="4"/>
        <v>687.5</v>
      </c>
      <c r="J29" s="237">
        <f t="shared" si="5"/>
        <v>1125</v>
      </c>
    </row>
    <row r="30" spans="1:10" ht="15.75" customHeight="1" x14ac:dyDescent="0.15">
      <c r="A30" s="235">
        <f>'2023'!A32</f>
        <v>28</v>
      </c>
      <c r="B30" s="235">
        <f>'2023'!B32</f>
        <v>583</v>
      </c>
      <c r="C30" s="236" t="str">
        <f>'2023'!E32</f>
        <v>Железнодорожный</v>
      </c>
      <c r="D30" s="236">
        <f>'2023'!I32</f>
        <v>44920</v>
      </c>
      <c r="E30" s="237">
        <f>'2023'!L32</f>
        <v>1800</v>
      </c>
      <c r="F30" s="235">
        <f>'2023'!M32</f>
        <v>3</v>
      </c>
      <c r="G30" s="235">
        <v>0.55000000000000004</v>
      </c>
      <c r="H30" s="235">
        <f t="shared" si="3"/>
        <v>990.00000000000011</v>
      </c>
      <c r="I30" s="235">
        <f t="shared" si="4"/>
        <v>495.00000000000006</v>
      </c>
      <c r="J30" s="237">
        <f t="shared" si="5"/>
        <v>809.99999999999989</v>
      </c>
    </row>
    <row r="31" spans="1:10" ht="15.75" customHeight="1" x14ac:dyDescent="0.15">
      <c r="A31" s="235">
        <f>'2023'!A33</f>
        <v>29</v>
      </c>
      <c r="B31" s="235">
        <f>'2023'!B33</f>
        <v>584</v>
      </c>
      <c r="C31" s="236" t="str">
        <f>'2023'!E33</f>
        <v>Старая Купавна</v>
      </c>
      <c r="D31" s="236">
        <f>'2023'!I33</f>
        <v>44920</v>
      </c>
      <c r="E31" s="237">
        <f>'2023'!L33</f>
        <v>800</v>
      </c>
      <c r="F31" s="235">
        <f>'2023'!M33</f>
        <v>2</v>
      </c>
      <c r="G31" s="235">
        <v>0.55000000000000004</v>
      </c>
      <c r="H31" s="235">
        <f t="shared" si="3"/>
        <v>440.00000000000006</v>
      </c>
      <c r="I31" s="235">
        <f t="shared" si="4"/>
        <v>220.00000000000003</v>
      </c>
      <c r="J31" s="237">
        <f t="shared" si="5"/>
        <v>359.99999999999994</v>
      </c>
    </row>
    <row r="32" spans="1:10" ht="15.75" customHeight="1" x14ac:dyDescent="0.15">
      <c r="A32" s="235">
        <f>'2023'!A34</f>
        <v>30</v>
      </c>
      <c r="B32" s="235">
        <f>'2023'!B34</f>
        <v>585</v>
      </c>
      <c r="C32" s="236" t="str">
        <f>'2023'!E34</f>
        <v>Старая Купавна</v>
      </c>
      <c r="D32" s="236">
        <f>'2023'!I34</f>
        <v>44926</v>
      </c>
      <c r="E32" s="237">
        <f>'2023'!L34</f>
        <v>2600</v>
      </c>
      <c r="F32" s="235">
        <f>'2023'!M34</f>
        <v>1</v>
      </c>
      <c r="G32" s="235">
        <v>0.55000000000000004</v>
      </c>
      <c r="H32" s="235">
        <f t="shared" si="3"/>
        <v>1430.0000000000002</v>
      </c>
      <c r="I32" s="235">
        <f t="shared" si="4"/>
        <v>715.00000000000011</v>
      </c>
      <c r="J32" s="237">
        <f t="shared" si="5"/>
        <v>1169.9999999999998</v>
      </c>
    </row>
    <row r="33" spans="1:10" ht="15.75" customHeight="1" x14ac:dyDescent="0.15">
      <c r="A33" s="235">
        <f>'2023'!A35</f>
        <v>31</v>
      </c>
      <c r="B33" s="235">
        <f>'2023'!B35</f>
        <v>340</v>
      </c>
      <c r="C33" s="236" t="str">
        <f>'2023'!E35</f>
        <v>Старая Купавна</v>
      </c>
      <c r="D33" s="236">
        <f>'2023'!I35</f>
        <v>44920</v>
      </c>
      <c r="E33" s="237">
        <f>'2023'!L35</f>
        <v>1600</v>
      </c>
      <c r="F33" s="235">
        <f>'2023'!M35</f>
        <v>2</v>
      </c>
      <c r="G33" s="235">
        <v>0.55000000000000004</v>
      </c>
      <c r="H33" s="235">
        <f t="shared" si="3"/>
        <v>880.00000000000011</v>
      </c>
      <c r="I33" s="235">
        <f t="shared" si="4"/>
        <v>440.00000000000006</v>
      </c>
      <c r="J33" s="237">
        <f t="shared" si="5"/>
        <v>719.99999999999989</v>
      </c>
    </row>
    <row r="34" spans="1:10" ht="15.75" customHeight="1" x14ac:dyDescent="0.15">
      <c r="A34" s="235">
        <f>'2023'!A36</f>
        <v>32</v>
      </c>
      <c r="B34" s="235">
        <f>'2023'!B36</f>
        <v>552</v>
      </c>
      <c r="C34" s="236" t="str">
        <f>'2023'!E36</f>
        <v>Электроугли</v>
      </c>
      <c r="D34" s="236">
        <f>'2023'!I36</f>
        <v>44924</v>
      </c>
      <c r="E34" s="237">
        <f>'2023'!L36</f>
        <v>1800</v>
      </c>
      <c r="F34" s="235">
        <f>'2023'!M36</f>
        <v>1</v>
      </c>
      <c r="G34" s="235">
        <v>0.45</v>
      </c>
      <c r="H34" s="235">
        <f t="shared" si="3"/>
        <v>810</v>
      </c>
      <c r="I34" s="235">
        <f t="shared" si="4"/>
        <v>405</v>
      </c>
      <c r="J34" s="237">
        <f t="shared" si="5"/>
        <v>990</v>
      </c>
    </row>
    <row r="35" spans="1:10" ht="15.75" customHeight="1" x14ac:dyDescent="0.15">
      <c r="A35" s="235">
        <f>'2023'!A37</f>
        <v>33</v>
      </c>
      <c r="B35" s="235">
        <f>'2023'!B37</f>
        <v>553</v>
      </c>
      <c r="C35" s="236" t="str">
        <f>'2023'!E37</f>
        <v>Железнодорожный</v>
      </c>
      <c r="D35" s="236">
        <f>'2023'!I37</f>
        <v>44926</v>
      </c>
      <c r="E35" s="237">
        <f>'2023'!L37</f>
        <v>3000</v>
      </c>
      <c r="F35" s="235">
        <f>'2023'!M37</f>
        <v>3</v>
      </c>
      <c r="G35" s="235">
        <v>0.55000000000000004</v>
      </c>
      <c r="H35" s="235">
        <f t="shared" si="3"/>
        <v>1650.0000000000002</v>
      </c>
      <c r="I35" s="235">
        <f t="shared" si="4"/>
        <v>825.00000000000011</v>
      </c>
      <c r="J35" s="237">
        <f t="shared" si="5"/>
        <v>1349.9999999999998</v>
      </c>
    </row>
    <row r="36" spans="1:10" ht="15.75" customHeight="1" x14ac:dyDescent="0.15">
      <c r="A36" s="235">
        <f>'2023'!A38</f>
        <v>34</v>
      </c>
      <c r="B36" s="235">
        <f>'2023'!B38</f>
        <v>586</v>
      </c>
      <c r="C36" s="236" t="str">
        <f>'2023'!E38</f>
        <v>Старая Купавна</v>
      </c>
      <c r="D36" s="236">
        <f>'2023'!I38</f>
        <v>44925</v>
      </c>
      <c r="E36" s="237">
        <f>'2023'!L38</f>
        <v>2000</v>
      </c>
      <c r="F36" s="235">
        <f>'2023'!M38</f>
        <v>1</v>
      </c>
      <c r="G36" s="235">
        <v>0.55000000000000004</v>
      </c>
      <c r="H36" s="235">
        <f t="shared" si="3"/>
        <v>1100</v>
      </c>
      <c r="I36" s="235">
        <f t="shared" si="4"/>
        <v>550</v>
      </c>
      <c r="J36" s="237">
        <f t="shared" si="5"/>
        <v>900</v>
      </c>
    </row>
    <row r="37" spans="1:10" ht="15.75" customHeight="1" x14ac:dyDescent="0.15">
      <c r="A37" s="235">
        <f>'2023'!A39</f>
        <v>35</v>
      </c>
      <c r="B37" s="235">
        <f>'2023'!B39</f>
        <v>62</v>
      </c>
      <c r="C37" s="236" t="str">
        <f>'2023'!E39</f>
        <v>Бисерово</v>
      </c>
      <c r="D37" s="236">
        <f>'2023'!I39</f>
        <v>44926</v>
      </c>
      <c r="E37" s="237">
        <f>'2023'!L39</f>
        <v>2900</v>
      </c>
      <c r="F37" s="235">
        <f>'2023'!M39</f>
        <v>2</v>
      </c>
      <c r="G37" s="235">
        <v>0.55000000000000004</v>
      </c>
      <c r="H37" s="235">
        <f t="shared" si="3"/>
        <v>1595.0000000000002</v>
      </c>
      <c r="I37" s="235">
        <f t="shared" si="4"/>
        <v>797.50000000000011</v>
      </c>
      <c r="J37" s="237">
        <f t="shared" si="5"/>
        <v>1304.9999999999998</v>
      </c>
    </row>
    <row r="38" spans="1:10" ht="15.75" customHeight="1" x14ac:dyDescent="0.15">
      <c r="A38" s="235">
        <f>'2023'!A40</f>
        <v>36</v>
      </c>
      <c r="B38" s="235">
        <f>'2023'!B40</f>
        <v>340</v>
      </c>
      <c r="C38" s="236" t="str">
        <f>'2023'!E40</f>
        <v>Старая Купавна</v>
      </c>
      <c r="D38" s="236">
        <f>'2023'!I40</f>
        <v>44920</v>
      </c>
      <c r="E38" s="237">
        <f>'2023'!L40</f>
        <v>1600</v>
      </c>
      <c r="F38" s="235">
        <f>'2023'!M40</f>
        <v>3</v>
      </c>
      <c r="G38" s="235">
        <v>0.55000000000000004</v>
      </c>
      <c r="H38" s="235">
        <f t="shared" si="3"/>
        <v>880.00000000000011</v>
      </c>
      <c r="I38" s="235">
        <f t="shared" si="4"/>
        <v>440.00000000000006</v>
      </c>
      <c r="J38" s="237">
        <f t="shared" si="5"/>
        <v>719.99999999999989</v>
      </c>
    </row>
    <row r="39" spans="1:10" ht="15.75" customHeight="1" x14ac:dyDescent="0.15">
      <c r="A39" s="235">
        <f>'2023'!A41</f>
        <v>37</v>
      </c>
      <c r="B39" s="235">
        <f>'2023'!B41</f>
        <v>508</v>
      </c>
      <c r="C39" s="236" t="str">
        <f>'2023'!E41</f>
        <v>Старая Купавна</v>
      </c>
      <c r="D39" s="236">
        <f>'2023'!I41</f>
        <v>44922</v>
      </c>
      <c r="E39" s="237">
        <f>'2023'!L41</f>
        <v>935</v>
      </c>
      <c r="F39" s="235">
        <f>'2023'!M41</f>
        <v>2</v>
      </c>
      <c r="G39" s="235">
        <v>0.55000000000000004</v>
      </c>
      <c r="H39" s="235">
        <f t="shared" si="3"/>
        <v>514.25</v>
      </c>
      <c r="I39" s="235">
        <f t="shared" si="4"/>
        <v>257.125</v>
      </c>
      <c r="J39" s="237">
        <f t="shared" si="5"/>
        <v>420.75</v>
      </c>
    </row>
    <row r="40" spans="1:10" ht="15.75" customHeight="1" x14ac:dyDescent="0.15">
      <c r="A40" s="235">
        <f>'2023'!A42</f>
        <v>38</v>
      </c>
      <c r="B40" s="235">
        <f>'2023'!B42</f>
        <v>463</v>
      </c>
      <c r="C40" s="236" t="str">
        <f>'2023'!E42</f>
        <v>Старая Купавна</v>
      </c>
      <c r="D40" s="236">
        <f>'2023'!I42</f>
        <v>44926</v>
      </c>
      <c r="E40" s="237">
        <f>'2023'!L42</f>
        <v>2600</v>
      </c>
      <c r="F40" s="235">
        <f>'2023'!M42</f>
        <v>1</v>
      </c>
      <c r="G40" s="235">
        <v>0.55000000000000004</v>
      </c>
      <c r="H40" s="235">
        <f t="shared" si="3"/>
        <v>1430.0000000000002</v>
      </c>
      <c r="I40" s="235">
        <f t="shared" si="4"/>
        <v>715.00000000000011</v>
      </c>
      <c r="J40" s="237">
        <f t="shared" si="5"/>
        <v>1169.9999999999998</v>
      </c>
    </row>
    <row r="41" spans="1:10" ht="15.75" customHeight="1" x14ac:dyDescent="0.15">
      <c r="A41" s="235">
        <f>'2023'!A43</f>
        <v>59</v>
      </c>
      <c r="B41" s="235">
        <f>'2023'!B43</f>
        <v>359</v>
      </c>
      <c r="C41" s="236" t="str">
        <f>'2023'!E43</f>
        <v>Станция Купавна</v>
      </c>
      <c r="D41" s="236">
        <f>'2023'!I43</f>
        <v>44926</v>
      </c>
      <c r="E41" s="237">
        <f>'2023'!L43</f>
        <v>2900</v>
      </c>
      <c r="F41" s="235">
        <f>'2023'!M43</f>
        <v>2</v>
      </c>
      <c r="G41" s="235">
        <v>0.55000000000000004</v>
      </c>
      <c r="H41" s="235">
        <f t="shared" si="3"/>
        <v>1595.0000000000002</v>
      </c>
      <c r="I41" s="235">
        <f t="shared" si="4"/>
        <v>797.50000000000011</v>
      </c>
      <c r="J41" s="237">
        <f t="shared" si="5"/>
        <v>1304.9999999999998</v>
      </c>
    </row>
    <row r="42" spans="1:10" ht="15.75" customHeight="1" x14ac:dyDescent="0.15">
      <c r="A42" s="235">
        <f>'2023'!A44</f>
        <v>40</v>
      </c>
      <c r="B42" s="235">
        <f>'2023'!B44</f>
        <v>504</v>
      </c>
      <c r="C42" s="236" t="str">
        <f>'2023'!E44</f>
        <v>Станция Купавна</v>
      </c>
      <c r="D42" s="236">
        <f>'2023'!I44</f>
        <v>44926</v>
      </c>
      <c r="E42" s="237">
        <f>'2023'!L44</f>
        <v>2900</v>
      </c>
      <c r="F42" s="235">
        <f>'2023'!M44</f>
        <v>2</v>
      </c>
      <c r="G42" s="235">
        <v>0.55000000000000004</v>
      </c>
      <c r="H42" s="235">
        <f t="shared" si="3"/>
        <v>1595.0000000000002</v>
      </c>
      <c r="I42" s="235">
        <f t="shared" si="4"/>
        <v>797.50000000000011</v>
      </c>
      <c r="J42" s="237">
        <f t="shared" si="5"/>
        <v>1304.9999999999998</v>
      </c>
    </row>
    <row r="43" spans="1:10" ht="15.75" customHeight="1" x14ac:dyDescent="0.15">
      <c r="A43" s="235">
        <f>'2023'!A45</f>
        <v>41</v>
      </c>
      <c r="B43" s="235">
        <f>'2023'!B45</f>
        <v>569</v>
      </c>
      <c r="C43" s="236" t="str">
        <f>'2023'!E45</f>
        <v>Старая Купавна</v>
      </c>
      <c r="D43" s="236">
        <f>'2023'!I45</f>
        <v>44923</v>
      </c>
      <c r="E43" s="237">
        <f>'2023'!L45</f>
        <v>1700</v>
      </c>
      <c r="F43" s="235">
        <f>'2023'!M45</f>
        <v>1</v>
      </c>
      <c r="G43" s="235">
        <v>0.55000000000000004</v>
      </c>
      <c r="H43" s="235">
        <f t="shared" si="3"/>
        <v>935.00000000000011</v>
      </c>
      <c r="I43" s="235">
        <f t="shared" si="4"/>
        <v>467.50000000000006</v>
      </c>
      <c r="J43" s="237">
        <f t="shared" si="5"/>
        <v>764.99999999999989</v>
      </c>
    </row>
    <row r="44" spans="1:10" ht="15.75" customHeight="1" x14ac:dyDescent="0.15">
      <c r="A44" s="235">
        <f>'2023'!A46</f>
        <v>42</v>
      </c>
      <c r="B44" s="235">
        <f>'2023'!B46</f>
        <v>602</v>
      </c>
      <c r="C44" s="236" t="str">
        <f>'2023'!E46</f>
        <v>СтараяКупавна</v>
      </c>
      <c r="D44" s="236">
        <f>'2023'!I46</f>
        <v>44927</v>
      </c>
      <c r="E44" s="237">
        <f>'2023'!L46</f>
        <v>7000</v>
      </c>
      <c r="F44" s="235">
        <f>'2023'!M46</f>
        <v>3</v>
      </c>
      <c r="G44" s="235">
        <v>0.55000000000000004</v>
      </c>
      <c r="H44" s="235">
        <f t="shared" si="3"/>
        <v>3850.0000000000005</v>
      </c>
      <c r="I44" s="235">
        <f t="shared" si="4"/>
        <v>1925.0000000000002</v>
      </c>
      <c r="J44" s="237">
        <f t="shared" si="5"/>
        <v>3149.9999999999995</v>
      </c>
    </row>
    <row r="45" spans="1:10" ht="15.75" customHeight="1" x14ac:dyDescent="0.15">
      <c r="A45" s="235">
        <f>'2023'!A47</f>
        <v>43</v>
      </c>
      <c r="B45" s="235">
        <f>'2023'!B47</f>
        <v>353</v>
      </c>
      <c r="C45" s="236" t="str">
        <f>'2023'!E47</f>
        <v>Железнодорожный</v>
      </c>
      <c r="D45" s="236">
        <f>'2023'!I47</f>
        <v>44926</v>
      </c>
      <c r="E45" s="237">
        <f>'2023'!L47</f>
        <v>3800</v>
      </c>
      <c r="F45" s="235">
        <f>'2023'!M47</f>
        <v>3</v>
      </c>
      <c r="G45" s="235">
        <v>0.55000000000000004</v>
      </c>
      <c r="H45" s="235">
        <f t="shared" si="3"/>
        <v>2090</v>
      </c>
      <c r="I45" s="235">
        <f t="shared" si="4"/>
        <v>1045</v>
      </c>
      <c r="J45" s="237">
        <f t="shared" si="5"/>
        <v>1710</v>
      </c>
    </row>
    <row r="46" spans="1:10" ht="15.75" customHeight="1" x14ac:dyDescent="0.15">
      <c r="A46" s="235">
        <f>'2023'!A48</f>
        <v>44</v>
      </c>
      <c r="B46" s="235">
        <f>'2023'!B48</f>
        <v>588</v>
      </c>
      <c r="C46" s="236" t="str">
        <f>'2023'!E48</f>
        <v>Рыбхоз</v>
      </c>
      <c r="D46" s="236">
        <f>'2023'!I48</f>
        <v>44920</v>
      </c>
      <c r="E46" s="237">
        <f>'2023'!L48</f>
        <v>2100</v>
      </c>
      <c r="F46" s="235">
        <f>'2023'!M48</f>
        <v>2</v>
      </c>
      <c r="G46" s="235">
        <v>0.55000000000000004</v>
      </c>
      <c r="H46" s="235">
        <f t="shared" si="3"/>
        <v>1155</v>
      </c>
      <c r="I46" s="235">
        <f t="shared" si="4"/>
        <v>577.5</v>
      </c>
      <c r="J46" s="237">
        <f t="shared" si="5"/>
        <v>945</v>
      </c>
    </row>
    <row r="47" spans="1:10" ht="15.75" customHeight="1" x14ac:dyDescent="0.15">
      <c r="A47" s="235">
        <f>'2023'!A49</f>
        <v>10</v>
      </c>
      <c r="B47" s="235">
        <f>'2023'!B49</f>
        <v>577</v>
      </c>
      <c r="C47" s="236" t="str">
        <f>'2023'!E49</f>
        <v>Старая Купавна</v>
      </c>
      <c r="D47" s="236">
        <f>'2023'!I49</f>
        <v>44926</v>
      </c>
      <c r="E47" s="237">
        <f>'2023'!L49</f>
        <v>4100</v>
      </c>
      <c r="F47" s="235">
        <f>'2023'!M49</f>
        <v>2</v>
      </c>
      <c r="G47" s="235">
        <v>0.55000000000000004</v>
      </c>
      <c r="H47" s="235">
        <f t="shared" si="3"/>
        <v>2255</v>
      </c>
      <c r="I47" s="235">
        <f t="shared" si="4"/>
        <v>1127.5</v>
      </c>
      <c r="J47" s="237">
        <f t="shared" si="5"/>
        <v>1845</v>
      </c>
    </row>
    <row r="48" spans="1:10" ht="15.75" customHeight="1" x14ac:dyDescent="0.15">
      <c r="A48" s="235">
        <f>'2023'!A50</f>
        <v>46</v>
      </c>
      <c r="B48" s="235">
        <f>'2023'!B50</f>
        <v>539</v>
      </c>
      <c r="C48" s="236" t="str">
        <f>'2023'!E50</f>
        <v>Старая Купавна</v>
      </c>
      <c r="D48" s="236">
        <f>'2023'!I50</f>
        <v>44920</v>
      </c>
      <c r="E48" s="237">
        <f>'2023'!L50</f>
        <v>1600</v>
      </c>
      <c r="F48" s="235">
        <f>'2023'!M50</f>
        <v>2</v>
      </c>
      <c r="G48" s="235">
        <v>0.55000000000000004</v>
      </c>
      <c r="H48" s="235">
        <f t="shared" si="3"/>
        <v>880.00000000000011</v>
      </c>
      <c r="I48" s="235">
        <f t="shared" si="4"/>
        <v>440.00000000000006</v>
      </c>
      <c r="J48" s="237">
        <f t="shared" si="5"/>
        <v>719.99999999999989</v>
      </c>
    </row>
    <row r="49" spans="1:10" ht="15.75" customHeight="1" x14ac:dyDescent="0.15">
      <c r="A49" s="235">
        <f>'2023'!A51</f>
        <v>47</v>
      </c>
      <c r="B49" s="235">
        <f>'2023'!B51</f>
        <v>589</v>
      </c>
      <c r="C49" s="236" t="str">
        <f>'2023'!E51</f>
        <v>Щемилово</v>
      </c>
      <c r="D49" s="236">
        <f>'2023'!I51</f>
        <v>44919</v>
      </c>
      <c r="E49" s="237">
        <f>'2023'!L51</f>
        <v>3000</v>
      </c>
      <c r="F49" s="235">
        <f>'2023'!M51</f>
        <v>6</v>
      </c>
      <c r="G49" s="235">
        <v>0.55000000000000004</v>
      </c>
      <c r="H49" s="235">
        <f t="shared" si="3"/>
        <v>1650.0000000000002</v>
      </c>
      <c r="I49" s="235">
        <f t="shared" si="4"/>
        <v>825.00000000000011</v>
      </c>
      <c r="J49" s="237">
        <f t="shared" si="5"/>
        <v>1349.9999999999998</v>
      </c>
    </row>
    <row r="50" spans="1:10" ht="15.75" customHeight="1" x14ac:dyDescent="0.15">
      <c r="A50" s="235">
        <f>'2023'!A52</f>
        <v>45</v>
      </c>
      <c r="B50" s="235">
        <f>'2023'!B52</f>
        <v>466</v>
      </c>
      <c r="C50" s="236" t="str">
        <f>'2023'!E52</f>
        <v>Старая Купавна</v>
      </c>
      <c r="D50" s="236">
        <f>'2023'!I52</f>
        <v>44926</v>
      </c>
      <c r="E50" s="237">
        <f>'2023'!L52</f>
        <v>4100</v>
      </c>
      <c r="F50" s="235">
        <f>'2023'!M52</f>
        <v>2</v>
      </c>
      <c r="G50" s="235">
        <v>0.55000000000000004</v>
      </c>
      <c r="H50" s="235">
        <f t="shared" si="3"/>
        <v>2255</v>
      </c>
      <c r="I50" s="235">
        <f t="shared" si="4"/>
        <v>1127.5</v>
      </c>
      <c r="J50" s="237">
        <f t="shared" si="5"/>
        <v>1845</v>
      </c>
    </row>
    <row r="51" spans="1:10" ht="15.75" customHeight="1" x14ac:dyDescent="0.15">
      <c r="A51" s="235">
        <f>'2023'!A53</f>
        <v>49</v>
      </c>
      <c r="B51" s="235">
        <f>'2023'!B53</f>
        <v>549</v>
      </c>
      <c r="C51" s="236" t="str">
        <f>'2023'!E53</f>
        <v>Некрасовка</v>
      </c>
      <c r="D51" s="236">
        <f>'2023'!I53</f>
        <v>44926</v>
      </c>
      <c r="E51" s="237">
        <f>'2023'!L53</f>
        <v>4000</v>
      </c>
      <c r="F51" s="235">
        <f>'2023'!M53</f>
        <v>3</v>
      </c>
      <c r="G51" s="235">
        <v>0.55000000000000004</v>
      </c>
      <c r="H51" s="235">
        <f t="shared" si="3"/>
        <v>2200</v>
      </c>
      <c r="I51" s="235">
        <f t="shared" si="4"/>
        <v>1100</v>
      </c>
      <c r="J51" s="237">
        <f t="shared" si="5"/>
        <v>1800</v>
      </c>
    </row>
    <row r="52" spans="1:10" ht="15.75" customHeight="1" x14ac:dyDescent="0.15">
      <c r="A52" s="235">
        <f>'2023'!A54</f>
        <v>50</v>
      </c>
      <c r="B52" s="235">
        <f>'2023'!B54</f>
        <v>590</v>
      </c>
      <c r="C52" s="236" t="str">
        <f>'2023'!E54</f>
        <v>Старая Купавна</v>
      </c>
      <c r="D52" s="236">
        <f>'2023'!I54</f>
        <v>44926</v>
      </c>
      <c r="E52" s="237">
        <f>'2023'!L54</f>
        <v>2600</v>
      </c>
      <c r="F52" s="235">
        <f>'2023'!M54</f>
        <v>1</v>
      </c>
      <c r="G52" s="235">
        <v>0.55000000000000004</v>
      </c>
      <c r="H52" s="235">
        <f t="shared" si="3"/>
        <v>1430.0000000000002</v>
      </c>
      <c r="I52" s="235">
        <f t="shared" si="4"/>
        <v>715.00000000000011</v>
      </c>
      <c r="J52" s="237">
        <f t="shared" si="5"/>
        <v>1169.9999999999998</v>
      </c>
    </row>
    <row r="53" spans="1:10" ht="15.75" customHeight="1" x14ac:dyDescent="0.15">
      <c r="A53" s="235">
        <f>'2023'!A55</f>
        <v>51</v>
      </c>
      <c r="B53" s="235">
        <f>'2023'!B55</f>
        <v>94</v>
      </c>
      <c r="C53" s="236" t="str">
        <f>'2023'!E55</f>
        <v>Балашиха</v>
      </c>
      <c r="D53" s="236">
        <f>'2023'!I55</f>
        <v>44920</v>
      </c>
      <c r="E53" s="237">
        <f>'2023'!L55</f>
        <v>1900</v>
      </c>
      <c r="F53" s="235">
        <f>'2023'!M55</f>
        <v>3</v>
      </c>
      <c r="G53" s="235">
        <v>0.55000000000000004</v>
      </c>
      <c r="H53" s="235">
        <f t="shared" si="3"/>
        <v>1045</v>
      </c>
      <c r="I53" s="235">
        <f t="shared" si="4"/>
        <v>522.5</v>
      </c>
      <c r="J53" s="237">
        <f t="shared" si="5"/>
        <v>855</v>
      </c>
    </row>
    <row r="54" spans="1:10" ht="15.75" customHeight="1" x14ac:dyDescent="0.15">
      <c r="A54" s="235">
        <f>'2023'!A56</f>
        <v>52</v>
      </c>
      <c r="B54" s="235">
        <f>'2023'!B56</f>
        <v>592</v>
      </c>
      <c r="C54" s="236" t="str">
        <f>'2023'!E56</f>
        <v>Кучино</v>
      </c>
      <c r="D54" s="236">
        <f>'2023'!I56</f>
        <v>44926</v>
      </c>
      <c r="E54" s="237">
        <f>'2023'!L56</f>
        <v>5000</v>
      </c>
      <c r="F54" s="235">
        <f>'2023'!M56</f>
        <v>3</v>
      </c>
      <c r="G54" s="235">
        <v>0.55000000000000004</v>
      </c>
      <c r="H54" s="235">
        <f t="shared" si="3"/>
        <v>2750</v>
      </c>
      <c r="I54" s="235">
        <f t="shared" si="4"/>
        <v>1375</v>
      </c>
      <c r="J54" s="237">
        <f t="shared" si="5"/>
        <v>2250</v>
      </c>
    </row>
    <row r="55" spans="1:10" ht="15.75" customHeight="1" x14ac:dyDescent="0.15">
      <c r="A55" s="235">
        <f>'2023'!A57</f>
        <v>53</v>
      </c>
      <c r="B55" s="235">
        <f>'2023'!B57</f>
        <v>593</v>
      </c>
      <c r="C55" s="236" t="str">
        <f>'2023'!E57</f>
        <v>Старая Купавна</v>
      </c>
      <c r="D55" s="236">
        <f>'2023'!I57</f>
        <v>44923</v>
      </c>
      <c r="E55" s="237">
        <f>'2023'!L57</f>
        <v>3000</v>
      </c>
      <c r="F55" s="235">
        <f>'2023'!M57</f>
        <v>1</v>
      </c>
      <c r="G55" s="235">
        <v>0.55000000000000004</v>
      </c>
      <c r="H55" s="235">
        <f t="shared" si="3"/>
        <v>1650.0000000000002</v>
      </c>
      <c r="I55" s="235">
        <f t="shared" si="4"/>
        <v>825.00000000000011</v>
      </c>
      <c r="J55" s="237">
        <f t="shared" si="5"/>
        <v>1349.9999999999998</v>
      </c>
    </row>
    <row r="56" spans="1:10" ht="15.75" customHeight="1" x14ac:dyDescent="0.15">
      <c r="A56" s="235">
        <f>'2023'!A58</f>
        <v>54</v>
      </c>
      <c r="B56" s="235">
        <f>'2023'!B58</f>
        <v>594</v>
      </c>
      <c r="C56" s="236" t="str">
        <f>'2023'!E58</f>
        <v>Старая Купавна</v>
      </c>
      <c r="D56" s="236">
        <f>'2023'!I58</f>
        <v>44919</v>
      </c>
      <c r="E56" s="237">
        <f>'2023'!L58</f>
        <v>1600</v>
      </c>
      <c r="F56" s="235">
        <f>'2023'!M58</f>
        <v>1</v>
      </c>
      <c r="G56" s="235">
        <v>0.55000000000000004</v>
      </c>
      <c r="H56" s="235">
        <f t="shared" si="3"/>
        <v>880.00000000000011</v>
      </c>
      <c r="I56" s="235">
        <f t="shared" si="4"/>
        <v>440.00000000000006</v>
      </c>
      <c r="J56" s="237">
        <f t="shared" si="5"/>
        <v>719.99999999999989</v>
      </c>
    </row>
    <row r="57" spans="1:10" ht="15.75" customHeight="1" x14ac:dyDescent="0.15">
      <c r="A57" s="235">
        <f>'2023'!A59</f>
        <v>55</v>
      </c>
      <c r="B57" s="235">
        <f>'2023'!B59</f>
        <v>595</v>
      </c>
      <c r="C57" s="236" t="str">
        <f>'2023'!E59</f>
        <v>Старая Купавна</v>
      </c>
      <c r="D57" s="236">
        <f>'2023'!I59</f>
        <v>44925</v>
      </c>
      <c r="E57" s="237">
        <f>'2023'!L59</f>
        <v>2000</v>
      </c>
      <c r="F57" s="235">
        <f>'2023'!M59</f>
        <v>1</v>
      </c>
      <c r="G57" s="235">
        <v>0.55000000000000004</v>
      </c>
      <c r="H57" s="235">
        <f t="shared" si="3"/>
        <v>1100</v>
      </c>
      <c r="I57" s="235">
        <f t="shared" si="4"/>
        <v>550</v>
      </c>
      <c r="J57" s="237">
        <f t="shared" si="5"/>
        <v>900</v>
      </c>
    </row>
    <row r="58" spans="1:10" ht="15.75" customHeight="1" x14ac:dyDescent="0.15">
      <c r="A58" s="235">
        <f>'2023'!A60</f>
        <v>56</v>
      </c>
      <c r="B58" s="235">
        <f>'2023'!B60</f>
        <v>509</v>
      </c>
      <c r="C58" s="236" t="str">
        <f>'2023'!E60</f>
        <v>Старая Купавна</v>
      </c>
      <c r="D58" s="236">
        <f>'2023'!I60</f>
        <v>44922</v>
      </c>
      <c r="E58" s="237">
        <f>'2023'!L60</f>
        <v>1700</v>
      </c>
      <c r="F58" s="235">
        <f>'2023'!M60</f>
        <v>2</v>
      </c>
      <c r="G58" s="235">
        <v>0.55000000000000004</v>
      </c>
      <c r="H58" s="235">
        <f t="shared" si="3"/>
        <v>935.00000000000011</v>
      </c>
      <c r="I58" s="235">
        <f t="shared" si="4"/>
        <v>467.50000000000006</v>
      </c>
      <c r="J58" s="237">
        <f t="shared" si="5"/>
        <v>764.99999999999989</v>
      </c>
    </row>
    <row r="59" spans="1:10" ht="15.75" customHeight="1" x14ac:dyDescent="0.15">
      <c r="A59" s="235">
        <f>'2023'!A61</f>
        <v>57</v>
      </c>
      <c r="B59" s="235">
        <f>'2023'!B61</f>
        <v>28</v>
      </c>
      <c r="C59" s="236" t="str">
        <f>'2023'!E61</f>
        <v>Железнодорожный</v>
      </c>
      <c r="D59" s="236">
        <f>'2023'!I61</f>
        <v>44927</v>
      </c>
      <c r="E59" s="237">
        <f>'2023'!L61</f>
        <v>8000</v>
      </c>
      <c r="F59" s="235">
        <f>'2023'!M61</f>
        <v>1</v>
      </c>
      <c r="G59" s="235">
        <v>0.55000000000000004</v>
      </c>
      <c r="H59" s="235">
        <f t="shared" si="3"/>
        <v>4400</v>
      </c>
      <c r="I59" s="235">
        <f t="shared" si="4"/>
        <v>2200</v>
      </c>
      <c r="J59" s="237">
        <f t="shared" si="5"/>
        <v>3600</v>
      </c>
    </row>
    <row r="60" spans="1:10" ht="15.75" customHeight="1" x14ac:dyDescent="0.15">
      <c r="A60" s="235">
        <f>'2023'!A62</f>
        <v>58</v>
      </c>
      <c r="B60" s="235">
        <f>'2023'!B62</f>
        <v>603</v>
      </c>
      <c r="C60" s="236" t="str">
        <f>'2023'!E62</f>
        <v>Станция Купавна</v>
      </c>
      <c r="D60" s="236">
        <f>'2023'!I62</f>
        <v>44926</v>
      </c>
      <c r="E60" s="237">
        <f>'2023'!L62</f>
        <v>5400</v>
      </c>
      <c r="F60" s="235">
        <f>'2023'!M62</f>
        <v>1</v>
      </c>
      <c r="G60" s="235">
        <v>0.55000000000000004</v>
      </c>
      <c r="H60" s="235">
        <f t="shared" si="3"/>
        <v>2970.0000000000005</v>
      </c>
      <c r="I60" s="235">
        <f t="shared" si="4"/>
        <v>1485.0000000000002</v>
      </c>
      <c r="J60" s="237">
        <f t="shared" si="5"/>
        <v>2429.9999999999995</v>
      </c>
    </row>
    <row r="61" spans="1:10" ht="15.75" customHeight="1" x14ac:dyDescent="0.15">
      <c r="A61" s="235">
        <f>'2023'!A63</f>
        <v>15</v>
      </c>
      <c r="B61" s="235">
        <f>'2023'!B63</f>
        <v>53</v>
      </c>
      <c r="C61" s="236" t="str">
        <f>'2023'!E63</f>
        <v>Новая купавна</v>
      </c>
      <c r="D61" s="236">
        <f>'2023'!I63</f>
        <v>44926</v>
      </c>
      <c r="E61" s="237">
        <f>'2023'!L63</f>
        <v>4800</v>
      </c>
      <c r="F61" s="235">
        <f>'2023'!M63</f>
        <v>2</v>
      </c>
      <c r="G61" s="235">
        <v>0.55000000000000004</v>
      </c>
      <c r="H61" s="235">
        <f t="shared" si="3"/>
        <v>2640</v>
      </c>
      <c r="I61" s="235">
        <f t="shared" si="4"/>
        <v>1320</v>
      </c>
      <c r="J61" s="237">
        <f t="shared" si="5"/>
        <v>2160</v>
      </c>
    </row>
    <row r="62" spans="1:10" ht="15.75" customHeight="1" x14ac:dyDescent="0.15">
      <c r="A62" s="235">
        <f>'2023'!A64</f>
        <v>60</v>
      </c>
      <c r="B62" s="235">
        <f>'2023'!B64</f>
        <v>354</v>
      </c>
      <c r="C62" s="236" t="str">
        <f>'2023'!E64</f>
        <v>Кудиново</v>
      </c>
      <c r="D62" s="236">
        <f>'2023'!I64</f>
        <v>44926</v>
      </c>
      <c r="E62" s="237">
        <f>'2023'!L64</f>
        <v>4200</v>
      </c>
      <c r="F62" s="235">
        <f>'2023'!M64</f>
        <v>1</v>
      </c>
      <c r="G62" s="235">
        <v>0.55000000000000004</v>
      </c>
      <c r="H62" s="235">
        <f t="shared" si="3"/>
        <v>2310</v>
      </c>
      <c r="I62" s="235">
        <f t="shared" si="4"/>
        <v>1155</v>
      </c>
      <c r="J62" s="237">
        <f t="shared" si="5"/>
        <v>1890</v>
      </c>
    </row>
    <row r="63" spans="1:10" ht="15.75" customHeight="1" x14ac:dyDescent="0.15">
      <c r="A63" s="235">
        <f>'2023'!A65</f>
        <v>61</v>
      </c>
      <c r="B63" s="235">
        <f>'2023'!B65</f>
        <v>0</v>
      </c>
      <c r="C63" s="236" t="str">
        <f>'2023'!E65</f>
        <v>Старая Купавна</v>
      </c>
      <c r="D63" s="236">
        <f>'2023'!I65</f>
        <v>44920</v>
      </c>
      <c r="E63" s="237">
        <f>'2023'!L65</f>
        <v>1000</v>
      </c>
      <c r="F63" s="235">
        <f>'2023'!M65</f>
        <v>2</v>
      </c>
      <c r="G63" s="235">
        <v>0.55000000000000004</v>
      </c>
      <c r="H63" s="235">
        <f t="shared" si="3"/>
        <v>550</v>
      </c>
      <c r="I63" s="235">
        <f t="shared" si="4"/>
        <v>275</v>
      </c>
      <c r="J63" s="237">
        <f t="shared" si="5"/>
        <v>450</v>
      </c>
    </row>
    <row r="64" spans="1:10" ht="15.75" customHeight="1" x14ac:dyDescent="0.15">
      <c r="A64" s="235">
        <f>'2023'!A66</f>
        <v>62</v>
      </c>
      <c r="B64" s="235">
        <f>'2023'!B66</f>
        <v>596</v>
      </c>
      <c r="C64" s="236" t="str">
        <f>'2023'!E66</f>
        <v>Железнодорожный</v>
      </c>
      <c r="D64" s="236">
        <f>'2023'!I66</f>
        <v>44926</v>
      </c>
      <c r="E64" s="237">
        <f>'2023'!L66</f>
        <v>3000</v>
      </c>
      <c r="F64" s="235">
        <f>'2023'!M66</f>
        <v>3</v>
      </c>
      <c r="G64" s="235">
        <v>0.55000000000000004</v>
      </c>
      <c r="H64" s="235">
        <f t="shared" si="3"/>
        <v>1650.0000000000002</v>
      </c>
      <c r="I64" s="235">
        <f t="shared" si="4"/>
        <v>825.00000000000011</v>
      </c>
      <c r="J64" s="237">
        <f t="shared" si="5"/>
        <v>1349.9999999999998</v>
      </c>
    </row>
    <row r="65" spans="1:14" ht="15.75" customHeight="1" x14ac:dyDescent="0.15">
      <c r="A65" s="235">
        <f>'2023'!A67</f>
        <v>63</v>
      </c>
      <c r="B65" s="235">
        <f>'2023'!B67</f>
        <v>507</v>
      </c>
      <c r="C65" s="236" t="str">
        <f>'2023'!E67</f>
        <v>Балашиха</v>
      </c>
      <c r="D65" s="236">
        <f>'2023'!I67</f>
        <v>44926</v>
      </c>
      <c r="E65" s="237">
        <f>'2023'!L67</f>
        <v>6300</v>
      </c>
      <c r="F65" s="235">
        <f>'2023'!M67</f>
        <v>3</v>
      </c>
      <c r="G65" s="235">
        <v>0.55000000000000004</v>
      </c>
      <c r="H65" s="235">
        <f t="shared" si="3"/>
        <v>3465.0000000000005</v>
      </c>
      <c r="I65" s="235">
        <f t="shared" si="4"/>
        <v>1732.5000000000002</v>
      </c>
      <c r="J65" s="237">
        <f t="shared" si="5"/>
        <v>2834.9999999999995</v>
      </c>
    </row>
    <row r="66" spans="1:14" ht="15.75" customHeight="1" x14ac:dyDescent="0.15">
      <c r="A66" s="235">
        <f>'2023'!A68</f>
        <v>64</v>
      </c>
      <c r="B66" s="235">
        <f>'2023'!B68</f>
        <v>597</v>
      </c>
      <c r="C66" s="236" t="str">
        <f>'2023'!E68</f>
        <v>Старая Купавна</v>
      </c>
      <c r="D66" s="236">
        <f>'2023'!I68</f>
        <v>44925</v>
      </c>
      <c r="E66" s="237">
        <f>'2023'!L68</f>
        <v>2000</v>
      </c>
      <c r="F66" s="235">
        <f>'2023'!M68</f>
        <v>2</v>
      </c>
      <c r="G66" s="235">
        <v>0.55000000000000004</v>
      </c>
      <c r="H66" s="235">
        <f t="shared" si="3"/>
        <v>1100</v>
      </c>
      <c r="I66" s="235">
        <f t="shared" si="4"/>
        <v>550</v>
      </c>
      <c r="J66" s="237">
        <f t="shared" si="5"/>
        <v>900</v>
      </c>
    </row>
    <row r="67" spans="1:14" ht="15.75" customHeight="1" x14ac:dyDescent="0.15">
      <c r="A67" s="235">
        <f>'2023'!A69</f>
        <v>65</v>
      </c>
      <c r="B67" s="235">
        <f>'2023'!B69</f>
        <v>0</v>
      </c>
      <c r="C67" s="236">
        <f>'2023'!E69</f>
        <v>0</v>
      </c>
      <c r="D67" s="236">
        <f>'2023'!I69</f>
        <v>0</v>
      </c>
      <c r="E67" s="237">
        <f>'2023'!L69</f>
        <v>0</v>
      </c>
      <c r="F67" s="235">
        <f>'2023'!M69</f>
        <v>0</v>
      </c>
      <c r="G67" s="235">
        <v>0.55000000000000004</v>
      </c>
      <c r="H67" s="235">
        <f t="shared" si="3"/>
        <v>0</v>
      </c>
      <c r="I67" s="235">
        <f t="shared" si="4"/>
        <v>0</v>
      </c>
      <c r="J67" s="237">
        <f t="shared" si="5"/>
        <v>0</v>
      </c>
    </row>
    <row r="68" spans="1:14" ht="15.75" customHeight="1" x14ac:dyDescent="0.2">
      <c r="A68" s="235">
        <f>'2023'!A70</f>
        <v>66</v>
      </c>
      <c r="B68" s="235">
        <f>'2023'!B70</f>
        <v>599</v>
      </c>
      <c r="C68" s="236" t="str">
        <f>'2023'!E70</f>
        <v>Старая Купавна</v>
      </c>
      <c r="D68" s="236">
        <f>'2023'!I70</f>
        <v>44926</v>
      </c>
      <c r="E68" s="237">
        <f>'2023'!L70</f>
        <v>4700</v>
      </c>
      <c r="F68" s="235">
        <f>'2023'!M70</f>
        <v>2</v>
      </c>
      <c r="G68" s="235">
        <v>0.55000000000000004</v>
      </c>
      <c r="H68" s="235">
        <f t="shared" ref="H68:H76" si="6">E68*G68</f>
        <v>2585</v>
      </c>
      <c r="I68" s="235">
        <f t="shared" ref="I68:I76" si="7">H68/2</f>
        <v>1292.5</v>
      </c>
      <c r="J68" s="237">
        <f t="shared" ref="J68:J76" si="8">E68-H68</f>
        <v>2115</v>
      </c>
      <c r="N68" s="33" t="s">
        <v>2362</v>
      </c>
    </row>
    <row r="69" spans="1:14" ht="15.75" customHeight="1" x14ac:dyDescent="0.15">
      <c r="A69" s="235">
        <f>'2023'!A71</f>
        <v>67</v>
      </c>
      <c r="B69" s="235">
        <f>'2023'!B71</f>
        <v>600</v>
      </c>
      <c r="C69" s="236" t="str">
        <f>'2023'!E71</f>
        <v>Щемилово</v>
      </c>
      <c r="D69" s="236">
        <f>'2023'!I71</f>
        <v>44926</v>
      </c>
      <c r="E69" s="237">
        <f>'2023'!L71</f>
        <v>4800</v>
      </c>
      <c r="F69" s="235">
        <f>'2023'!M71</f>
        <v>1</v>
      </c>
      <c r="G69" s="235">
        <v>0.55000000000000004</v>
      </c>
      <c r="H69" s="235">
        <f t="shared" si="6"/>
        <v>2640</v>
      </c>
      <c r="I69" s="235">
        <f t="shared" si="7"/>
        <v>1320</v>
      </c>
      <c r="J69" s="237">
        <f t="shared" si="8"/>
        <v>2160</v>
      </c>
    </row>
    <row r="70" spans="1:14" ht="15.75" customHeight="1" x14ac:dyDescent="0.15">
      <c r="A70" s="235">
        <f>'2023'!A72</f>
        <v>68</v>
      </c>
      <c r="B70" s="235">
        <f>'2023'!B72</f>
        <v>523</v>
      </c>
      <c r="C70" s="236" t="str">
        <f>'2023'!E72</f>
        <v>Кашино</v>
      </c>
      <c r="D70" s="236">
        <f>'2023'!I72</f>
        <v>44925</v>
      </c>
      <c r="E70" s="237">
        <f>'2023'!L72</f>
        <v>2100</v>
      </c>
      <c r="F70" s="235">
        <f>'2023'!M72</f>
        <v>1</v>
      </c>
      <c r="G70" s="235">
        <v>0.55000000000000004</v>
      </c>
      <c r="H70" s="235">
        <f t="shared" si="6"/>
        <v>1155</v>
      </c>
      <c r="I70" s="235">
        <f t="shared" si="7"/>
        <v>577.5</v>
      </c>
      <c r="J70" s="237">
        <f t="shared" si="8"/>
        <v>945</v>
      </c>
    </row>
    <row r="71" spans="1:14" ht="15.75" customHeight="1" x14ac:dyDescent="0.15">
      <c r="A71" s="235">
        <f>'2023'!A73</f>
        <v>69</v>
      </c>
      <c r="B71" s="235">
        <f>'2023'!B73</f>
        <v>278</v>
      </c>
      <c r="C71" s="236" t="str">
        <f>'2023'!E73</f>
        <v>Обухово</v>
      </c>
      <c r="D71" s="236">
        <f>'2023'!I73</f>
        <v>44924</v>
      </c>
      <c r="E71" s="237">
        <f>'2023'!L73</f>
        <v>1900</v>
      </c>
      <c r="F71" s="235">
        <f>'2023'!M73</f>
        <v>2</v>
      </c>
      <c r="G71" s="235">
        <v>0.55000000000000004</v>
      </c>
      <c r="H71" s="235">
        <f t="shared" si="6"/>
        <v>1045</v>
      </c>
      <c r="I71" s="235">
        <f t="shared" si="7"/>
        <v>522.5</v>
      </c>
      <c r="J71" s="237">
        <f t="shared" si="8"/>
        <v>855</v>
      </c>
    </row>
    <row r="72" spans="1:14" ht="15.75" customHeight="1" x14ac:dyDescent="0.15">
      <c r="A72" s="235">
        <f>'2023'!A74</f>
        <v>70</v>
      </c>
      <c r="B72" s="235">
        <f>'2023'!B74</f>
        <v>560</v>
      </c>
      <c r="C72" s="236" t="str">
        <f>'2023'!E74</f>
        <v>Рыбхоз</v>
      </c>
      <c r="D72" s="236">
        <f>'2023'!I74</f>
        <v>44926</v>
      </c>
      <c r="E72" s="237">
        <f>'2023'!L74</f>
        <v>2900</v>
      </c>
      <c r="F72" s="235">
        <f>'2023'!M74</f>
        <v>1</v>
      </c>
      <c r="G72" s="235">
        <v>0.55000000000000004</v>
      </c>
      <c r="H72" s="235">
        <f t="shared" si="6"/>
        <v>1595.0000000000002</v>
      </c>
      <c r="I72" s="235">
        <f t="shared" si="7"/>
        <v>797.50000000000011</v>
      </c>
      <c r="J72" s="237">
        <f t="shared" si="8"/>
        <v>1304.9999999999998</v>
      </c>
    </row>
    <row r="73" spans="1:14" ht="15.75" customHeight="1" x14ac:dyDescent="0.15">
      <c r="A73" s="235">
        <f>'2023'!A75</f>
        <v>71</v>
      </c>
      <c r="B73" s="235">
        <f>'2023'!B75</f>
        <v>601</v>
      </c>
      <c r="C73" s="236" t="str">
        <f>'2023'!E75</f>
        <v>Станция Купавна</v>
      </c>
      <c r="D73" s="236">
        <f>'2023'!I75</f>
        <v>44925</v>
      </c>
      <c r="E73" s="237">
        <f>'2023'!L75</f>
        <v>2100</v>
      </c>
      <c r="F73" s="235">
        <f>'2023'!M75</f>
        <v>1</v>
      </c>
      <c r="G73" s="235">
        <v>0.55000000000000004</v>
      </c>
      <c r="H73" s="235">
        <f t="shared" si="6"/>
        <v>1155</v>
      </c>
      <c r="I73" s="235">
        <f t="shared" si="7"/>
        <v>577.5</v>
      </c>
      <c r="J73" s="237">
        <f t="shared" si="8"/>
        <v>945</v>
      </c>
    </row>
    <row r="74" spans="1:14" ht="15.75" customHeight="1" x14ac:dyDescent="0.15">
      <c r="A74" s="235">
        <f>'2023'!A76</f>
        <v>72</v>
      </c>
      <c r="B74" s="235">
        <f>'2023'!B76</f>
        <v>566</v>
      </c>
      <c r="C74" s="236" t="str">
        <f>'2023'!E76</f>
        <v>Рыбхоз</v>
      </c>
      <c r="D74" s="236">
        <f>'2023'!I76</f>
        <v>44925</v>
      </c>
      <c r="E74" s="237">
        <f>'2023'!L76</f>
        <v>2100</v>
      </c>
      <c r="F74" s="235">
        <f>'2023'!M76</f>
        <v>2</v>
      </c>
      <c r="G74" s="235">
        <v>0.55000000000000004</v>
      </c>
      <c r="H74" s="235">
        <f t="shared" si="6"/>
        <v>1155</v>
      </c>
      <c r="I74" s="235">
        <f t="shared" si="7"/>
        <v>577.5</v>
      </c>
      <c r="J74" s="237">
        <f t="shared" si="8"/>
        <v>945</v>
      </c>
    </row>
    <row r="75" spans="1:14" ht="15.75" customHeight="1" x14ac:dyDescent="0.15">
      <c r="A75" s="235">
        <f>'2023'!A77</f>
        <v>73</v>
      </c>
      <c r="B75" s="235">
        <f>'2023'!B77</f>
        <v>322</v>
      </c>
      <c r="C75" s="236" t="str">
        <f>'2023'!E77</f>
        <v>Рыбхоз</v>
      </c>
      <c r="D75" s="236">
        <f>'2023'!I77</f>
        <v>44925</v>
      </c>
      <c r="E75" s="237">
        <f>'2023'!L77</f>
        <v>2100</v>
      </c>
      <c r="F75" s="235">
        <f>'2023'!M77</f>
        <v>2</v>
      </c>
      <c r="G75" s="235">
        <v>0.55000000000000004</v>
      </c>
      <c r="H75" s="235">
        <f t="shared" si="6"/>
        <v>1155</v>
      </c>
      <c r="I75" s="235">
        <f t="shared" si="7"/>
        <v>577.5</v>
      </c>
      <c r="J75" s="237">
        <f t="shared" si="8"/>
        <v>945</v>
      </c>
    </row>
    <row r="76" spans="1:14" ht="15.75" customHeight="1" x14ac:dyDescent="0.15">
      <c r="A76" s="235">
        <f>'2023'!A78</f>
        <v>74</v>
      </c>
      <c r="B76" s="235">
        <f>'2023'!B78</f>
        <v>0</v>
      </c>
      <c r="C76" s="236">
        <f>'2023'!E78</f>
        <v>0</v>
      </c>
      <c r="D76" s="236">
        <f>'2023'!I78</f>
        <v>0</v>
      </c>
      <c r="E76" s="237">
        <f>'2023'!L78</f>
        <v>0</v>
      </c>
      <c r="F76" s="235">
        <f>'2023'!M78</f>
        <v>0</v>
      </c>
      <c r="G76" s="235">
        <v>0.55000000000000004</v>
      </c>
      <c r="H76" s="235">
        <f t="shared" si="6"/>
        <v>0</v>
      </c>
      <c r="I76" s="235">
        <f t="shared" si="7"/>
        <v>0</v>
      </c>
      <c r="J76" s="237">
        <f t="shared" si="8"/>
        <v>0</v>
      </c>
    </row>
    <row r="77" spans="1:14" ht="15.75" customHeight="1" x14ac:dyDescent="0.15">
      <c r="A77" s="235">
        <f>'2023'!A79</f>
        <v>75</v>
      </c>
      <c r="B77" s="235">
        <f>'2023'!B79</f>
        <v>0</v>
      </c>
      <c r="C77" s="236">
        <f>'2023'!E79</f>
        <v>0</v>
      </c>
      <c r="D77" s="236">
        <f>'2023'!I79</f>
        <v>0</v>
      </c>
      <c r="E77" s="237">
        <f>'2023'!L79</f>
        <v>0</v>
      </c>
      <c r="F77" s="235">
        <f>'2023'!M79</f>
        <v>0</v>
      </c>
      <c r="G77" s="235">
        <v>0.55000000000000004</v>
      </c>
      <c r="H77" s="235">
        <f t="shared" si="0"/>
        <v>0</v>
      </c>
      <c r="I77" s="235">
        <f t="shared" si="1"/>
        <v>0</v>
      </c>
      <c r="J77" s="237">
        <f t="shared" si="2"/>
        <v>0</v>
      </c>
    </row>
    <row r="78" spans="1:14" ht="15.75" customHeight="1" x14ac:dyDescent="0.15">
      <c r="A78" s="235">
        <f>'2023'!A80</f>
        <v>76</v>
      </c>
      <c r="B78" s="235">
        <f>'2023'!B80</f>
        <v>0</v>
      </c>
      <c r="C78" s="236">
        <f>'2023'!E80</f>
        <v>0</v>
      </c>
      <c r="D78" s="236">
        <f>'2023'!I80</f>
        <v>0</v>
      </c>
      <c r="E78" s="237">
        <f>'2023'!L80</f>
        <v>0</v>
      </c>
      <c r="F78" s="235">
        <f>'2023'!M80</f>
        <v>0</v>
      </c>
      <c r="G78" s="235">
        <v>0.55000000000000004</v>
      </c>
      <c r="H78" s="235">
        <f t="shared" si="0"/>
        <v>0</v>
      </c>
      <c r="I78" s="235">
        <f t="shared" si="1"/>
        <v>0</v>
      </c>
      <c r="J78" s="237">
        <f t="shared" si="2"/>
        <v>0</v>
      </c>
    </row>
    <row r="79" spans="1:14" ht="15.75" customHeight="1" x14ac:dyDescent="0.15">
      <c r="A79" s="235">
        <f>'2023'!A81</f>
        <v>77</v>
      </c>
      <c r="B79" s="235">
        <f>'2023'!B81</f>
        <v>0</v>
      </c>
      <c r="C79" s="236">
        <f>'2023'!E81</f>
        <v>0</v>
      </c>
      <c r="D79" s="236">
        <f>'2023'!I81</f>
        <v>0</v>
      </c>
      <c r="E79" s="237">
        <f>'2023'!L81</f>
        <v>0</v>
      </c>
      <c r="F79" s="235">
        <f>'2023'!M81</f>
        <v>0</v>
      </c>
      <c r="G79" s="235">
        <v>0.55000000000000004</v>
      </c>
      <c r="H79" s="235">
        <f t="shared" si="0"/>
        <v>0</v>
      </c>
      <c r="I79" s="235">
        <f t="shared" si="1"/>
        <v>0</v>
      </c>
      <c r="J79" s="237">
        <f t="shared" si="2"/>
        <v>0</v>
      </c>
    </row>
    <row r="80" spans="1:14" ht="15.75" customHeight="1" x14ac:dyDescent="0.15">
      <c r="A80" s="235">
        <f>'2023'!A82</f>
        <v>78</v>
      </c>
      <c r="B80" s="235">
        <f>'2023'!B82</f>
        <v>0</v>
      </c>
      <c r="C80" s="236">
        <f>'2023'!E82</f>
        <v>0</v>
      </c>
      <c r="D80" s="236">
        <f>'2023'!I82</f>
        <v>0</v>
      </c>
      <c r="E80" s="237">
        <f>'2023'!L82</f>
        <v>0</v>
      </c>
      <c r="F80" s="235">
        <f>'2023'!M82</f>
        <v>0</v>
      </c>
      <c r="G80" s="235">
        <v>0.55000000000000004</v>
      </c>
      <c r="H80" s="235">
        <f t="shared" si="0"/>
        <v>0</v>
      </c>
      <c r="I80" s="235">
        <f t="shared" si="1"/>
        <v>0</v>
      </c>
      <c r="J80" s="237">
        <f t="shared" si="2"/>
        <v>0</v>
      </c>
    </row>
    <row r="81" spans="1:10" ht="15.75" customHeight="1" x14ac:dyDescent="0.15">
      <c r="A81" s="235">
        <f>'2023'!A83</f>
        <v>79</v>
      </c>
      <c r="B81" s="235">
        <f>'2023'!B83</f>
        <v>0</v>
      </c>
      <c r="C81" s="236">
        <f>'2023'!E83</f>
        <v>0</v>
      </c>
      <c r="D81" s="236">
        <f>'2023'!I83</f>
        <v>0</v>
      </c>
      <c r="E81" s="237">
        <f>'2023'!L83</f>
        <v>0</v>
      </c>
      <c r="F81" s="235">
        <f>'2023'!M83</f>
        <v>0</v>
      </c>
      <c r="G81" s="235">
        <v>0.55000000000000004</v>
      </c>
      <c r="H81" s="235">
        <f t="shared" si="0"/>
        <v>0</v>
      </c>
      <c r="I81" s="235">
        <f t="shared" si="1"/>
        <v>0</v>
      </c>
      <c r="J81" s="237">
        <f t="shared" si="2"/>
        <v>0</v>
      </c>
    </row>
    <row r="82" spans="1:10" ht="15.75" customHeight="1" x14ac:dyDescent="0.15">
      <c r="A82" s="235">
        <f>'2023'!A84</f>
        <v>80</v>
      </c>
      <c r="B82" s="235">
        <f>'2023'!B84</f>
        <v>0</v>
      </c>
      <c r="C82" s="236">
        <f>'2023'!E84</f>
        <v>0</v>
      </c>
      <c r="D82" s="236">
        <f>'2023'!I84</f>
        <v>0</v>
      </c>
      <c r="E82" s="237">
        <f>'2023'!L84</f>
        <v>0</v>
      </c>
      <c r="F82" s="235">
        <f>'2023'!M84</f>
        <v>0</v>
      </c>
      <c r="G82" s="235">
        <v>0.55000000000000004</v>
      </c>
      <c r="H82" s="235">
        <f t="shared" si="0"/>
        <v>0</v>
      </c>
      <c r="I82" s="235">
        <f t="shared" si="1"/>
        <v>0</v>
      </c>
      <c r="J82" s="237">
        <f t="shared" si="2"/>
        <v>0</v>
      </c>
    </row>
    <row r="83" spans="1:10" ht="15.75" customHeight="1" x14ac:dyDescent="0.15">
      <c r="A83" s="235">
        <f>'2023'!A85</f>
        <v>81</v>
      </c>
      <c r="B83" s="235">
        <f>'2023'!B85</f>
        <v>0</v>
      </c>
      <c r="C83" s="236">
        <f>'2023'!E85</f>
        <v>0</v>
      </c>
      <c r="D83" s="236">
        <f>'2023'!I85</f>
        <v>0</v>
      </c>
      <c r="E83" s="237">
        <f>'2023'!L85</f>
        <v>0</v>
      </c>
      <c r="F83" s="235">
        <f>'2023'!M85</f>
        <v>0</v>
      </c>
      <c r="G83" s="235">
        <v>0.55000000000000004</v>
      </c>
      <c r="H83" s="235">
        <f t="shared" si="0"/>
        <v>0</v>
      </c>
      <c r="I83" s="235">
        <f t="shared" si="1"/>
        <v>0</v>
      </c>
      <c r="J83" s="237">
        <f t="shared" si="2"/>
        <v>0</v>
      </c>
    </row>
    <row r="84" spans="1:10" ht="15.75" customHeight="1" x14ac:dyDescent="0.15">
      <c r="A84" s="235">
        <f>'2023'!A86</f>
        <v>82</v>
      </c>
      <c r="B84" s="235">
        <f>'2023'!B86</f>
        <v>0</v>
      </c>
      <c r="C84" s="320"/>
      <c r="D84" s="236">
        <f>'2023'!I86</f>
        <v>0</v>
      </c>
      <c r="E84" s="237">
        <f>'2023'!L86</f>
        <v>0</v>
      </c>
      <c r="F84" s="235">
        <f>'2023'!M86</f>
        <v>0</v>
      </c>
      <c r="G84" s="235">
        <v>0.55000000000000004</v>
      </c>
      <c r="H84" s="235">
        <f t="shared" si="0"/>
        <v>0</v>
      </c>
      <c r="I84" s="235">
        <f t="shared" si="1"/>
        <v>0</v>
      </c>
      <c r="J84" s="237">
        <f t="shared" si="2"/>
        <v>0</v>
      </c>
    </row>
    <row r="85" spans="1:10" ht="15.75" customHeight="1" x14ac:dyDescent="0.15">
      <c r="A85" s="235">
        <f>'2023'!A87</f>
        <v>83</v>
      </c>
      <c r="B85" s="235">
        <f>'2023'!B87</f>
        <v>0</v>
      </c>
      <c r="C85" s="320"/>
      <c r="D85" s="236">
        <f>'2023'!I87</f>
        <v>0</v>
      </c>
      <c r="E85" s="237">
        <f>'2023'!L87</f>
        <v>0</v>
      </c>
      <c r="F85" s="235">
        <f>'2023'!M87</f>
        <v>0</v>
      </c>
      <c r="G85" s="235">
        <v>0.55000000000000004</v>
      </c>
      <c r="H85" s="235">
        <f t="shared" si="0"/>
        <v>0</v>
      </c>
      <c r="I85" s="235">
        <f t="shared" si="1"/>
        <v>0</v>
      </c>
      <c r="J85" s="237">
        <f t="shared" si="2"/>
        <v>0</v>
      </c>
    </row>
    <row r="86" spans="1:10" ht="15.75" customHeight="1" x14ac:dyDescent="0.15">
      <c r="A86" s="235">
        <f>'2023'!A88</f>
        <v>84</v>
      </c>
      <c r="B86" s="235">
        <f>'2023'!B88</f>
        <v>0</v>
      </c>
      <c r="C86" s="320"/>
      <c r="D86" s="236">
        <f>'2023'!I88</f>
        <v>0</v>
      </c>
      <c r="E86" s="237">
        <f>'2023'!L88</f>
        <v>0</v>
      </c>
      <c r="F86" s="235">
        <f>'2023'!M88</f>
        <v>0</v>
      </c>
      <c r="G86" s="235">
        <v>0.55000000000000004</v>
      </c>
      <c r="H86" s="235">
        <f t="shared" si="0"/>
        <v>0</v>
      </c>
      <c r="I86" s="235">
        <f t="shared" si="1"/>
        <v>0</v>
      </c>
      <c r="J86" s="237">
        <f t="shared" si="2"/>
        <v>0</v>
      </c>
    </row>
    <row r="87" spans="1:10" ht="15.75" customHeight="1" x14ac:dyDescent="0.15">
      <c r="A87" s="235">
        <f>'2023'!A89</f>
        <v>85</v>
      </c>
      <c r="B87" s="235">
        <f>'2023'!B89</f>
        <v>0</v>
      </c>
      <c r="C87" s="320"/>
      <c r="D87" s="236">
        <f>'2023'!I89</f>
        <v>0</v>
      </c>
      <c r="E87" s="237">
        <f>'2023'!L89</f>
        <v>0</v>
      </c>
      <c r="F87" s="235">
        <f>'2023'!M89</f>
        <v>0</v>
      </c>
      <c r="G87" s="235">
        <v>0.55000000000000004</v>
      </c>
      <c r="H87" s="235">
        <f t="shared" si="0"/>
        <v>0</v>
      </c>
      <c r="I87" s="235">
        <f t="shared" si="1"/>
        <v>0</v>
      </c>
      <c r="J87" s="237">
        <f t="shared" si="2"/>
        <v>0</v>
      </c>
    </row>
    <row r="88" spans="1:10" ht="15.75" customHeight="1" x14ac:dyDescent="0.15">
      <c r="A88" s="235">
        <f>'2023'!A90</f>
        <v>86</v>
      </c>
      <c r="B88" s="235">
        <f>'2023'!B90</f>
        <v>0</v>
      </c>
      <c r="C88" s="320"/>
      <c r="D88" s="236">
        <f>'2023'!I90</f>
        <v>0</v>
      </c>
      <c r="E88" s="237">
        <f>'2023'!L90</f>
        <v>0</v>
      </c>
      <c r="F88" s="235">
        <f>'2023'!M90</f>
        <v>0</v>
      </c>
      <c r="G88" s="235">
        <v>0.55000000000000004</v>
      </c>
      <c r="H88" s="235">
        <f t="shared" si="0"/>
        <v>0</v>
      </c>
      <c r="I88" s="235">
        <f t="shared" si="1"/>
        <v>0</v>
      </c>
      <c r="J88" s="237">
        <f t="shared" si="2"/>
        <v>0</v>
      </c>
    </row>
    <row r="89" spans="1:10" ht="15.75" customHeight="1" x14ac:dyDescent="0.15">
      <c r="A89" s="235">
        <f>'2023'!A91</f>
        <v>87</v>
      </c>
      <c r="B89" s="235">
        <f>'2023'!B91</f>
        <v>0</v>
      </c>
      <c r="C89" s="320"/>
      <c r="D89" s="236">
        <f>'2023'!I91</f>
        <v>0</v>
      </c>
      <c r="E89" s="237">
        <f>'2023'!L91</f>
        <v>0</v>
      </c>
      <c r="F89" s="235">
        <f>'2023'!M91</f>
        <v>0</v>
      </c>
      <c r="G89" s="235">
        <v>0.55000000000000004</v>
      </c>
      <c r="H89" s="235">
        <f t="shared" si="0"/>
        <v>0</v>
      </c>
      <c r="I89" s="235">
        <f t="shared" si="1"/>
        <v>0</v>
      </c>
      <c r="J89" s="237">
        <f t="shared" si="2"/>
        <v>0</v>
      </c>
    </row>
    <row r="90" spans="1:10" ht="15.75" customHeight="1" x14ac:dyDescent="0.15">
      <c r="A90" s="235">
        <f>'2023'!A92</f>
        <v>88</v>
      </c>
      <c r="B90" s="235">
        <f>'2023'!B92</f>
        <v>0</v>
      </c>
      <c r="C90" s="320"/>
      <c r="D90" s="236">
        <f>'2023'!I92</f>
        <v>0</v>
      </c>
      <c r="E90" s="237">
        <f>'2023'!L92</f>
        <v>0</v>
      </c>
      <c r="F90" s="235">
        <f>'2023'!M92</f>
        <v>0</v>
      </c>
      <c r="G90" s="235">
        <v>0.55000000000000004</v>
      </c>
      <c r="H90" s="235">
        <f t="shared" si="0"/>
        <v>0</v>
      </c>
      <c r="I90" s="235">
        <f t="shared" si="1"/>
        <v>0</v>
      </c>
      <c r="J90" s="237">
        <f t="shared" si="2"/>
        <v>0</v>
      </c>
    </row>
    <row r="91" spans="1:10" ht="15.75" customHeight="1" x14ac:dyDescent="0.15">
      <c r="A91" s="235">
        <f>'2023'!A93</f>
        <v>89</v>
      </c>
      <c r="B91" s="235">
        <f>'2023'!B93</f>
        <v>0</v>
      </c>
      <c r="C91" s="320"/>
      <c r="D91" s="236">
        <f>'2023'!I93</f>
        <v>0</v>
      </c>
      <c r="E91" s="237">
        <f>'2023'!L93</f>
        <v>0</v>
      </c>
      <c r="F91" s="235">
        <f>'2023'!M93</f>
        <v>0</v>
      </c>
      <c r="G91" s="235">
        <v>0.55000000000000004</v>
      </c>
      <c r="H91" s="235">
        <f t="shared" si="0"/>
        <v>0</v>
      </c>
      <c r="I91" s="235">
        <f t="shared" si="1"/>
        <v>0</v>
      </c>
      <c r="J91" s="237">
        <f t="shared" si="2"/>
        <v>0</v>
      </c>
    </row>
    <row r="92" spans="1:10" ht="15.75" customHeight="1" x14ac:dyDescent="0.15">
      <c r="A92" s="235">
        <f>'2023'!A94</f>
        <v>90</v>
      </c>
      <c r="B92" s="235">
        <f>'2023'!B94</f>
        <v>0</v>
      </c>
      <c r="C92" s="320"/>
      <c r="D92" s="236">
        <f>'2023'!I94</f>
        <v>0</v>
      </c>
      <c r="E92" s="237">
        <f>'2023'!L94</f>
        <v>0</v>
      </c>
      <c r="F92" s="235">
        <f>'2023'!M94</f>
        <v>0</v>
      </c>
      <c r="G92" s="235">
        <v>0.55000000000000004</v>
      </c>
      <c r="H92" s="235">
        <f t="shared" si="0"/>
        <v>0</v>
      </c>
      <c r="I92" s="235">
        <f t="shared" si="1"/>
        <v>0</v>
      </c>
      <c r="J92" s="237">
        <f t="shared" si="2"/>
        <v>0</v>
      </c>
    </row>
    <row r="93" spans="1:10" ht="15.75" customHeight="1" x14ac:dyDescent="0.15">
      <c r="A93" s="235">
        <f>'2023'!A95</f>
        <v>91</v>
      </c>
      <c r="B93" s="235">
        <f>'2023'!B95</f>
        <v>0</v>
      </c>
      <c r="C93" s="320"/>
      <c r="D93" s="236">
        <f>'2023'!I95</f>
        <v>0</v>
      </c>
      <c r="E93" s="237">
        <f>'2023'!L95</f>
        <v>0</v>
      </c>
      <c r="F93" s="235">
        <f>'2023'!M95</f>
        <v>0</v>
      </c>
      <c r="G93" s="235">
        <v>0.55000000000000004</v>
      </c>
      <c r="H93" s="235">
        <f t="shared" si="0"/>
        <v>0</v>
      </c>
      <c r="I93" s="235">
        <f t="shared" si="1"/>
        <v>0</v>
      </c>
      <c r="J93" s="237">
        <f t="shared" si="2"/>
        <v>0</v>
      </c>
    </row>
    <row r="94" spans="1:10" ht="15.75" customHeight="1" x14ac:dyDescent="0.15">
      <c r="A94" s="235">
        <f>'2023'!A96</f>
        <v>92</v>
      </c>
      <c r="B94" s="235">
        <f>'2023'!B96</f>
        <v>0</v>
      </c>
      <c r="C94" s="320"/>
      <c r="D94" s="236">
        <f>'2023'!I96</f>
        <v>0</v>
      </c>
      <c r="E94" s="237">
        <f>'2023'!L96</f>
        <v>0</v>
      </c>
      <c r="F94" s="235">
        <f>'2023'!M96</f>
        <v>0</v>
      </c>
      <c r="G94" s="235">
        <v>0.55000000000000004</v>
      </c>
      <c r="H94" s="235">
        <f t="shared" si="0"/>
        <v>0</v>
      </c>
      <c r="I94" s="235">
        <f t="shared" si="1"/>
        <v>0</v>
      </c>
      <c r="J94" s="237">
        <f t="shared" si="2"/>
        <v>0</v>
      </c>
    </row>
    <row r="95" spans="1:10" ht="15.75" customHeight="1" x14ac:dyDescent="0.15">
      <c r="A95" s="235">
        <f>'2023'!A97</f>
        <v>93</v>
      </c>
      <c r="B95" s="235">
        <f>'2023'!B97</f>
        <v>0</v>
      </c>
      <c r="C95" s="320"/>
      <c r="D95" s="236">
        <f>'2023'!I97</f>
        <v>0</v>
      </c>
      <c r="E95" s="237">
        <f>'2023'!L97</f>
        <v>0</v>
      </c>
      <c r="F95" s="235">
        <f>'2023'!M97</f>
        <v>0</v>
      </c>
      <c r="G95" s="235">
        <v>0.55000000000000004</v>
      </c>
      <c r="H95" s="235">
        <f t="shared" si="0"/>
        <v>0</v>
      </c>
      <c r="I95" s="235">
        <f t="shared" si="1"/>
        <v>0</v>
      </c>
      <c r="J95" s="237">
        <f t="shared" si="2"/>
        <v>0</v>
      </c>
    </row>
    <row r="96" spans="1:10" ht="15.75" customHeight="1" x14ac:dyDescent="0.15">
      <c r="A96" s="235">
        <f>'2023'!A98</f>
        <v>94</v>
      </c>
      <c r="B96" s="235">
        <f>'2023'!B98</f>
        <v>0</v>
      </c>
      <c r="C96" s="320"/>
      <c r="D96" s="236">
        <f>'2023'!I98</f>
        <v>0</v>
      </c>
      <c r="E96" s="237">
        <f>'2023'!L98</f>
        <v>0</v>
      </c>
      <c r="F96" s="235">
        <f>'2023'!M98</f>
        <v>0</v>
      </c>
      <c r="G96" s="235">
        <v>0.55000000000000004</v>
      </c>
      <c r="H96" s="235">
        <f t="shared" si="0"/>
        <v>0</v>
      </c>
      <c r="I96" s="235">
        <f t="shared" si="1"/>
        <v>0</v>
      </c>
      <c r="J96" s="237">
        <f t="shared" si="2"/>
        <v>0</v>
      </c>
    </row>
    <row r="97" spans="1:10" ht="15.75" customHeight="1" x14ac:dyDescent="0.15">
      <c r="A97" s="235">
        <f>'2023'!A99</f>
        <v>95</v>
      </c>
      <c r="B97" s="235">
        <f>'2023'!B99</f>
        <v>0</v>
      </c>
      <c r="C97" s="320"/>
      <c r="D97" s="236">
        <f>'2023'!I99</f>
        <v>0</v>
      </c>
      <c r="E97" s="237">
        <f>'2023'!L99</f>
        <v>0</v>
      </c>
      <c r="F97" s="235">
        <f>'2023'!M99</f>
        <v>0</v>
      </c>
      <c r="G97" s="235">
        <v>0.55000000000000004</v>
      </c>
      <c r="H97" s="235">
        <f t="shared" si="0"/>
        <v>0</v>
      </c>
      <c r="I97" s="235">
        <f t="shared" si="1"/>
        <v>0</v>
      </c>
      <c r="J97" s="237">
        <f t="shared" si="2"/>
        <v>0</v>
      </c>
    </row>
    <row r="98" spans="1:10" ht="15.75" customHeight="1" x14ac:dyDescent="0.15">
      <c r="A98" s="235">
        <f>'2023'!A100</f>
        <v>96</v>
      </c>
      <c r="B98" s="235">
        <f>'2023'!B100</f>
        <v>0</v>
      </c>
      <c r="C98" s="320"/>
      <c r="D98" s="236">
        <f>'2023'!I100</f>
        <v>0</v>
      </c>
      <c r="E98" s="237">
        <f>'2023'!L100</f>
        <v>0</v>
      </c>
      <c r="F98" s="235">
        <f>'2023'!M100</f>
        <v>0</v>
      </c>
      <c r="G98" s="235">
        <v>0.55000000000000004</v>
      </c>
      <c r="H98" s="235">
        <f t="shared" si="0"/>
        <v>0</v>
      </c>
      <c r="I98" s="235">
        <f t="shared" si="1"/>
        <v>0</v>
      </c>
      <c r="J98" s="237">
        <f t="shared" si="2"/>
        <v>0</v>
      </c>
    </row>
    <row r="99" spans="1:10" ht="15.75" customHeight="1" x14ac:dyDescent="0.15">
      <c r="A99" s="235">
        <f>'2023'!A101</f>
        <v>97</v>
      </c>
      <c r="B99" s="235">
        <f>'2023'!B101</f>
        <v>0</v>
      </c>
      <c r="C99" s="320"/>
      <c r="D99" s="236">
        <f>'2023'!I101</f>
        <v>0</v>
      </c>
      <c r="E99" s="237">
        <f>'2023'!L101</f>
        <v>0</v>
      </c>
      <c r="F99" s="235">
        <f>'2023'!M101</f>
        <v>0</v>
      </c>
      <c r="G99" s="235">
        <v>0.55000000000000004</v>
      </c>
      <c r="H99" s="235">
        <f t="shared" si="0"/>
        <v>0</v>
      </c>
      <c r="I99" s="235">
        <f t="shared" si="1"/>
        <v>0</v>
      </c>
      <c r="J99" s="237">
        <f t="shared" si="2"/>
        <v>0</v>
      </c>
    </row>
    <row r="100" spans="1:10" ht="15.75" customHeight="1" x14ac:dyDescent="0.15">
      <c r="A100" s="235">
        <f>'2023'!A102</f>
        <v>98</v>
      </c>
      <c r="B100" s="235">
        <f>'2023'!B102</f>
        <v>0</v>
      </c>
      <c r="C100" s="320"/>
      <c r="D100" s="236">
        <f>'2023'!I102</f>
        <v>0</v>
      </c>
      <c r="E100" s="237">
        <f>'2023'!L102</f>
        <v>0</v>
      </c>
      <c r="F100" s="235">
        <f>'2023'!M102</f>
        <v>0</v>
      </c>
      <c r="G100" s="235">
        <v>0.55000000000000004</v>
      </c>
      <c r="H100" s="235">
        <f t="shared" si="0"/>
        <v>0</v>
      </c>
      <c r="I100" s="235">
        <f t="shared" si="1"/>
        <v>0</v>
      </c>
      <c r="J100" s="237">
        <f t="shared" si="2"/>
        <v>0</v>
      </c>
    </row>
    <row r="101" spans="1:10" ht="15.75" customHeight="1" x14ac:dyDescent="0.15">
      <c r="A101" s="235">
        <f>'2023'!A103</f>
        <v>99</v>
      </c>
      <c r="B101" s="235">
        <f>'2023'!B103</f>
        <v>0</v>
      </c>
      <c r="C101" s="320"/>
      <c r="D101" s="236">
        <f>'2023'!I103</f>
        <v>0</v>
      </c>
      <c r="E101" s="237">
        <f>'2023'!L103</f>
        <v>0</v>
      </c>
      <c r="F101" s="235">
        <f>'2023'!M103</f>
        <v>0</v>
      </c>
      <c r="G101" s="235">
        <v>0.55000000000000004</v>
      </c>
      <c r="H101" s="235">
        <f t="shared" si="0"/>
        <v>0</v>
      </c>
      <c r="I101" s="235">
        <f t="shared" si="1"/>
        <v>0</v>
      </c>
      <c r="J101" s="237">
        <f t="shared" si="2"/>
        <v>0</v>
      </c>
    </row>
    <row r="102" spans="1:10" ht="15.75" customHeight="1" x14ac:dyDescent="0.15">
      <c r="A102" s="235">
        <f>'2023'!A104</f>
        <v>100</v>
      </c>
      <c r="B102" s="235">
        <f>'2023'!B104</f>
        <v>0</v>
      </c>
      <c r="C102" s="320"/>
      <c r="D102" s="236">
        <f>'2023'!I104</f>
        <v>0</v>
      </c>
      <c r="E102" s="237">
        <f>'2023'!L104</f>
        <v>0</v>
      </c>
      <c r="F102" s="235">
        <f>'2023'!M104</f>
        <v>0</v>
      </c>
      <c r="G102" s="235">
        <v>0.55000000000000004</v>
      </c>
      <c r="H102" s="235">
        <f t="shared" si="0"/>
        <v>0</v>
      </c>
      <c r="I102" s="235">
        <f t="shared" si="1"/>
        <v>0</v>
      </c>
      <c r="J102" s="237">
        <f t="shared" si="2"/>
        <v>0</v>
      </c>
    </row>
    <row r="103" spans="1:10" ht="15.75" customHeight="1" x14ac:dyDescent="0.15">
      <c r="A103" s="235">
        <f>'2023'!A105</f>
        <v>101</v>
      </c>
      <c r="B103" s="235">
        <f>'2023'!B105</f>
        <v>0</v>
      </c>
      <c r="C103" s="320"/>
      <c r="D103" s="236">
        <f>'2023'!I105</f>
        <v>0</v>
      </c>
      <c r="E103" s="237">
        <f>'2023'!L105</f>
        <v>0</v>
      </c>
      <c r="F103" s="235">
        <f>'2023'!M105</f>
        <v>0</v>
      </c>
      <c r="G103" s="235">
        <v>0.55000000000000004</v>
      </c>
      <c r="H103" s="235">
        <f t="shared" si="0"/>
        <v>0</v>
      </c>
      <c r="I103" s="235">
        <f t="shared" si="1"/>
        <v>0</v>
      </c>
      <c r="J103" s="237">
        <f t="shared" si="2"/>
        <v>0</v>
      </c>
    </row>
    <row r="104" spans="1:10" ht="15.75" customHeight="1" x14ac:dyDescent="0.15">
      <c r="A104" s="235">
        <f>'2023'!A106</f>
        <v>102</v>
      </c>
      <c r="B104" s="235">
        <f>'2023'!B106</f>
        <v>0</v>
      </c>
      <c r="C104" s="320"/>
      <c r="D104" s="236">
        <f>'2023'!I106</f>
        <v>0</v>
      </c>
      <c r="E104" s="237">
        <f>'2023'!L106</f>
        <v>0</v>
      </c>
      <c r="F104" s="235">
        <f>'2023'!M106</f>
        <v>0</v>
      </c>
      <c r="G104" s="235">
        <v>0.55000000000000004</v>
      </c>
      <c r="H104" s="235">
        <f t="shared" si="0"/>
        <v>0</v>
      </c>
      <c r="I104" s="235">
        <f t="shared" si="1"/>
        <v>0</v>
      </c>
      <c r="J104" s="237">
        <f t="shared" si="2"/>
        <v>0</v>
      </c>
    </row>
    <row r="105" spans="1:10" ht="15.75" customHeight="1" x14ac:dyDescent="0.15">
      <c r="A105" s="235">
        <f>'2023'!A107</f>
        <v>103</v>
      </c>
      <c r="B105" s="235">
        <f>'2023'!B107</f>
        <v>0</v>
      </c>
      <c r="C105" s="320"/>
      <c r="D105" s="236">
        <f>'2023'!I107</f>
        <v>0</v>
      </c>
      <c r="E105" s="237">
        <f>'2023'!L107</f>
        <v>0</v>
      </c>
      <c r="F105" s="235">
        <f>'2023'!M107</f>
        <v>0</v>
      </c>
      <c r="G105" s="235">
        <v>0.55000000000000004</v>
      </c>
      <c r="H105" s="235">
        <f t="shared" si="0"/>
        <v>0</v>
      </c>
      <c r="I105" s="235">
        <f t="shared" si="1"/>
        <v>0</v>
      </c>
      <c r="J105" s="237">
        <f t="shared" si="2"/>
        <v>0</v>
      </c>
    </row>
    <row r="106" spans="1:10" ht="15.75" customHeight="1" x14ac:dyDescent="0.15">
      <c r="A106" s="235">
        <f>'2023'!A108</f>
        <v>104</v>
      </c>
      <c r="B106" s="235">
        <f>'2023'!B108</f>
        <v>0</v>
      </c>
      <c r="C106" s="320"/>
      <c r="D106" s="236">
        <f>'2023'!I108</f>
        <v>0</v>
      </c>
      <c r="E106" s="237">
        <f>'2023'!L108</f>
        <v>0</v>
      </c>
      <c r="F106" s="235">
        <f>'2023'!M108</f>
        <v>0</v>
      </c>
      <c r="G106" s="235">
        <v>0.55000000000000004</v>
      </c>
      <c r="H106" s="235">
        <f t="shared" si="0"/>
        <v>0</v>
      </c>
      <c r="I106" s="235">
        <f t="shared" si="1"/>
        <v>0</v>
      </c>
      <c r="J106" s="237">
        <f t="shared" si="2"/>
        <v>0</v>
      </c>
    </row>
    <row r="107" spans="1:10" ht="15.75" customHeight="1" x14ac:dyDescent="0.15">
      <c r="A107" s="235">
        <f>'2023'!A109</f>
        <v>105</v>
      </c>
      <c r="B107" s="235">
        <f>'2023'!B109</f>
        <v>0</v>
      </c>
      <c r="C107" s="320"/>
      <c r="D107" s="236">
        <f>'2023'!I109</f>
        <v>0</v>
      </c>
      <c r="E107" s="237">
        <f>'2023'!L109</f>
        <v>0</v>
      </c>
      <c r="F107" s="235">
        <f>'2023'!M109</f>
        <v>0</v>
      </c>
      <c r="G107" s="235">
        <v>0.55000000000000004</v>
      </c>
      <c r="H107" s="235">
        <f t="shared" si="0"/>
        <v>0</v>
      </c>
      <c r="I107" s="235">
        <f t="shared" si="1"/>
        <v>0</v>
      </c>
      <c r="J107" s="237">
        <f t="shared" si="2"/>
        <v>0</v>
      </c>
    </row>
    <row r="108" spans="1:10" ht="15.75" customHeight="1" x14ac:dyDescent="0.15">
      <c r="A108" s="235">
        <f>'2023'!A110</f>
        <v>106</v>
      </c>
      <c r="B108" s="235">
        <f>'2023'!B110</f>
        <v>0</v>
      </c>
      <c r="C108" s="320"/>
      <c r="D108" s="236">
        <f>'2023'!I110</f>
        <v>0</v>
      </c>
      <c r="E108" s="237">
        <f>'2023'!L110</f>
        <v>0</v>
      </c>
      <c r="F108" s="235">
        <f>'2023'!M110</f>
        <v>0</v>
      </c>
      <c r="G108" s="235">
        <v>0.55000000000000004</v>
      </c>
      <c r="H108" s="235">
        <f t="shared" si="0"/>
        <v>0</v>
      </c>
      <c r="I108" s="235">
        <f t="shared" si="1"/>
        <v>0</v>
      </c>
      <c r="J108" s="237">
        <f t="shared" si="2"/>
        <v>0</v>
      </c>
    </row>
    <row r="109" spans="1:10" ht="15.75" customHeight="1" x14ac:dyDescent="0.15">
      <c r="A109" s="235">
        <f>'2023'!A111</f>
        <v>107</v>
      </c>
      <c r="B109" s="235">
        <f>'2023'!B111</f>
        <v>0</v>
      </c>
      <c r="C109" s="320"/>
      <c r="D109" s="236">
        <f>'2023'!I111</f>
        <v>0</v>
      </c>
      <c r="E109" s="237">
        <f>'2023'!L111</f>
        <v>0</v>
      </c>
      <c r="F109" s="235">
        <f>'2023'!M111</f>
        <v>0</v>
      </c>
      <c r="G109" s="235">
        <v>0.55000000000000004</v>
      </c>
      <c r="H109" s="235">
        <f t="shared" si="0"/>
        <v>0</v>
      </c>
      <c r="I109" s="235">
        <f t="shared" si="1"/>
        <v>0</v>
      </c>
      <c r="J109" s="237">
        <f t="shared" si="2"/>
        <v>0</v>
      </c>
    </row>
    <row r="110" spans="1:10" ht="15.75" customHeight="1" x14ac:dyDescent="0.15">
      <c r="A110" s="235">
        <f>'2023'!A112</f>
        <v>108</v>
      </c>
      <c r="B110" s="235">
        <f>'2023'!B112</f>
        <v>0</v>
      </c>
      <c r="C110" s="320"/>
      <c r="D110" s="236">
        <f>'2023'!I112</f>
        <v>0</v>
      </c>
      <c r="E110" s="237">
        <f>'2023'!L112</f>
        <v>0</v>
      </c>
      <c r="F110" s="235">
        <f>'2023'!M112</f>
        <v>0</v>
      </c>
      <c r="G110" s="235">
        <v>0.55000000000000004</v>
      </c>
      <c r="H110" s="235">
        <f t="shared" si="0"/>
        <v>0</v>
      </c>
      <c r="I110" s="235">
        <f t="shared" si="1"/>
        <v>0</v>
      </c>
      <c r="J110" s="237">
        <f t="shared" si="2"/>
        <v>0</v>
      </c>
    </row>
    <row r="111" spans="1:10" ht="15.75" customHeight="1" x14ac:dyDescent="0.15">
      <c r="A111" s="235">
        <f>'2023'!A113</f>
        <v>109</v>
      </c>
      <c r="B111" s="235">
        <f>'2023'!B113</f>
        <v>0</v>
      </c>
      <c r="C111" s="320"/>
      <c r="D111" s="236">
        <f>'2023'!I113</f>
        <v>0</v>
      </c>
      <c r="E111" s="237">
        <f>'2023'!L113</f>
        <v>0</v>
      </c>
      <c r="F111" s="235">
        <f>'2023'!M113</f>
        <v>0</v>
      </c>
      <c r="G111" s="235">
        <v>0.55000000000000004</v>
      </c>
      <c r="H111" s="235">
        <f t="shared" si="0"/>
        <v>0</v>
      </c>
      <c r="I111" s="235">
        <f t="shared" si="1"/>
        <v>0</v>
      </c>
      <c r="J111" s="237">
        <f t="shared" si="2"/>
        <v>0</v>
      </c>
    </row>
    <row r="112" spans="1:10" ht="15.75" customHeight="1" x14ac:dyDescent="0.15">
      <c r="A112" s="235">
        <f>'2023'!A114</f>
        <v>110</v>
      </c>
      <c r="B112" s="235">
        <f>'2023'!B114</f>
        <v>0</v>
      </c>
      <c r="C112" s="320"/>
      <c r="D112" s="236">
        <f>'2023'!I114</f>
        <v>0</v>
      </c>
      <c r="E112" s="237">
        <f>'2023'!L114</f>
        <v>0</v>
      </c>
      <c r="F112" s="235">
        <f>'2023'!M114</f>
        <v>0</v>
      </c>
      <c r="G112" s="235">
        <v>0.55000000000000004</v>
      </c>
      <c r="H112" s="235">
        <f t="shared" si="0"/>
        <v>0</v>
      </c>
      <c r="I112" s="235">
        <f t="shared" si="1"/>
        <v>0</v>
      </c>
      <c r="J112" s="237">
        <f t="shared" si="2"/>
        <v>0</v>
      </c>
    </row>
    <row r="113" spans="1:10" ht="15.75" customHeight="1" x14ac:dyDescent="0.15">
      <c r="A113" s="235">
        <f>'2023'!A115</f>
        <v>111</v>
      </c>
      <c r="B113" s="235">
        <f>'2023'!B115</f>
        <v>0</v>
      </c>
      <c r="C113" s="320"/>
      <c r="D113" s="236">
        <f>'2023'!I115</f>
        <v>0</v>
      </c>
      <c r="E113" s="237">
        <f>'2023'!L115</f>
        <v>0</v>
      </c>
      <c r="F113" s="235">
        <f>'2023'!M115</f>
        <v>0</v>
      </c>
      <c r="G113" s="235">
        <v>0.55000000000000004</v>
      </c>
      <c r="H113" s="235">
        <f t="shared" si="0"/>
        <v>0</v>
      </c>
      <c r="I113" s="235">
        <f t="shared" si="1"/>
        <v>0</v>
      </c>
      <c r="J113" s="237">
        <f t="shared" si="2"/>
        <v>0</v>
      </c>
    </row>
    <row r="114" spans="1:10" ht="15.75" customHeight="1" x14ac:dyDescent="0.15">
      <c r="A114" s="235">
        <f>'2023'!A116</f>
        <v>112</v>
      </c>
      <c r="B114" s="235">
        <f>'2023'!B116</f>
        <v>0</v>
      </c>
      <c r="C114" s="320"/>
      <c r="D114" s="236">
        <f>'2023'!I116</f>
        <v>0</v>
      </c>
      <c r="E114" s="237">
        <f>'2023'!L116</f>
        <v>0</v>
      </c>
      <c r="F114" s="235">
        <f>'2023'!M116</f>
        <v>0</v>
      </c>
      <c r="G114" s="235">
        <v>0.55000000000000004</v>
      </c>
      <c r="H114" s="235">
        <f t="shared" si="0"/>
        <v>0</v>
      </c>
      <c r="I114" s="235">
        <f t="shared" si="1"/>
        <v>0</v>
      </c>
      <c r="J114" s="237">
        <f t="shared" si="2"/>
        <v>0</v>
      </c>
    </row>
    <row r="115" spans="1:10" ht="15.75" customHeight="1" x14ac:dyDescent="0.15">
      <c r="A115" s="235">
        <f>'2023'!A117</f>
        <v>0</v>
      </c>
      <c r="B115" s="235">
        <f>'2023'!B117</f>
        <v>0</v>
      </c>
      <c r="C115" s="320"/>
      <c r="D115" s="236">
        <f>'2023'!I117</f>
        <v>0</v>
      </c>
      <c r="E115" s="237">
        <f>'2023'!L117</f>
        <v>0</v>
      </c>
      <c r="F115" s="235">
        <f>'2023'!M117</f>
        <v>0</v>
      </c>
      <c r="G115" s="235">
        <v>0.55000000000000004</v>
      </c>
      <c r="H115" s="235">
        <f t="shared" si="0"/>
        <v>0</v>
      </c>
      <c r="I115" s="235">
        <f t="shared" si="1"/>
        <v>0</v>
      </c>
      <c r="J115" s="237">
        <f t="shared" si="2"/>
        <v>0</v>
      </c>
    </row>
    <row r="116" spans="1:10" ht="15.75" customHeight="1" x14ac:dyDescent="0.15">
      <c r="A116" s="235">
        <f>'2023'!A118</f>
        <v>0</v>
      </c>
      <c r="B116" s="235">
        <f>'2023'!B118</f>
        <v>0</v>
      </c>
      <c r="C116" s="320"/>
      <c r="D116" s="236">
        <f>'2023'!I118</f>
        <v>0</v>
      </c>
      <c r="E116" s="237">
        <f>'2023'!L118</f>
        <v>0</v>
      </c>
      <c r="F116" s="235">
        <f>'2023'!M118</f>
        <v>0</v>
      </c>
      <c r="G116" s="235">
        <v>0.55000000000000004</v>
      </c>
      <c r="H116" s="235">
        <f t="shared" si="0"/>
        <v>0</v>
      </c>
      <c r="I116" s="235">
        <f t="shared" si="1"/>
        <v>0</v>
      </c>
      <c r="J116" s="237">
        <f t="shared" si="2"/>
        <v>0</v>
      </c>
    </row>
    <row r="117" spans="1:10" ht="15.75" customHeight="1" x14ac:dyDescent="0.15">
      <c r="A117" s="235">
        <f>'2023'!A119</f>
        <v>0</v>
      </c>
      <c r="B117" s="235">
        <f>'2023'!B119</f>
        <v>0</v>
      </c>
      <c r="C117" s="320"/>
      <c r="D117" s="236">
        <f>'2023'!I119</f>
        <v>0</v>
      </c>
      <c r="E117" s="237">
        <f>'2023'!L119</f>
        <v>0</v>
      </c>
      <c r="F117" s="235">
        <f>'2023'!M119</f>
        <v>0</v>
      </c>
      <c r="G117" s="235">
        <v>0.55000000000000004</v>
      </c>
      <c r="H117" s="235">
        <f t="shared" si="0"/>
        <v>0</v>
      </c>
      <c r="I117" s="235">
        <f t="shared" si="1"/>
        <v>0</v>
      </c>
      <c r="J117" s="237">
        <f t="shared" si="2"/>
        <v>0</v>
      </c>
    </row>
    <row r="118" spans="1:10" ht="15.75" customHeight="1" x14ac:dyDescent="0.15">
      <c r="A118" s="235">
        <f>'2023'!A120</f>
        <v>0</v>
      </c>
      <c r="B118" s="235">
        <f>'2023'!B120</f>
        <v>0</v>
      </c>
      <c r="C118" s="320"/>
      <c r="D118" s="236">
        <f>'2023'!I120</f>
        <v>0</v>
      </c>
      <c r="E118" s="237">
        <f>'2023'!L120</f>
        <v>0</v>
      </c>
      <c r="F118" s="235">
        <f>'2023'!M120</f>
        <v>0</v>
      </c>
      <c r="G118" s="235">
        <v>0.55000000000000004</v>
      </c>
      <c r="H118" s="235">
        <f t="shared" si="0"/>
        <v>0</v>
      </c>
      <c r="I118" s="235">
        <f t="shared" si="1"/>
        <v>0</v>
      </c>
      <c r="J118" s="237">
        <f t="shared" si="2"/>
        <v>0</v>
      </c>
    </row>
    <row r="119" spans="1:10" ht="15.75" customHeight="1" x14ac:dyDescent="0.15">
      <c r="A119" s="235">
        <f>'2023'!A121</f>
        <v>0</v>
      </c>
      <c r="B119" s="235">
        <f>'2023'!B121</f>
        <v>0</v>
      </c>
      <c r="C119" s="320"/>
      <c r="D119" s="236">
        <f>'2023'!I121</f>
        <v>0</v>
      </c>
      <c r="E119" s="237">
        <f>'2023'!L121</f>
        <v>0</v>
      </c>
      <c r="F119" s="235">
        <f>'2023'!M121</f>
        <v>0</v>
      </c>
      <c r="G119" s="235">
        <v>0.55000000000000004</v>
      </c>
      <c r="H119" s="235">
        <f t="shared" si="0"/>
        <v>0</v>
      </c>
      <c r="I119" s="235">
        <f t="shared" si="1"/>
        <v>0</v>
      </c>
      <c r="J119" s="237">
        <f t="shared" si="2"/>
        <v>0</v>
      </c>
    </row>
    <row r="120" spans="1:10" ht="15.75" customHeight="1" x14ac:dyDescent="0.15">
      <c r="A120" s="235">
        <f>'2023'!A122</f>
        <v>0</v>
      </c>
      <c r="B120" s="235">
        <f>'2023'!B122</f>
        <v>0</v>
      </c>
      <c r="C120" s="320"/>
      <c r="D120" s="236">
        <f>'2023'!I122</f>
        <v>0</v>
      </c>
      <c r="E120" s="237">
        <f>'2023'!L122</f>
        <v>0</v>
      </c>
      <c r="F120" s="235">
        <f>'2023'!M122</f>
        <v>0</v>
      </c>
      <c r="G120" s="235">
        <v>0.55000000000000004</v>
      </c>
      <c r="H120" s="235">
        <f t="shared" si="0"/>
        <v>0</v>
      </c>
      <c r="I120" s="235">
        <f t="shared" si="1"/>
        <v>0</v>
      </c>
      <c r="J120" s="237">
        <f t="shared" si="2"/>
        <v>0</v>
      </c>
    </row>
    <row r="121" spans="1:10" ht="15.75" customHeight="1" x14ac:dyDescent="0.15">
      <c r="A121" s="235">
        <f>'2023'!A123</f>
        <v>0</v>
      </c>
      <c r="B121" s="235">
        <f>'2023'!B123</f>
        <v>0</v>
      </c>
      <c r="C121" s="320"/>
      <c r="D121" s="236">
        <f>'2023'!I123</f>
        <v>0</v>
      </c>
      <c r="E121" s="237">
        <f>'2023'!L123</f>
        <v>0</v>
      </c>
      <c r="F121" s="235">
        <f>'2023'!M123</f>
        <v>0</v>
      </c>
      <c r="G121" s="235">
        <v>0.55000000000000004</v>
      </c>
      <c r="H121" s="235">
        <f t="shared" si="0"/>
        <v>0</v>
      </c>
      <c r="I121" s="235">
        <f t="shared" si="1"/>
        <v>0</v>
      </c>
      <c r="J121" s="237">
        <f t="shared" si="2"/>
        <v>0</v>
      </c>
    </row>
    <row r="122" spans="1:10" ht="15.75" customHeight="1" x14ac:dyDescent="0.15">
      <c r="A122" s="235">
        <f>'2023'!A124</f>
        <v>0</v>
      </c>
      <c r="B122" s="235">
        <f>'2023'!B124</f>
        <v>0</v>
      </c>
      <c r="C122" s="320"/>
      <c r="D122" s="236">
        <f>'2023'!I124</f>
        <v>0</v>
      </c>
      <c r="E122" s="237">
        <f>'2023'!L124</f>
        <v>0</v>
      </c>
      <c r="F122" s="235">
        <f>'2023'!M124</f>
        <v>0</v>
      </c>
      <c r="G122" s="235">
        <v>0.55000000000000004</v>
      </c>
      <c r="H122" s="235">
        <f t="shared" si="0"/>
        <v>0</v>
      </c>
      <c r="I122" s="235">
        <f t="shared" si="1"/>
        <v>0</v>
      </c>
      <c r="J122" s="237">
        <f t="shared" si="2"/>
        <v>0</v>
      </c>
    </row>
    <row r="123" spans="1:10" ht="15.75" customHeight="1" x14ac:dyDescent="0.15">
      <c r="A123" s="235">
        <f>'2023'!A125</f>
        <v>0</v>
      </c>
      <c r="B123" s="235">
        <f>'2023'!B125</f>
        <v>0</v>
      </c>
      <c r="C123" s="320"/>
      <c r="D123" s="236">
        <f>'2023'!I125</f>
        <v>0</v>
      </c>
      <c r="E123" s="237">
        <f>'2023'!L125</f>
        <v>0</v>
      </c>
      <c r="F123" s="235">
        <f>'2023'!M125</f>
        <v>0</v>
      </c>
      <c r="G123" s="235">
        <v>0.55000000000000004</v>
      </c>
      <c r="H123" s="235">
        <f t="shared" si="0"/>
        <v>0</v>
      </c>
      <c r="I123" s="235">
        <f t="shared" si="1"/>
        <v>0</v>
      </c>
      <c r="J123" s="237">
        <f t="shared" si="2"/>
        <v>0</v>
      </c>
    </row>
    <row r="124" spans="1:10" ht="15.75" customHeight="1" x14ac:dyDescent="0.15">
      <c r="A124" s="235">
        <f>'2023'!A126</f>
        <v>0</v>
      </c>
      <c r="B124" s="235">
        <f>'2023'!B126</f>
        <v>0</v>
      </c>
      <c r="C124" s="320"/>
      <c r="D124" s="236">
        <f>'2023'!I126</f>
        <v>0</v>
      </c>
      <c r="E124" s="237">
        <f>'2023'!L126</f>
        <v>0</v>
      </c>
      <c r="F124" s="235">
        <f>'2023'!M126</f>
        <v>0</v>
      </c>
      <c r="G124" s="235">
        <v>0.55000000000000004</v>
      </c>
      <c r="H124" s="235">
        <f t="shared" si="0"/>
        <v>0</v>
      </c>
      <c r="I124" s="235">
        <f t="shared" si="1"/>
        <v>0</v>
      </c>
      <c r="J124" s="237">
        <f t="shared" si="2"/>
        <v>0</v>
      </c>
    </row>
    <row r="125" spans="1:10" ht="15.75" customHeight="1" x14ac:dyDescent="0.15">
      <c r="A125" s="235">
        <f>'2023'!A127</f>
        <v>0</v>
      </c>
      <c r="B125" s="235">
        <f>'2023'!B127</f>
        <v>0</v>
      </c>
      <c r="C125" s="320">
        <f>'2021'!E128</f>
        <v>0</v>
      </c>
      <c r="D125" s="236">
        <f>'2023'!I127</f>
        <v>0</v>
      </c>
      <c r="E125" s="237">
        <f>'2023'!L127</f>
        <v>0</v>
      </c>
      <c r="F125" s="235">
        <f>'2023'!M127</f>
        <v>0</v>
      </c>
      <c r="G125" s="235">
        <v>0.55000000000000004</v>
      </c>
      <c r="H125" s="235"/>
      <c r="I125" s="235"/>
      <c r="J125" s="235"/>
    </row>
    <row r="126" spans="1:10" ht="15.75" customHeight="1" x14ac:dyDescent="0.15">
      <c r="A126" s="235">
        <f>'2023'!A128</f>
        <v>0</v>
      </c>
      <c r="B126" s="235">
        <f>'2023'!B128</f>
        <v>0</v>
      </c>
      <c r="C126" s="320">
        <f>'2021'!E129</f>
        <v>0</v>
      </c>
      <c r="D126" s="236">
        <f>'2023'!I128</f>
        <v>0</v>
      </c>
      <c r="E126" s="237">
        <f>'2023'!L128</f>
        <v>0</v>
      </c>
      <c r="F126" s="235">
        <f>'2023'!M128</f>
        <v>0</v>
      </c>
      <c r="G126" s="235">
        <v>0.55000000000000004</v>
      </c>
      <c r="H126" s="235">
        <f t="shared" ref="H126:H311" si="9">E126*G126</f>
        <v>0</v>
      </c>
      <c r="I126" s="235">
        <f t="shared" ref="I126:I311" si="10">H126/2</f>
        <v>0</v>
      </c>
      <c r="J126" s="237">
        <f t="shared" ref="J126:J311" si="11">E126-H126</f>
        <v>0</v>
      </c>
    </row>
    <row r="127" spans="1:10" ht="15.75" customHeight="1" x14ac:dyDescent="0.15">
      <c r="A127" s="235">
        <f>'2023'!A129</f>
        <v>0</v>
      </c>
      <c r="B127" s="235">
        <f>'2023'!B129</f>
        <v>0</v>
      </c>
      <c r="C127" s="320">
        <f>'2021'!E130</f>
        <v>0</v>
      </c>
      <c r="D127" s="236">
        <f>'2023'!I129</f>
        <v>0</v>
      </c>
      <c r="E127" s="237">
        <f>'2023'!L129</f>
        <v>0</v>
      </c>
      <c r="F127" s="235">
        <f>'2023'!M129</f>
        <v>0</v>
      </c>
      <c r="G127" s="235">
        <v>0.55000000000000004</v>
      </c>
      <c r="H127" s="235">
        <f t="shared" si="9"/>
        <v>0</v>
      </c>
      <c r="I127" s="235">
        <f t="shared" si="10"/>
        <v>0</v>
      </c>
      <c r="J127" s="237">
        <f t="shared" si="11"/>
        <v>0</v>
      </c>
    </row>
    <row r="128" spans="1:10" ht="15.75" customHeight="1" x14ac:dyDescent="0.15">
      <c r="A128" s="235">
        <f>'2023'!A130</f>
        <v>0</v>
      </c>
      <c r="B128" s="235">
        <f>'2023'!B130</f>
        <v>0</v>
      </c>
      <c r="C128" s="320">
        <f>'2021'!E131</f>
        <v>0</v>
      </c>
      <c r="D128" s="236">
        <f>'2023'!I130</f>
        <v>0</v>
      </c>
      <c r="E128" s="237">
        <f>'2023'!L130</f>
        <v>0</v>
      </c>
      <c r="F128" s="235">
        <f>'2023'!M130</f>
        <v>0</v>
      </c>
      <c r="G128" s="235">
        <v>0.55000000000000004</v>
      </c>
      <c r="H128" s="235">
        <f t="shared" si="9"/>
        <v>0</v>
      </c>
      <c r="I128" s="235">
        <f t="shared" si="10"/>
        <v>0</v>
      </c>
      <c r="J128" s="237">
        <f t="shared" si="11"/>
        <v>0</v>
      </c>
    </row>
    <row r="129" spans="1:10" ht="15.75" customHeight="1" x14ac:dyDescent="0.15">
      <c r="A129" s="235">
        <f>'2023'!A131</f>
        <v>0</v>
      </c>
      <c r="B129" s="235">
        <f>'2023'!B131</f>
        <v>0</v>
      </c>
      <c r="C129" s="320">
        <f>'2021'!E132</f>
        <v>0</v>
      </c>
      <c r="D129" s="236">
        <f>'2023'!I131</f>
        <v>0</v>
      </c>
      <c r="E129" s="237">
        <f>'2023'!L131</f>
        <v>0</v>
      </c>
      <c r="F129" s="235">
        <f>'2023'!M131</f>
        <v>0</v>
      </c>
      <c r="G129" s="235">
        <v>0.55000000000000004</v>
      </c>
      <c r="H129" s="235">
        <f t="shared" si="9"/>
        <v>0</v>
      </c>
      <c r="I129" s="235">
        <f t="shared" si="10"/>
        <v>0</v>
      </c>
      <c r="J129" s="237">
        <f t="shared" si="11"/>
        <v>0</v>
      </c>
    </row>
    <row r="130" spans="1:10" ht="15.75" customHeight="1" x14ac:dyDescent="0.15">
      <c r="A130" s="235">
        <f>'2023'!A132</f>
        <v>0</v>
      </c>
      <c r="B130" s="235">
        <f>'2023'!B132</f>
        <v>0</v>
      </c>
      <c r="C130" s="320">
        <f>'2021'!E133</f>
        <v>0</v>
      </c>
      <c r="D130" s="236">
        <f>'2023'!I132</f>
        <v>0</v>
      </c>
      <c r="E130" s="237">
        <f>'2023'!L132</f>
        <v>0</v>
      </c>
      <c r="F130" s="235">
        <f>'2023'!M132</f>
        <v>0</v>
      </c>
      <c r="G130" s="235">
        <v>0.55000000000000004</v>
      </c>
      <c r="H130" s="235">
        <f t="shared" si="9"/>
        <v>0</v>
      </c>
      <c r="I130" s="235">
        <f t="shared" si="10"/>
        <v>0</v>
      </c>
      <c r="J130" s="237">
        <f t="shared" si="11"/>
        <v>0</v>
      </c>
    </row>
    <row r="131" spans="1:10" ht="15.75" customHeight="1" x14ac:dyDescent="0.15">
      <c r="A131" s="235">
        <f>'2023'!A133</f>
        <v>0</v>
      </c>
      <c r="B131" s="235">
        <f>'2023'!B133</f>
        <v>0</v>
      </c>
      <c r="C131" s="320">
        <f>'2021'!E134</f>
        <v>0</v>
      </c>
      <c r="D131" s="236">
        <f>'2023'!I133</f>
        <v>0</v>
      </c>
      <c r="E131" s="237">
        <f>'2023'!L133</f>
        <v>0</v>
      </c>
      <c r="F131" s="235">
        <f>'2023'!M133</f>
        <v>0</v>
      </c>
      <c r="G131" s="235">
        <v>0.55000000000000004</v>
      </c>
      <c r="H131" s="235">
        <f t="shared" si="9"/>
        <v>0</v>
      </c>
      <c r="I131" s="235">
        <f t="shared" si="10"/>
        <v>0</v>
      </c>
      <c r="J131" s="237">
        <f t="shared" si="11"/>
        <v>0</v>
      </c>
    </row>
    <row r="132" spans="1:10" ht="15.75" customHeight="1" x14ac:dyDescent="0.15">
      <c r="A132" s="235">
        <f>'2023'!A134</f>
        <v>0</v>
      </c>
      <c r="B132" s="235">
        <f>'2023'!B134</f>
        <v>0</v>
      </c>
      <c r="C132" s="320">
        <f>'2021'!E135</f>
        <v>0</v>
      </c>
      <c r="D132" s="236">
        <f>'2023'!I134</f>
        <v>0</v>
      </c>
      <c r="E132" s="237">
        <f>'2023'!L134</f>
        <v>0</v>
      </c>
      <c r="F132" s="235">
        <f>'2023'!M134</f>
        <v>0</v>
      </c>
      <c r="G132" s="235">
        <v>0.55000000000000004</v>
      </c>
      <c r="H132" s="235">
        <f t="shared" si="9"/>
        <v>0</v>
      </c>
      <c r="I132" s="235">
        <f t="shared" si="10"/>
        <v>0</v>
      </c>
      <c r="J132" s="237">
        <f t="shared" si="11"/>
        <v>0</v>
      </c>
    </row>
    <row r="133" spans="1:10" ht="15.75" customHeight="1" x14ac:dyDescent="0.15">
      <c r="A133" s="235">
        <f>'2023'!A135</f>
        <v>0</v>
      </c>
      <c r="B133" s="235">
        <f>'2023'!B135</f>
        <v>0</v>
      </c>
      <c r="C133" s="320">
        <f>'2021'!E136</f>
        <v>0</v>
      </c>
      <c r="D133" s="236">
        <f>'2023'!I135</f>
        <v>0</v>
      </c>
      <c r="E133" s="237">
        <f>'2023'!L135</f>
        <v>0</v>
      </c>
      <c r="F133" s="235">
        <f>'2023'!M135</f>
        <v>0</v>
      </c>
      <c r="G133" s="235">
        <v>0.55000000000000004</v>
      </c>
      <c r="H133" s="235">
        <f t="shared" si="9"/>
        <v>0</v>
      </c>
      <c r="I133" s="235">
        <f t="shared" si="10"/>
        <v>0</v>
      </c>
      <c r="J133" s="237">
        <f t="shared" si="11"/>
        <v>0</v>
      </c>
    </row>
    <row r="134" spans="1:10" ht="15.75" customHeight="1" x14ac:dyDescent="0.15">
      <c r="A134" s="235">
        <f>'2023'!A136</f>
        <v>0</v>
      </c>
      <c r="B134" s="235">
        <f>'2023'!B136</f>
        <v>0</v>
      </c>
      <c r="C134" s="320">
        <f>'2021'!E137</f>
        <v>0</v>
      </c>
      <c r="D134" s="236">
        <f>'2023'!I136</f>
        <v>0</v>
      </c>
      <c r="E134" s="237">
        <f>'2023'!L136</f>
        <v>0</v>
      </c>
      <c r="F134" s="235">
        <f>'2023'!M136</f>
        <v>0</v>
      </c>
      <c r="G134" s="235">
        <v>0.55000000000000004</v>
      </c>
      <c r="H134" s="235">
        <f t="shared" si="9"/>
        <v>0</v>
      </c>
      <c r="I134" s="235">
        <f t="shared" si="10"/>
        <v>0</v>
      </c>
      <c r="J134" s="237">
        <f t="shared" si="11"/>
        <v>0</v>
      </c>
    </row>
    <row r="135" spans="1:10" ht="15.75" customHeight="1" x14ac:dyDescent="0.15">
      <c r="A135" s="235">
        <f>'2023'!A137</f>
        <v>0</v>
      </c>
      <c r="B135" s="235">
        <f>'2023'!B137</f>
        <v>0</v>
      </c>
      <c r="C135" s="320">
        <f>'2021'!E138</f>
        <v>0</v>
      </c>
      <c r="D135" s="236">
        <f>'2023'!I137</f>
        <v>0</v>
      </c>
      <c r="E135" s="237">
        <f>'2023'!L137</f>
        <v>0</v>
      </c>
      <c r="F135" s="235">
        <f>'2023'!M137</f>
        <v>0</v>
      </c>
      <c r="G135" s="235">
        <v>0.55000000000000004</v>
      </c>
      <c r="H135" s="235">
        <f t="shared" si="9"/>
        <v>0</v>
      </c>
      <c r="I135" s="235">
        <f t="shared" si="10"/>
        <v>0</v>
      </c>
      <c r="J135" s="237">
        <f t="shared" si="11"/>
        <v>0</v>
      </c>
    </row>
    <row r="136" spans="1:10" ht="15.75" customHeight="1" x14ac:dyDescent="0.15">
      <c r="A136" s="235">
        <f>'2023'!A138</f>
        <v>0</v>
      </c>
      <c r="B136" s="235">
        <f>'2023'!B138</f>
        <v>0</v>
      </c>
      <c r="C136" s="320">
        <f>'2021'!E139</f>
        <v>0</v>
      </c>
      <c r="D136" s="236">
        <f>'2023'!I138</f>
        <v>0</v>
      </c>
      <c r="E136" s="237">
        <f>'2023'!L138</f>
        <v>0</v>
      </c>
      <c r="F136" s="235">
        <f>'2023'!M138</f>
        <v>0</v>
      </c>
      <c r="G136" s="235">
        <v>0.55000000000000004</v>
      </c>
      <c r="H136" s="235">
        <f t="shared" si="9"/>
        <v>0</v>
      </c>
      <c r="I136" s="235">
        <f t="shared" si="10"/>
        <v>0</v>
      </c>
      <c r="J136" s="237">
        <f t="shared" si="11"/>
        <v>0</v>
      </c>
    </row>
    <row r="137" spans="1:10" ht="15.75" customHeight="1" x14ac:dyDescent="0.15">
      <c r="A137" s="235">
        <f>'2023'!A139</f>
        <v>0</v>
      </c>
      <c r="B137" s="235">
        <f>'2023'!B139</f>
        <v>0</v>
      </c>
      <c r="C137" s="320">
        <f>'2021'!E140</f>
        <v>0</v>
      </c>
      <c r="D137" s="236">
        <f>'2023'!I139</f>
        <v>0</v>
      </c>
      <c r="E137" s="237">
        <f>'2023'!L139</f>
        <v>0</v>
      </c>
      <c r="F137" s="235">
        <f>'2023'!M139</f>
        <v>0</v>
      </c>
      <c r="G137" s="235">
        <v>0.55000000000000004</v>
      </c>
      <c r="H137" s="235">
        <f t="shared" si="9"/>
        <v>0</v>
      </c>
      <c r="I137" s="235">
        <f t="shared" si="10"/>
        <v>0</v>
      </c>
      <c r="J137" s="237">
        <f t="shared" si="11"/>
        <v>0</v>
      </c>
    </row>
    <row r="138" spans="1:10" ht="15.75" customHeight="1" x14ac:dyDescent="0.15">
      <c r="A138" s="235">
        <f>'2023'!A140</f>
        <v>0</v>
      </c>
      <c r="B138" s="235">
        <f>'2023'!B140</f>
        <v>0</v>
      </c>
      <c r="C138" s="320">
        <f>'2021'!E141</f>
        <v>0</v>
      </c>
      <c r="D138" s="236">
        <f>'2023'!I140</f>
        <v>0</v>
      </c>
      <c r="E138" s="237">
        <f>'2023'!L140</f>
        <v>0</v>
      </c>
      <c r="F138" s="235">
        <f>'2023'!M140</f>
        <v>0</v>
      </c>
      <c r="G138" s="235">
        <v>0.55000000000000004</v>
      </c>
      <c r="H138" s="235">
        <f t="shared" si="9"/>
        <v>0</v>
      </c>
      <c r="I138" s="235">
        <f t="shared" si="10"/>
        <v>0</v>
      </c>
      <c r="J138" s="237">
        <f t="shared" si="11"/>
        <v>0</v>
      </c>
    </row>
    <row r="139" spans="1:10" ht="15.75" customHeight="1" x14ac:dyDescent="0.15">
      <c r="A139" s="235">
        <f>'2023'!A141</f>
        <v>0</v>
      </c>
      <c r="B139" s="235">
        <f>'2023'!B141</f>
        <v>0</v>
      </c>
      <c r="C139" s="320">
        <f>'2021'!E142</f>
        <v>0</v>
      </c>
      <c r="D139" s="236">
        <f>'2023'!I141</f>
        <v>0</v>
      </c>
      <c r="E139" s="237">
        <f>'2023'!L141</f>
        <v>0</v>
      </c>
      <c r="F139" s="235">
        <f>'2023'!M141</f>
        <v>0</v>
      </c>
      <c r="G139" s="235">
        <v>0.55000000000000004</v>
      </c>
      <c r="H139" s="235">
        <f t="shared" si="9"/>
        <v>0</v>
      </c>
      <c r="I139" s="235">
        <f t="shared" si="10"/>
        <v>0</v>
      </c>
      <c r="J139" s="237">
        <f t="shared" si="11"/>
        <v>0</v>
      </c>
    </row>
    <row r="140" spans="1:10" ht="15.75" customHeight="1" x14ac:dyDescent="0.15">
      <c r="A140" s="235">
        <f>'2023'!A142</f>
        <v>0</v>
      </c>
      <c r="B140" s="235">
        <f>'2023'!B142</f>
        <v>0</v>
      </c>
      <c r="C140" s="320">
        <f>'2021'!E143</f>
        <v>0</v>
      </c>
      <c r="D140" s="236">
        <f>'2023'!I142</f>
        <v>0</v>
      </c>
      <c r="E140" s="237">
        <f>'2023'!L142</f>
        <v>0</v>
      </c>
      <c r="F140" s="235">
        <f>'2023'!M142</f>
        <v>0</v>
      </c>
      <c r="G140" s="235">
        <v>0.55000000000000004</v>
      </c>
      <c r="H140" s="235">
        <f t="shared" si="9"/>
        <v>0</v>
      </c>
      <c r="I140" s="235">
        <f t="shared" si="10"/>
        <v>0</v>
      </c>
      <c r="J140" s="237">
        <f t="shared" si="11"/>
        <v>0</v>
      </c>
    </row>
    <row r="141" spans="1:10" ht="15.75" customHeight="1" x14ac:dyDescent="0.15">
      <c r="A141" s="235">
        <f>'2023'!A143</f>
        <v>0</v>
      </c>
      <c r="B141" s="235">
        <f>'2023'!B143</f>
        <v>0</v>
      </c>
      <c r="C141" s="320">
        <f>'2021'!E144</f>
        <v>0</v>
      </c>
      <c r="D141" s="236">
        <f>'2023'!I143</f>
        <v>0</v>
      </c>
      <c r="E141" s="237">
        <f>'2023'!L143</f>
        <v>0</v>
      </c>
      <c r="F141" s="235">
        <f>'2023'!M143</f>
        <v>0</v>
      </c>
      <c r="G141" s="235">
        <v>0.55000000000000004</v>
      </c>
      <c r="H141" s="235">
        <f t="shared" si="9"/>
        <v>0</v>
      </c>
      <c r="I141" s="235">
        <f t="shared" si="10"/>
        <v>0</v>
      </c>
      <c r="J141" s="237">
        <f t="shared" si="11"/>
        <v>0</v>
      </c>
    </row>
    <row r="142" spans="1:10" ht="15.75" customHeight="1" x14ac:dyDescent="0.15">
      <c r="A142" s="235">
        <f>'2023'!A144</f>
        <v>0</v>
      </c>
      <c r="B142" s="235">
        <f>'2023'!B144</f>
        <v>0</v>
      </c>
      <c r="C142" s="320">
        <f>'2021'!E145</f>
        <v>0</v>
      </c>
      <c r="D142" s="236">
        <f>'2023'!I144</f>
        <v>0</v>
      </c>
      <c r="E142" s="237">
        <f>'2023'!L144</f>
        <v>0</v>
      </c>
      <c r="F142" s="235">
        <f>'2023'!M144</f>
        <v>0</v>
      </c>
      <c r="G142" s="235">
        <v>0.55000000000000004</v>
      </c>
      <c r="H142" s="235">
        <f t="shared" si="9"/>
        <v>0</v>
      </c>
      <c r="I142" s="235">
        <f t="shared" si="10"/>
        <v>0</v>
      </c>
      <c r="J142" s="237">
        <f t="shared" si="11"/>
        <v>0</v>
      </c>
    </row>
    <row r="143" spans="1:10" ht="15.75" customHeight="1" x14ac:dyDescent="0.15">
      <c r="A143" s="235">
        <f>'2023'!A145</f>
        <v>0</v>
      </c>
      <c r="B143" s="235">
        <f>'2023'!B145</f>
        <v>0</v>
      </c>
      <c r="C143" s="320">
        <f>'2021'!E146</f>
        <v>0</v>
      </c>
      <c r="D143" s="236">
        <f>'2023'!I145</f>
        <v>0</v>
      </c>
      <c r="E143" s="237">
        <f>'2023'!L145</f>
        <v>0</v>
      </c>
      <c r="F143" s="235">
        <f>'2023'!M145</f>
        <v>0</v>
      </c>
      <c r="G143" s="235">
        <v>0.55000000000000004</v>
      </c>
      <c r="H143" s="235">
        <f t="shared" si="9"/>
        <v>0</v>
      </c>
      <c r="I143" s="235">
        <f t="shared" si="10"/>
        <v>0</v>
      </c>
      <c r="J143" s="237">
        <f t="shared" si="11"/>
        <v>0</v>
      </c>
    </row>
    <row r="144" spans="1:10" ht="15.75" customHeight="1" x14ac:dyDescent="0.15">
      <c r="A144" s="235">
        <f>'2023'!A146</f>
        <v>0</v>
      </c>
      <c r="B144" s="235">
        <f>'2023'!B146</f>
        <v>0</v>
      </c>
      <c r="C144" s="320">
        <f>'2021'!E147</f>
        <v>0</v>
      </c>
      <c r="D144" s="236">
        <f>'2023'!I146</f>
        <v>0</v>
      </c>
      <c r="E144" s="237">
        <f>'2023'!L146</f>
        <v>0</v>
      </c>
      <c r="F144" s="235">
        <f>'2023'!M146</f>
        <v>0</v>
      </c>
      <c r="G144" s="235">
        <v>0.55000000000000004</v>
      </c>
      <c r="H144" s="235">
        <f t="shared" si="9"/>
        <v>0</v>
      </c>
      <c r="I144" s="235">
        <f t="shared" si="10"/>
        <v>0</v>
      </c>
      <c r="J144" s="237">
        <f t="shared" si="11"/>
        <v>0</v>
      </c>
    </row>
    <row r="145" spans="1:10" ht="15.75" customHeight="1" x14ac:dyDescent="0.15">
      <c r="A145" s="235">
        <f>'2023'!A147</f>
        <v>0</v>
      </c>
      <c r="B145" s="235">
        <f>'2023'!B147</f>
        <v>0</v>
      </c>
      <c r="C145" s="320">
        <f>'2021'!E148</f>
        <v>0</v>
      </c>
      <c r="D145" s="236">
        <f>'2023'!I147</f>
        <v>0</v>
      </c>
      <c r="E145" s="237">
        <f>'2023'!L147</f>
        <v>0</v>
      </c>
      <c r="F145" s="235">
        <f>'2023'!M147</f>
        <v>0</v>
      </c>
      <c r="G145" s="235">
        <v>0.55000000000000004</v>
      </c>
      <c r="H145" s="235">
        <f t="shared" si="9"/>
        <v>0</v>
      </c>
      <c r="I145" s="235">
        <f t="shared" si="10"/>
        <v>0</v>
      </c>
      <c r="J145" s="237">
        <f t="shared" si="11"/>
        <v>0</v>
      </c>
    </row>
    <row r="146" spans="1:10" ht="15.75" customHeight="1" x14ac:dyDescent="0.15">
      <c r="A146" s="235">
        <f>'2023'!A148</f>
        <v>0</v>
      </c>
      <c r="B146" s="235">
        <f>'2023'!B148</f>
        <v>0</v>
      </c>
      <c r="C146" s="320">
        <f>'2021'!E149</f>
        <v>0</v>
      </c>
      <c r="D146" s="236">
        <f>'2023'!I148</f>
        <v>0</v>
      </c>
      <c r="E146" s="237">
        <f>'2023'!L148</f>
        <v>0</v>
      </c>
      <c r="F146" s="235">
        <f>'2023'!M148</f>
        <v>0</v>
      </c>
      <c r="G146" s="235">
        <v>0.55000000000000004</v>
      </c>
      <c r="H146" s="235">
        <f t="shared" si="9"/>
        <v>0</v>
      </c>
      <c r="I146" s="235">
        <f t="shared" si="10"/>
        <v>0</v>
      </c>
      <c r="J146" s="237">
        <f t="shared" si="11"/>
        <v>0</v>
      </c>
    </row>
    <row r="147" spans="1:10" ht="15.75" customHeight="1" x14ac:dyDescent="0.15">
      <c r="A147" s="235">
        <f>'2023'!A149</f>
        <v>0</v>
      </c>
      <c r="B147" s="235">
        <f>'2023'!B149</f>
        <v>0</v>
      </c>
      <c r="C147" s="320">
        <f>'2021'!E150</f>
        <v>0</v>
      </c>
      <c r="D147" s="236">
        <f>'2023'!I149</f>
        <v>0</v>
      </c>
      <c r="E147" s="237">
        <f>'2023'!L149</f>
        <v>0</v>
      </c>
      <c r="F147" s="235">
        <f>'2023'!M149</f>
        <v>0</v>
      </c>
      <c r="G147" s="235">
        <v>0.55000000000000004</v>
      </c>
      <c r="H147" s="235">
        <f t="shared" si="9"/>
        <v>0</v>
      </c>
      <c r="I147" s="235">
        <f t="shared" si="10"/>
        <v>0</v>
      </c>
      <c r="J147" s="237">
        <f t="shared" si="11"/>
        <v>0</v>
      </c>
    </row>
    <row r="148" spans="1:10" ht="15.75" customHeight="1" x14ac:dyDescent="0.15">
      <c r="A148" s="235">
        <f>'2023'!A150</f>
        <v>0</v>
      </c>
      <c r="B148" s="235">
        <f>'2023'!B150</f>
        <v>0</v>
      </c>
      <c r="C148" s="320">
        <f>'2021'!E151</f>
        <v>0</v>
      </c>
      <c r="D148" s="236">
        <f>'2023'!I150</f>
        <v>0</v>
      </c>
      <c r="E148" s="237">
        <f>'2023'!L150</f>
        <v>0</v>
      </c>
      <c r="F148" s="235">
        <f>'2023'!M150</f>
        <v>0</v>
      </c>
      <c r="G148" s="235">
        <v>0.55000000000000004</v>
      </c>
      <c r="H148" s="235">
        <f t="shared" si="9"/>
        <v>0</v>
      </c>
      <c r="I148" s="235">
        <f t="shared" si="10"/>
        <v>0</v>
      </c>
      <c r="J148" s="237">
        <f t="shared" si="11"/>
        <v>0</v>
      </c>
    </row>
    <row r="149" spans="1:10" ht="15.75" customHeight="1" x14ac:dyDescent="0.15">
      <c r="A149" s="235">
        <f>'2023'!A151</f>
        <v>0</v>
      </c>
      <c r="B149" s="235">
        <f>'2023'!B151</f>
        <v>0</v>
      </c>
      <c r="C149" s="320">
        <f>'2021'!E152</f>
        <v>0</v>
      </c>
      <c r="D149" s="236">
        <f>'2023'!I151</f>
        <v>0</v>
      </c>
      <c r="E149" s="237">
        <f>'2023'!L151</f>
        <v>0</v>
      </c>
      <c r="F149" s="235">
        <f>'2023'!M151</f>
        <v>0</v>
      </c>
      <c r="G149" s="235">
        <v>0.55000000000000004</v>
      </c>
      <c r="H149" s="235">
        <f t="shared" si="9"/>
        <v>0</v>
      </c>
      <c r="I149" s="235">
        <f t="shared" si="10"/>
        <v>0</v>
      </c>
      <c r="J149" s="237">
        <f t="shared" si="11"/>
        <v>0</v>
      </c>
    </row>
    <row r="150" spans="1:10" ht="15.75" customHeight="1" x14ac:dyDescent="0.15">
      <c r="A150" s="235">
        <f>'2023'!A152</f>
        <v>0</v>
      </c>
      <c r="B150" s="235">
        <f>'2023'!B152</f>
        <v>0</v>
      </c>
      <c r="C150" s="320">
        <f>'2021'!E153</f>
        <v>0</v>
      </c>
      <c r="D150" s="236">
        <f>'2023'!I152</f>
        <v>0</v>
      </c>
      <c r="E150" s="237">
        <f>'2023'!L152</f>
        <v>0</v>
      </c>
      <c r="F150" s="235">
        <f>'2023'!M152</f>
        <v>0</v>
      </c>
      <c r="G150" s="235">
        <v>0.55000000000000004</v>
      </c>
      <c r="H150" s="235">
        <f t="shared" si="9"/>
        <v>0</v>
      </c>
      <c r="I150" s="235">
        <f t="shared" si="10"/>
        <v>0</v>
      </c>
      <c r="J150" s="237">
        <f t="shared" si="11"/>
        <v>0</v>
      </c>
    </row>
    <row r="151" spans="1:10" ht="15.75" customHeight="1" x14ac:dyDescent="0.15">
      <c r="A151" s="235">
        <f>'2023'!A153</f>
        <v>0</v>
      </c>
      <c r="B151" s="235">
        <f>'2023'!B153</f>
        <v>0</v>
      </c>
      <c r="C151" s="320">
        <f>'2021'!E154</f>
        <v>0</v>
      </c>
      <c r="D151" s="236">
        <f>'2023'!I153</f>
        <v>0</v>
      </c>
      <c r="E151" s="237">
        <f>'2023'!L153</f>
        <v>0</v>
      </c>
      <c r="F151" s="235">
        <f>'2023'!M153</f>
        <v>0</v>
      </c>
      <c r="G151" s="235">
        <v>0.55000000000000004</v>
      </c>
      <c r="H151" s="235">
        <f t="shared" si="9"/>
        <v>0</v>
      </c>
      <c r="I151" s="235">
        <f t="shared" si="10"/>
        <v>0</v>
      </c>
      <c r="J151" s="237">
        <f t="shared" si="11"/>
        <v>0</v>
      </c>
    </row>
    <row r="152" spans="1:10" ht="15.75" customHeight="1" x14ac:dyDescent="0.15">
      <c r="A152" s="235">
        <f>'2023'!A154</f>
        <v>0</v>
      </c>
      <c r="B152" s="235">
        <f>'2023'!B154</f>
        <v>0</v>
      </c>
      <c r="C152" s="320">
        <f>'2021'!E155</f>
        <v>0</v>
      </c>
      <c r="D152" s="236">
        <f>'2023'!I154</f>
        <v>0</v>
      </c>
      <c r="E152" s="237">
        <f>'2023'!L154</f>
        <v>0</v>
      </c>
      <c r="F152" s="235">
        <f>'2023'!M154</f>
        <v>0</v>
      </c>
      <c r="G152" s="235">
        <v>0.55000000000000004</v>
      </c>
      <c r="H152" s="235">
        <f t="shared" si="9"/>
        <v>0</v>
      </c>
      <c r="I152" s="235">
        <f t="shared" si="10"/>
        <v>0</v>
      </c>
      <c r="J152" s="237">
        <f t="shared" si="11"/>
        <v>0</v>
      </c>
    </row>
    <row r="153" spans="1:10" ht="15.75" customHeight="1" x14ac:dyDescent="0.15">
      <c r="A153" s="235">
        <f>'2023'!A155</f>
        <v>0</v>
      </c>
      <c r="B153" s="235">
        <f>'2023'!B155</f>
        <v>0</v>
      </c>
      <c r="C153" s="320">
        <f>'2021'!E156</f>
        <v>0</v>
      </c>
      <c r="D153" s="236">
        <f>'2023'!I155</f>
        <v>0</v>
      </c>
      <c r="E153" s="237">
        <f>'2023'!L155</f>
        <v>0</v>
      </c>
      <c r="F153" s="235">
        <f>'2023'!M155</f>
        <v>0</v>
      </c>
      <c r="G153" s="235">
        <v>0.55000000000000004</v>
      </c>
      <c r="H153" s="235">
        <f t="shared" si="9"/>
        <v>0</v>
      </c>
      <c r="I153" s="235">
        <f t="shared" si="10"/>
        <v>0</v>
      </c>
      <c r="J153" s="237">
        <f t="shared" si="11"/>
        <v>0</v>
      </c>
    </row>
    <row r="154" spans="1:10" ht="15.75" customHeight="1" x14ac:dyDescent="0.15">
      <c r="A154" s="235">
        <f>'2023'!A156</f>
        <v>0</v>
      </c>
      <c r="B154" s="235">
        <f>'2023'!B156</f>
        <v>0</v>
      </c>
      <c r="C154" s="320">
        <f>'2021'!E157</f>
        <v>0</v>
      </c>
      <c r="D154" s="236">
        <f>'2023'!I156</f>
        <v>0</v>
      </c>
      <c r="E154" s="237">
        <f>'2023'!L156</f>
        <v>0</v>
      </c>
      <c r="F154" s="235">
        <f>'2023'!M156</f>
        <v>0</v>
      </c>
      <c r="G154" s="235">
        <v>0.55000000000000004</v>
      </c>
      <c r="H154" s="235">
        <f t="shared" si="9"/>
        <v>0</v>
      </c>
      <c r="I154" s="235">
        <f t="shared" si="10"/>
        <v>0</v>
      </c>
      <c r="J154" s="237">
        <f t="shared" si="11"/>
        <v>0</v>
      </c>
    </row>
    <row r="155" spans="1:10" ht="15.75" customHeight="1" x14ac:dyDescent="0.15">
      <c r="A155" s="235">
        <f>'2023'!A157</f>
        <v>0</v>
      </c>
      <c r="B155" s="235">
        <f>'2023'!B157</f>
        <v>0</v>
      </c>
      <c r="C155" s="320">
        <f>'2021'!E158</f>
        <v>0</v>
      </c>
      <c r="D155" s="236">
        <f>'2023'!I157</f>
        <v>0</v>
      </c>
      <c r="E155" s="237">
        <f>'2023'!L157</f>
        <v>0</v>
      </c>
      <c r="F155" s="235">
        <f>'2023'!M157</f>
        <v>0</v>
      </c>
      <c r="G155" s="235">
        <v>0.55000000000000004</v>
      </c>
      <c r="H155" s="235">
        <f t="shared" si="9"/>
        <v>0</v>
      </c>
      <c r="I155" s="235">
        <f t="shared" si="10"/>
        <v>0</v>
      </c>
      <c r="J155" s="237">
        <f t="shared" si="11"/>
        <v>0</v>
      </c>
    </row>
    <row r="156" spans="1:10" ht="15.75" customHeight="1" x14ac:dyDescent="0.15">
      <c r="A156" s="235">
        <f>'2023'!A158</f>
        <v>0</v>
      </c>
      <c r="B156" s="235">
        <f>'2023'!B158</f>
        <v>0</v>
      </c>
      <c r="C156" s="320">
        <f>'2021'!E159</f>
        <v>0</v>
      </c>
      <c r="D156" s="236">
        <f>'2023'!I158</f>
        <v>0</v>
      </c>
      <c r="E156" s="237">
        <f>'2023'!L158</f>
        <v>0</v>
      </c>
      <c r="F156" s="235">
        <f>'2023'!M158</f>
        <v>0</v>
      </c>
      <c r="G156" s="235">
        <v>0.55000000000000004</v>
      </c>
      <c r="H156" s="235">
        <f t="shared" si="9"/>
        <v>0</v>
      </c>
      <c r="I156" s="235">
        <f t="shared" si="10"/>
        <v>0</v>
      </c>
      <c r="J156" s="237">
        <f t="shared" si="11"/>
        <v>0</v>
      </c>
    </row>
    <row r="157" spans="1:10" ht="15.75" customHeight="1" x14ac:dyDescent="0.15">
      <c r="A157" s="235">
        <f>'2023'!A159</f>
        <v>0</v>
      </c>
      <c r="B157" s="235">
        <f>'2023'!B159</f>
        <v>0</v>
      </c>
      <c r="C157" s="320">
        <f>'2021'!E160</f>
        <v>0</v>
      </c>
      <c r="D157" s="236">
        <f>'2023'!I159</f>
        <v>0</v>
      </c>
      <c r="E157" s="237">
        <f>'2023'!L159</f>
        <v>0</v>
      </c>
      <c r="F157" s="235">
        <f>'2023'!M159</f>
        <v>0</v>
      </c>
      <c r="G157" s="235">
        <v>0.55000000000000004</v>
      </c>
      <c r="H157" s="235">
        <f t="shared" si="9"/>
        <v>0</v>
      </c>
      <c r="I157" s="235">
        <f t="shared" si="10"/>
        <v>0</v>
      </c>
      <c r="J157" s="237">
        <f t="shared" si="11"/>
        <v>0</v>
      </c>
    </row>
    <row r="158" spans="1:10" ht="15.75" customHeight="1" x14ac:dyDescent="0.15">
      <c r="A158" s="235">
        <f>'2023'!A160</f>
        <v>0</v>
      </c>
      <c r="B158" s="235">
        <f>'2023'!B160</f>
        <v>0</v>
      </c>
      <c r="C158" s="320">
        <f>'2021'!E161</f>
        <v>0</v>
      </c>
      <c r="D158" s="236">
        <f>'2023'!I160</f>
        <v>0</v>
      </c>
      <c r="E158" s="237">
        <f>'2023'!L160</f>
        <v>0</v>
      </c>
      <c r="F158" s="235">
        <f>'2023'!M160</f>
        <v>0</v>
      </c>
      <c r="G158" s="235">
        <v>0.55000000000000004</v>
      </c>
      <c r="H158" s="235">
        <f t="shared" si="9"/>
        <v>0</v>
      </c>
      <c r="I158" s="235">
        <f t="shared" si="10"/>
        <v>0</v>
      </c>
      <c r="J158" s="237">
        <f t="shared" si="11"/>
        <v>0</v>
      </c>
    </row>
    <row r="159" spans="1:10" ht="15.75" customHeight="1" x14ac:dyDescent="0.15">
      <c r="A159" s="235">
        <f>'2023'!A161</f>
        <v>0</v>
      </c>
      <c r="B159" s="235">
        <f>'2023'!B161</f>
        <v>0</v>
      </c>
      <c r="C159" s="320">
        <f>'2021'!E162</f>
        <v>0</v>
      </c>
      <c r="D159" s="236">
        <f>'2023'!I161</f>
        <v>0</v>
      </c>
      <c r="E159" s="237">
        <f>'2023'!L161</f>
        <v>0</v>
      </c>
      <c r="F159" s="235">
        <f>'2023'!M161</f>
        <v>0</v>
      </c>
      <c r="G159" s="235">
        <v>0.55000000000000004</v>
      </c>
      <c r="H159" s="235">
        <f t="shared" si="9"/>
        <v>0</v>
      </c>
      <c r="I159" s="235">
        <f t="shared" si="10"/>
        <v>0</v>
      </c>
      <c r="J159" s="237">
        <f t="shared" si="11"/>
        <v>0</v>
      </c>
    </row>
    <row r="160" spans="1:10" ht="15.75" customHeight="1" x14ac:dyDescent="0.15">
      <c r="A160" s="235">
        <f>'2023'!A162</f>
        <v>0</v>
      </c>
      <c r="B160" s="235">
        <f>'2023'!B162</f>
        <v>0</v>
      </c>
      <c r="C160" s="320">
        <f>'2021'!E163</f>
        <v>0</v>
      </c>
      <c r="D160" s="236">
        <f>'2023'!I162</f>
        <v>0</v>
      </c>
      <c r="E160" s="237">
        <f>'2023'!L162</f>
        <v>0</v>
      </c>
      <c r="F160" s="235">
        <f>'2023'!M162</f>
        <v>0</v>
      </c>
      <c r="G160" s="235">
        <v>0.55000000000000004</v>
      </c>
      <c r="H160" s="235">
        <f t="shared" si="9"/>
        <v>0</v>
      </c>
      <c r="I160" s="235">
        <f t="shared" si="10"/>
        <v>0</v>
      </c>
      <c r="J160" s="237">
        <f t="shared" si="11"/>
        <v>0</v>
      </c>
    </row>
    <row r="161" spans="1:10" ht="15.75" customHeight="1" x14ac:dyDescent="0.15">
      <c r="A161" s="235">
        <f>'2023'!A163</f>
        <v>0</v>
      </c>
      <c r="B161" s="235">
        <f>'2023'!B163</f>
        <v>0</v>
      </c>
      <c r="C161" s="320">
        <f>'2021'!E164</f>
        <v>0</v>
      </c>
      <c r="D161" s="236">
        <f>'2023'!I163</f>
        <v>0</v>
      </c>
      <c r="E161" s="237">
        <f>'2023'!L163</f>
        <v>0</v>
      </c>
      <c r="F161" s="235">
        <f>'2023'!M163</f>
        <v>0</v>
      </c>
      <c r="G161" s="235">
        <v>0.55000000000000004</v>
      </c>
      <c r="H161" s="235">
        <f t="shared" si="9"/>
        <v>0</v>
      </c>
      <c r="I161" s="235">
        <f t="shared" si="10"/>
        <v>0</v>
      </c>
      <c r="J161" s="237">
        <f t="shared" si="11"/>
        <v>0</v>
      </c>
    </row>
    <row r="162" spans="1:10" ht="15.75" customHeight="1" x14ac:dyDescent="0.15">
      <c r="A162" s="235">
        <f>'2023'!A164</f>
        <v>0</v>
      </c>
      <c r="B162" s="235">
        <f>'2023'!B164</f>
        <v>0</v>
      </c>
      <c r="C162" s="320">
        <f>'2021'!E165</f>
        <v>0</v>
      </c>
      <c r="D162" s="236">
        <f>'2023'!I164</f>
        <v>0</v>
      </c>
      <c r="E162" s="237">
        <f>'2023'!L164</f>
        <v>0</v>
      </c>
      <c r="F162" s="235">
        <f>'2023'!M164</f>
        <v>0</v>
      </c>
      <c r="G162" s="235">
        <v>0.55000000000000004</v>
      </c>
      <c r="H162" s="235">
        <f t="shared" si="9"/>
        <v>0</v>
      </c>
      <c r="I162" s="235">
        <f t="shared" si="10"/>
        <v>0</v>
      </c>
      <c r="J162" s="237">
        <f t="shared" si="11"/>
        <v>0</v>
      </c>
    </row>
    <row r="163" spans="1:10" ht="15.75" customHeight="1" x14ac:dyDescent="0.15">
      <c r="A163" s="235">
        <f>'2023'!A165</f>
        <v>0</v>
      </c>
      <c r="B163" s="235">
        <f>'2023'!B165</f>
        <v>0</v>
      </c>
      <c r="C163" s="320">
        <f>'2021'!E166</f>
        <v>0</v>
      </c>
      <c r="D163" s="236">
        <f>'2023'!I165</f>
        <v>0</v>
      </c>
      <c r="E163" s="237">
        <f>'2023'!L165</f>
        <v>0</v>
      </c>
      <c r="F163" s="235">
        <f>'2023'!M165</f>
        <v>0</v>
      </c>
      <c r="G163" s="235">
        <v>0.55000000000000004</v>
      </c>
      <c r="H163" s="235">
        <f t="shared" si="9"/>
        <v>0</v>
      </c>
      <c r="I163" s="235">
        <f t="shared" si="10"/>
        <v>0</v>
      </c>
      <c r="J163" s="237">
        <f t="shared" si="11"/>
        <v>0</v>
      </c>
    </row>
    <row r="164" spans="1:10" ht="15.75" customHeight="1" x14ac:dyDescent="0.15">
      <c r="A164" s="235">
        <f>'2023'!A166</f>
        <v>0</v>
      </c>
      <c r="B164" s="235">
        <f>'2023'!B166</f>
        <v>0</v>
      </c>
      <c r="C164" s="320">
        <f>'2021'!E167</f>
        <v>0</v>
      </c>
      <c r="D164" s="236">
        <f>'2023'!I166</f>
        <v>0</v>
      </c>
      <c r="E164" s="237">
        <f>'2023'!L166</f>
        <v>0</v>
      </c>
      <c r="F164" s="235">
        <f>'2023'!M166</f>
        <v>0</v>
      </c>
      <c r="G164" s="235">
        <v>0.55000000000000004</v>
      </c>
      <c r="H164" s="235">
        <f t="shared" si="9"/>
        <v>0</v>
      </c>
      <c r="I164" s="235">
        <f t="shared" si="10"/>
        <v>0</v>
      </c>
      <c r="J164" s="237">
        <f t="shared" si="11"/>
        <v>0</v>
      </c>
    </row>
    <row r="165" spans="1:10" ht="15.75" customHeight="1" x14ac:dyDescent="0.15">
      <c r="A165" s="235">
        <f>'2023'!A167</f>
        <v>0</v>
      </c>
      <c r="B165" s="235">
        <f>'2023'!B167</f>
        <v>0</v>
      </c>
      <c r="C165" s="320">
        <f>'2021'!E168</f>
        <v>0</v>
      </c>
      <c r="D165" s="236">
        <f>'2023'!I167</f>
        <v>0</v>
      </c>
      <c r="E165" s="237">
        <f>'2023'!L167</f>
        <v>0</v>
      </c>
      <c r="F165" s="235">
        <f>'2023'!M167</f>
        <v>0</v>
      </c>
      <c r="G165" s="235">
        <v>0.55000000000000004</v>
      </c>
      <c r="H165" s="235">
        <f t="shared" si="9"/>
        <v>0</v>
      </c>
      <c r="I165" s="235">
        <f t="shared" si="10"/>
        <v>0</v>
      </c>
      <c r="J165" s="237">
        <f t="shared" si="11"/>
        <v>0</v>
      </c>
    </row>
    <row r="166" spans="1:10" ht="15.75" customHeight="1" x14ac:dyDescent="0.15">
      <c r="A166" s="235">
        <f>'2023'!A168</f>
        <v>0</v>
      </c>
      <c r="B166" s="235">
        <f>'2023'!B168</f>
        <v>0</v>
      </c>
      <c r="C166" s="320">
        <f>'2021'!E169</f>
        <v>0</v>
      </c>
      <c r="D166" s="236">
        <f>'2023'!I168</f>
        <v>0</v>
      </c>
      <c r="E166" s="237">
        <f>'2023'!L168</f>
        <v>0</v>
      </c>
      <c r="F166" s="235">
        <f>'2023'!M168</f>
        <v>0</v>
      </c>
      <c r="G166" s="235">
        <v>0.55000000000000004</v>
      </c>
      <c r="H166" s="235">
        <f t="shared" si="9"/>
        <v>0</v>
      </c>
      <c r="I166" s="235">
        <f t="shared" si="10"/>
        <v>0</v>
      </c>
      <c r="J166" s="237">
        <f t="shared" si="11"/>
        <v>0</v>
      </c>
    </row>
    <row r="167" spans="1:10" ht="15.75" customHeight="1" x14ac:dyDescent="0.15">
      <c r="A167" s="235">
        <f>'2023'!A169</f>
        <v>0</v>
      </c>
      <c r="B167" s="235">
        <f>'2023'!B169</f>
        <v>0</v>
      </c>
      <c r="C167" s="320">
        <f>'2021'!E170</f>
        <v>0</v>
      </c>
      <c r="D167" s="236">
        <f>'2023'!I169</f>
        <v>0</v>
      </c>
      <c r="E167" s="237">
        <f>'2023'!L169</f>
        <v>0</v>
      </c>
      <c r="F167" s="235">
        <f>'2023'!M169</f>
        <v>0</v>
      </c>
      <c r="G167" s="235">
        <v>0.55000000000000004</v>
      </c>
      <c r="H167" s="235">
        <f t="shared" si="9"/>
        <v>0</v>
      </c>
      <c r="I167" s="235">
        <f t="shared" si="10"/>
        <v>0</v>
      </c>
      <c r="J167" s="237">
        <f t="shared" si="11"/>
        <v>0</v>
      </c>
    </row>
    <row r="168" spans="1:10" ht="15.75" customHeight="1" x14ac:dyDescent="0.15">
      <c r="A168" s="235">
        <f>'2023'!A170</f>
        <v>0</v>
      </c>
      <c r="B168" s="235">
        <f>'2023'!B170</f>
        <v>0</v>
      </c>
      <c r="C168" s="320">
        <f>'2021'!E171</f>
        <v>0</v>
      </c>
      <c r="D168" s="236">
        <f>'2023'!I170</f>
        <v>0</v>
      </c>
      <c r="E168" s="237">
        <f>'2023'!L170</f>
        <v>0</v>
      </c>
      <c r="F168" s="235">
        <f>'2023'!M170</f>
        <v>0</v>
      </c>
      <c r="G168" s="235">
        <v>0.55000000000000004</v>
      </c>
      <c r="H168" s="235">
        <f t="shared" si="9"/>
        <v>0</v>
      </c>
      <c r="I168" s="235">
        <f t="shared" si="10"/>
        <v>0</v>
      </c>
      <c r="J168" s="237">
        <f t="shared" si="11"/>
        <v>0</v>
      </c>
    </row>
    <row r="169" spans="1:10" ht="15.75" customHeight="1" x14ac:dyDescent="0.15">
      <c r="A169" s="235">
        <f>'2023'!A171</f>
        <v>0</v>
      </c>
      <c r="B169" s="235">
        <f>'2023'!B171</f>
        <v>0</v>
      </c>
      <c r="C169" s="320">
        <f>'2021'!E172</f>
        <v>0</v>
      </c>
      <c r="D169" s="236">
        <f>'2023'!I171</f>
        <v>0</v>
      </c>
      <c r="E169" s="237">
        <f>'2023'!L171</f>
        <v>0</v>
      </c>
      <c r="F169" s="235">
        <f>'2023'!M171</f>
        <v>0</v>
      </c>
      <c r="G169" s="235">
        <v>0.55000000000000004</v>
      </c>
      <c r="H169" s="235">
        <f t="shared" si="9"/>
        <v>0</v>
      </c>
      <c r="I169" s="235">
        <f t="shared" si="10"/>
        <v>0</v>
      </c>
      <c r="J169" s="237">
        <f t="shared" si="11"/>
        <v>0</v>
      </c>
    </row>
    <row r="170" spans="1:10" ht="15.75" customHeight="1" x14ac:dyDescent="0.15">
      <c r="A170" s="235">
        <f>'2023'!A172</f>
        <v>0</v>
      </c>
      <c r="B170" s="235">
        <f>'2023'!B172</f>
        <v>0</v>
      </c>
      <c r="C170" s="320">
        <f>'2021'!E173</f>
        <v>0</v>
      </c>
      <c r="D170" s="236">
        <f>'2023'!I172</f>
        <v>0</v>
      </c>
      <c r="E170" s="237">
        <f>'2023'!L172</f>
        <v>0</v>
      </c>
      <c r="F170" s="235">
        <f>'2023'!M172</f>
        <v>0</v>
      </c>
      <c r="G170" s="235">
        <v>0.55000000000000004</v>
      </c>
      <c r="H170" s="235">
        <f t="shared" si="9"/>
        <v>0</v>
      </c>
      <c r="I170" s="235">
        <f t="shared" si="10"/>
        <v>0</v>
      </c>
      <c r="J170" s="237">
        <f t="shared" si="11"/>
        <v>0</v>
      </c>
    </row>
    <row r="171" spans="1:10" ht="15.75" customHeight="1" x14ac:dyDescent="0.15">
      <c r="A171" s="235">
        <f>'2023'!A173</f>
        <v>0</v>
      </c>
      <c r="B171" s="235">
        <f>'2023'!B173</f>
        <v>0</v>
      </c>
      <c r="C171" s="320">
        <f>'2021'!E174</f>
        <v>0</v>
      </c>
      <c r="D171" s="236">
        <f>'2023'!I173</f>
        <v>0</v>
      </c>
      <c r="E171" s="237">
        <f>'2023'!L173</f>
        <v>0</v>
      </c>
      <c r="F171" s="235">
        <f>'2023'!M173</f>
        <v>0</v>
      </c>
      <c r="G171" s="235">
        <v>0.55000000000000004</v>
      </c>
      <c r="H171" s="235">
        <f t="shared" si="9"/>
        <v>0</v>
      </c>
      <c r="I171" s="235">
        <f t="shared" si="10"/>
        <v>0</v>
      </c>
      <c r="J171" s="237">
        <f t="shared" si="11"/>
        <v>0</v>
      </c>
    </row>
    <row r="172" spans="1:10" ht="15.75" customHeight="1" x14ac:dyDescent="0.15">
      <c r="A172" s="235">
        <f>'2023'!A174</f>
        <v>0</v>
      </c>
      <c r="B172" s="235">
        <f>'2023'!B174</f>
        <v>0</v>
      </c>
      <c r="C172" s="320">
        <f>'2021'!E175</f>
        <v>0</v>
      </c>
      <c r="D172" s="236">
        <f>'2023'!I174</f>
        <v>0</v>
      </c>
      <c r="E172" s="237">
        <f>'2023'!L174</f>
        <v>0</v>
      </c>
      <c r="F172" s="235">
        <f>'2023'!M174</f>
        <v>0</v>
      </c>
      <c r="G172" s="235">
        <v>0.55000000000000004</v>
      </c>
      <c r="H172" s="235">
        <f t="shared" si="9"/>
        <v>0</v>
      </c>
      <c r="I172" s="235">
        <f t="shared" si="10"/>
        <v>0</v>
      </c>
      <c r="J172" s="237">
        <f t="shared" si="11"/>
        <v>0</v>
      </c>
    </row>
    <row r="173" spans="1:10" ht="15.75" customHeight="1" x14ac:dyDescent="0.15">
      <c r="A173" s="235">
        <f>'2023'!A175</f>
        <v>0</v>
      </c>
      <c r="B173" s="235">
        <f>'2023'!B175</f>
        <v>0</v>
      </c>
      <c r="C173" s="320">
        <f>'2021'!E176</f>
        <v>0</v>
      </c>
      <c r="D173" s="236">
        <f>'2023'!I175</f>
        <v>0</v>
      </c>
      <c r="E173" s="237">
        <f>'2023'!L175</f>
        <v>0</v>
      </c>
      <c r="F173" s="235">
        <f>'2023'!M175</f>
        <v>0</v>
      </c>
      <c r="G173" s="235">
        <v>0.55000000000000004</v>
      </c>
      <c r="H173" s="235">
        <f t="shared" si="9"/>
        <v>0</v>
      </c>
      <c r="I173" s="235">
        <f t="shared" si="10"/>
        <v>0</v>
      </c>
      <c r="J173" s="237">
        <f t="shared" si="11"/>
        <v>0</v>
      </c>
    </row>
    <row r="174" spans="1:10" ht="15.75" customHeight="1" x14ac:dyDescent="0.15">
      <c r="A174" s="235">
        <f>'2023'!A176</f>
        <v>0</v>
      </c>
      <c r="B174" s="235">
        <f>'2023'!B176</f>
        <v>0</v>
      </c>
      <c r="C174" s="320">
        <f>'2021'!E177</f>
        <v>0</v>
      </c>
      <c r="D174" s="236">
        <f>'2023'!I176</f>
        <v>0</v>
      </c>
      <c r="E174" s="237">
        <f>'2023'!L176</f>
        <v>0</v>
      </c>
      <c r="F174" s="235">
        <f>'2023'!M176</f>
        <v>0</v>
      </c>
      <c r="G174" s="235">
        <v>0.55000000000000004</v>
      </c>
      <c r="H174" s="235">
        <f t="shared" si="9"/>
        <v>0</v>
      </c>
      <c r="I174" s="235">
        <f t="shared" si="10"/>
        <v>0</v>
      </c>
      <c r="J174" s="237">
        <f t="shared" si="11"/>
        <v>0</v>
      </c>
    </row>
    <row r="175" spans="1:10" ht="15.75" customHeight="1" x14ac:dyDescent="0.15">
      <c r="A175" s="235">
        <f>'2023'!A177</f>
        <v>0</v>
      </c>
      <c r="B175" s="235">
        <f>'2023'!B177</f>
        <v>0</v>
      </c>
      <c r="C175" s="320">
        <f>'2021'!E178</f>
        <v>0</v>
      </c>
      <c r="D175" s="236">
        <f>'2023'!I177</f>
        <v>0</v>
      </c>
      <c r="E175" s="237">
        <f>'2023'!L177</f>
        <v>0</v>
      </c>
      <c r="F175" s="235">
        <f>'2023'!M177</f>
        <v>0</v>
      </c>
      <c r="G175" s="235">
        <v>0.55000000000000004</v>
      </c>
      <c r="H175" s="235">
        <f t="shared" si="9"/>
        <v>0</v>
      </c>
      <c r="I175" s="235">
        <f t="shared" si="10"/>
        <v>0</v>
      </c>
      <c r="J175" s="237">
        <f t="shared" si="11"/>
        <v>0</v>
      </c>
    </row>
    <row r="176" spans="1:10" ht="15.75" customHeight="1" x14ac:dyDescent="0.15">
      <c r="A176" s="235">
        <f>'2023'!A178</f>
        <v>0</v>
      </c>
      <c r="B176" s="235">
        <f>'2023'!B178</f>
        <v>0</v>
      </c>
      <c r="C176" s="320">
        <f>'2021'!E179</f>
        <v>0</v>
      </c>
      <c r="D176" s="236">
        <f>'2023'!I178</f>
        <v>0</v>
      </c>
      <c r="E176" s="237">
        <f>'2023'!L178</f>
        <v>0</v>
      </c>
      <c r="F176" s="235">
        <f>'2023'!M178</f>
        <v>0</v>
      </c>
      <c r="G176" s="235">
        <v>0.55000000000000004</v>
      </c>
      <c r="H176" s="235">
        <f t="shared" si="9"/>
        <v>0</v>
      </c>
      <c r="I176" s="235">
        <f t="shared" si="10"/>
        <v>0</v>
      </c>
      <c r="J176" s="237">
        <f t="shared" si="11"/>
        <v>0</v>
      </c>
    </row>
    <row r="177" spans="1:10" ht="15.75" customHeight="1" x14ac:dyDescent="0.15">
      <c r="A177" s="235">
        <f>'2023'!A179</f>
        <v>0</v>
      </c>
      <c r="B177" s="235">
        <f>'2023'!B179</f>
        <v>0</v>
      </c>
      <c r="C177" s="320">
        <f>'2021'!E180</f>
        <v>0</v>
      </c>
      <c r="D177" s="236">
        <f>'2023'!I179</f>
        <v>0</v>
      </c>
      <c r="E177" s="237">
        <f>'2023'!L179</f>
        <v>0</v>
      </c>
      <c r="F177" s="235">
        <f>'2023'!M179</f>
        <v>0</v>
      </c>
      <c r="G177" s="235">
        <v>0.55000000000000004</v>
      </c>
      <c r="H177" s="235">
        <f t="shared" si="9"/>
        <v>0</v>
      </c>
      <c r="I177" s="235">
        <f t="shared" si="10"/>
        <v>0</v>
      </c>
      <c r="J177" s="237">
        <f t="shared" si="11"/>
        <v>0</v>
      </c>
    </row>
    <row r="178" spans="1:10" ht="15.75" customHeight="1" x14ac:dyDescent="0.15">
      <c r="A178" s="235">
        <f>'2023'!A180</f>
        <v>0</v>
      </c>
      <c r="B178" s="235">
        <f>'2023'!B180</f>
        <v>0</v>
      </c>
      <c r="C178" s="320">
        <f>'2021'!E181</f>
        <v>0</v>
      </c>
      <c r="D178" s="236">
        <f>'2023'!I180</f>
        <v>0</v>
      </c>
      <c r="E178" s="237">
        <f>'2023'!L180</f>
        <v>0</v>
      </c>
      <c r="F178" s="235">
        <f>'2023'!M180</f>
        <v>0</v>
      </c>
      <c r="G178" s="235">
        <v>0.55000000000000004</v>
      </c>
      <c r="H178" s="235">
        <f t="shared" si="9"/>
        <v>0</v>
      </c>
      <c r="I178" s="235">
        <f t="shared" si="10"/>
        <v>0</v>
      </c>
      <c r="J178" s="237">
        <f t="shared" si="11"/>
        <v>0</v>
      </c>
    </row>
    <row r="179" spans="1:10" ht="15.75" customHeight="1" x14ac:dyDescent="0.15">
      <c r="A179" s="235">
        <f>'2023'!A181</f>
        <v>0</v>
      </c>
      <c r="B179" s="235">
        <f>'2023'!B181</f>
        <v>0</v>
      </c>
      <c r="C179" s="320">
        <f>'2021'!E182</f>
        <v>0</v>
      </c>
      <c r="D179" s="236">
        <f>'2023'!I181</f>
        <v>0</v>
      </c>
      <c r="E179" s="237">
        <f>'2023'!L181</f>
        <v>0</v>
      </c>
      <c r="F179" s="235">
        <f>'2023'!M181</f>
        <v>0</v>
      </c>
      <c r="G179" s="235">
        <v>0.55000000000000004</v>
      </c>
      <c r="H179" s="235">
        <f t="shared" si="9"/>
        <v>0</v>
      </c>
      <c r="I179" s="235">
        <f t="shared" si="10"/>
        <v>0</v>
      </c>
      <c r="J179" s="237">
        <f t="shared" si="11"/>
        <v>0</v>
      </c>
    </row>
    <row r="180" spans="1:10" ht="15.75" customHeight="1" x14ac:dyDescent="0.15">
      <c r="A180" s="235">
        <f>'2023'!A182</f>
        <v>0</v>
      </c>
      <c r="B180" s="235">
        <f>'2023'!B182</f>
        <v>0</v>
      </c>
      <c r="C180" s="320">
        <f>'2021'!E183</f>
        <v>0</v>
      </c>
      <c r="D180" s="236">
        <f>'2023'!I182</f>
        <v>0</v>
      </c>
      <c r="E180" s="237">
        <f>'2023'!L182</f>
        <v>0</v>
      </c>
      <c r="F180" s="235">
        <f>'2023'!M182</f>
        <v>0</v>
      </c>
      <c r="G180" s="235">
        <v>0.55000000000000004</v>
      </c>
      <c r="H180" s="235">
        <f t="shared" si="9"/>
        <v>0</v>
      </c>
      <c r="I180" s="235">
        <f t="shared" si="10"/>
        <v>0</v>
      </c>
      <c r="J180" s="237">
        <f t="shared" si="11"/>
        <v>0</v>
      </c>
    </row>
    <row r="181" spans="1:10" ht="15.75" customHeight="1" x14ac:dyDescent="0.15">
      <c r="A181" s="235">
        <f>'2023'!A183</f>
        <v>0</v>
      </c>
      <c r="B181" s="235">
        <f>'2023'!B183</f>
        <v>0</v>
      </c>
      <c r="C181" s="320">
        <f>'2021'!E184</f>
        <v>0</v>
      </c>
      <c r="D181" s="236">
        <f>'2023'!I183</f>
        <v>0</v>
      </c>
      <c r="E181" s="237">
        <f>'2023'!L183</f>
        <v>0</v>
      </c>
      <c r="F181" s="235">
        <f>'2023'!M183</f>
        <v>0</v>
      </c>
      <c r="G181" s="235">
        <v>0.55000000000000004</v>
      </c>
      <c r="H181" s="235">
        <f t="shared" si="9"/>
        <v>0</v>
      </c>
      <c r="I181" s="235">
        <f t="shared" si="10"/>
        <v>0</v>
      </c>
      <c r="J181" s="237">
        <f t="shared" si="11"/>
        <v>0</v>
      </c>
    </row>
    <row r="182" spans="1:10" ht="15.75" customHeight="1" x14ac:dyDescent="0.15">
      <c r="A182" s="235">
        <f>'2023'!A184</f>
        <v>0</v>
      </c>
      <c r="B182" s="235">
        <f>'2023'!B184</f>
        <v>0</v>
      </c>
      <c r="C182" s="320">
        <f>'2021'!E185</f>
        <v>0</v>
      </c>
      <c r="D182" s="236">
        <f>'2023'!I184</f>
        <v>0</v>
      </c>
      <c r="E182" s="237">
        <f>'2023'!L184</f>
        <v>0</v>
      </c>
      <c r="F182" s="235">
        <f>'2023'!M184</f>
        <v>0</v>
      </c>
      <c r="G182" s="235">
        <v>0.55000000000000004</v>
      </c>
      <c r="H182" s="235">
        <f t="shared" si="9"/>
        <v>0</v>
      </c>
      <c r="I182" s="235">
        <f t="shared" si="10"/>
        <v>0</v>
      </c>
      <c r="J182" s="237">
        <f t="shared" si="11"/>
        <v>0</v>
      </c>
    </row>
    <row r="183" spans="1:10" ht="15.75" customHeight="1" x14ac:dyDescent="0.15">
      <c r="A183" s="235">
        <f>'2023'!A185</f>
        <v>0</v>
      </c>
      <c r="B183" s="235">
        <f>'2023'!B185</f>
        <v>0</v>
      </c>
      <c r="C183" s="320">
        <f>'2021'!E186</f>
        <v>0</v>
      </c>
      <c r="D183" s="236">
        <f>'2023'!I185</f>
        <v>0</v>
      </c>
      <c r="E183" s="237">
        <f>'2023'!L185</f>
        <v>0</v>
      </c>
      <c r="F183" s="235">
        <f>'2023'!M185</f>
        <v>0</v>
      </c>
      <c r="G183" s="235">
        <v>0.55000000000000004</v>
      </c>
      <c r="H183" s="235">
        <f t="shared" si="9"/>
        <v>0</v>
      </c>
      <c r="I183" s="235">
        <f t="shared" si="10"/>
        <v>0</v>
      </c>
      <c r="J183" s="237">
        <f t="shared" si="11"/>
        <v>0</v>
      </c>
    </row>
    <row r="184" spans="1:10" ht="15.75" customHeight="1" x14ac:dyDescent="0.15">
      <c r="A184" s="235">
        <f>'2023'!A186</f>
        <v>0</v>
      </c>
      <c r="B184" s="235">
        <f>'2023'!B186</f>
        <v>0</v>
      </c>
      <c r="C184" s="320">
        <f>'2021'!E187</f>
        <v>0</v>
      </c>
      <c r="D184" s="236">
        <f>'2023'!I186</f>
        <v>0</v>
      </c>
      <c r="E184" s="237">
        <f>'2023'!L186</f>
        <v>0</v>
      </c>
      <c r="F184" s="235">
        <f>'2023'!M186</f>
        <v>0</v>
      </c>
      <c r="G184" s="235">
        <v>0.55000000000000004</v>
      </c>
      <c r="H184" s="235">
        <f t="shared" si="9"/>
        <v>0</v>
      </c>
      <c r="I184" s="235">
        <f t="shared" si="10"/>
        <v>0</v>
      </c>
      <c r="J184" s="237">
        <f t="shared" si="11"/>
        <v>0</v>
      </c>
    </row>
    <row r="185" spans="1:10" ht="15.75" customHeight="1" x14ac:dyDescent="0.15">
      <c r="A185" s="235">
        <f>'2023'!A187</f>
        <v>0</v>
      </c>
      <c r="B185" s="235">
        <f>'2023'!B187</f>
        <v>0</v>
      </c>
      <c r="C185" s="320">
        <f>'2021'!E188</f>
        <v>0</v>
      </c>
      <c r="D185" s="236">
        <f>'2023'!I187</f>
        <v>0</v>
      </c>
      <c r="E185" s="237">
        <f>'2023'!L187</f>
        <v>0</v>
      </c>
      <c r="F185" s="235">
        <f>'2023'!M187</f>
        <v>0</v>
      </c>
      <c r="G185" s="235">
        <v>0.55000000000000004</v>
      </c>
      <c r="H185" s="235">
        <f t="shared" si="9"/>
        <v>0</v>
      </c>
      <c r="I185" s="235">
        <f t="shared" si="10"/>
        <v>0</v>
      </c>
      <c r="J185" s="237">
        <f t="shared" si="11"/>
        <v>0</v>
      </c>
    </row>
    <row r="186" spans="1:10" ht="15.75" customHeight="1" x14ac:dyDescent="0.15">
      <c r="A186" s="235">
        <f>'2023'!A188</f>
        <v>0</v>
      </c>
      <c r="B186" s="235">
        <f>'2023'!B188</f>
        <v>0</v>
      </c>
      <c r="C186" s="320">
        <f>'2021'!E189</f>
        <v>0</v>
      </c>
      <c r="D186" s="236">
        <f>'2023'!I188</f>
        <v>0</v>
      </c>
      <c r="E186" s="237">
        <f>'2023'!L188</f>
        <v>0</v>
      </c>
      <c r="F186" s="235">
        <f>'2023'!M188</f>
        <v>0</v>
      </c>
      <c r="G186" s="235">
        <v>0.55000000000000004</v>
      </c>
      <c r="H186" s="235">
        <f t="shared" si="9"/>
        <v>0</v>
      </c>
      <c r="I186" s="235">
        <f t="shared" si="10"/>
        <v>0</v>
      </c>
      <c r="J186" s="237">
        <f t="shared" si="11"/>
        <v>0</v>
      </c>
    </row>
    <row r="187" spans="1:10" ht="15.75" customHeight="1" x14ac:dyDescent="0.15">
      <c r="A187" s="235">
        <f>'2023'!A189</f>
        <v>0</v>
      </c>
      <c r="B187" s="235">
        <f>'2023'!B189</f>
        <v>0</v>
      </c>
      <c r="C187" s="320">
        <f>'2021'!E190</f>
        <v>0</v>
      </c>
      <c r="D187" s="236">
        <f>'2023'!I189</f>
        <v>0</v>
      </c>
      <c r="E187" s="237">
        <f>'2023'!L189</f>
        <v>0</v>
      </c>
      <c r="F187" s="235">
        <f>'2023'!M189</f>
        <v>0</v>
      </c>
      <c r="G187" s="235">
        <v>0.55000000000000004</v>
      </c>
      <c r="H187" s="235">
        <f t="shared" si="9"/>
        <v>0</v>
      </c>
      <c r="I187" s="235">
        <f t="shared" si="10"/>
        <v>0</v>
      </c>
      <c r="J187" s="237">
        <f t="shared" si="11"/>
        <v>0</v>
      </c>
    </row>
    <row r="188" spans="1:10" ht="15.75" customHeight="1" x14ac:dyDescent="0.15">
      <c r="A188" s="235">
        <f>'2023'!A190</f>
        <v>0</v>
      </c>
      <c r="B188" s="235">
        <f>'2023'!B190</f>
        <v>0</v>
      </c>
      <c r="C188" s="320">
        <f>'2021'!E191</f>
        <v>0</v>
      </c>
      <c r="D188" s="236">
        <f>'2023'!I190</f>
        <v>0</v>
      </c>
      <c r="E188" s="237">
        <f>'2023'!L190</f>
        <v>0</v>
      </c>
      <c r="F188" s="235">
        <f>'2023'!M190</f>
        <v>0</v>
      </c>
      <c r="G188" s="235">
        <v>0.55000000000000004</v>
      </c>
      <c r="H188" s="235">
        <f t="shared" si="9"/>
        <v>0</v>
      </c>
      <c r="I188" s="235">
        <f t="shared" si="10"/>
        <v>0</v>
      </c>
      <c r="J188" s="237">
        <f t="shared" si="11"/>
        <v>0</v>
      </c>
    </row>
    <row r="189" spans="1:10" ht="15.75" customHeight="1" x14ac:dyDescent="0.15">
      <c r="A189" s="235">
        <f>'2023'!A191</f>
        <v>0</v>
      </c>
      <c r="B189" s="235">
        <f>'2023'!B191</f>
        <v>0</v>
      </c>
      <c r="C189" s="320">
        <f>'2021'!E192</f>
        <v>0</v>
      </c>
      <c r="D189" s="236">
        <f>'2023'!I191</f>
        <v>0</v>
      </c>
      <c r="E189" s="237">
        <f>'2023'!L191</f>
        <v>0</v>
      </c>
      <c r="F189" s="235">
        <f>'2023'!M191</f>
        <v>0</v>
      </c>
      <c r="G189" s="235">
        <v>0.55000000000000004</v>
      </c>
      <c r="H189" s="235">
        <f t="shared" si="9"/>
        <v>0</v>
      </c>
      <c r="I189" s="235">
        <f t="shared" si="10"/>
        <v>0</v>
      </c>
      <c r="J189" s="237">
        <f t="shared" si="11"/>
        <v>0</v>
      </c>
    </row>
    <row r="190" spans="1:10" ht="15.75" customHeight="1" x14ac:dyDescent="0.15">
      <c r="A190" s="235">
        <f>'2023'!A192</f>
        <v>0</v>
      </c>
      <c r="B190" s="235">
        <f>'2023'!B192</f>
        <v>0</v>
      </c>
      <c r="C190" s="320">
        <f>'2021'!E193</f>
        <v>0</v>
      </c>
      <c r="D190" s="236">
        <f>'2023'!I192</f>
        <v>0</v>
      </c>
      <c r="E190" s="237">
        <f>'2023'!L192</f>
        <v>0</v>
      </c>
      <c r="F190" s="235">
        <f>'2023'!M192</f>
        <v>0</v>
      </c>
      <c r="G190" s="235">
        <v>0.55000000000000004</v>
      </c>
      <c r="H190" s="235">
        <f t="shared" si="9"/>
        <v>0</v>
      </c>
      <c r="I190" s="235">
        <f t="shared" si="10"/>
        <v>0</v>
      </c>
      <c r="J190" s="237">
        <f t="shared" si="11"/>
        <v>0</v>
      </c>
    </row>
    <row r="191" spans="1:10" ht="15.75" customHeight="1" x14ac:dyDescent="0.15">
      <c r="A191" s="235">
        <f>'2023'!A193</f>
        <v>0</v>
      </c>
      <c r="B191" s="235">
        <f>'2023'!B193</f>
        <v>0</v>
      </c>
      <c r="C191" s="320">
        <f>'2021'!E194</f>
        <v>0</v>
      </c>
      <c r="D191" s="236">
        <f>'2023'!I193</f>
        <v>0</v>
      </c>
      <c r="E191" s="237">
        <f>'2023'!L193</f>
        <v>0</v>
      </c>
      <c r="F191" s="235">
        <f>'2023'!M193</f>
        <v>0</v>
      </c>
      <c r="G191" s="235">
        <v>0.55000000000000004</v>
      </c>
      <c r="H191" s="235">
        <f t="shared" si="9"/>
        <v>0</v>
      </c>
      <c r="I191" s="235">
        <f t="shared" si="10"/>
        <v>0</v>
      </c>
      <c r="J191" s="237">
        <f t="shared" si="11"/>
        <v>0</v>
      </c>
    </row>
    <row r="192" spans="1:10" ht="15.75" customHeight="1" x14ac:dyDescent="0.15">
      <c r="A192" s="235">
        <f>'2023'!A194</f>
        <v>0</v>
      </c>
      <c r="B192" s="235">
        <f>'2023'!B194</f>
        <v>0</v>
      </c>
      <c r="C192" s="320">
        <f>'2021'!E195</f>
        <v>0</v>
      </c>
      <c r="D192" s="236">
        <f>'2023'!I194</f>
        <v>0</v>
      </c>
      <c r="E192" s="237">
        <f>'2023'!L194</f>
        <v>0</v>
      </c>
      <c r="F192" s="235">
        <f>'2023'!M194</f>
        <v>0</v>
      </c>
      <c r="G192" s="235">
        <v>0.55000000000000004</v>
      </c>
      <c r="H192" s="235">
        <f t="shared" si="9"/>
        <v>0</v>
      </c>
      <c r="I192" s="235">
        <f t="shared" si="10"/>
        <v>0</v>
      </c>
      <c r="J192" s="237">
        <f t="shared" si="11"/>
        <v>0</v>
      </c>
    </row>
    <row r="193" spans="1:10" ht="15.75" customHeight="1" x14ac:dyDescent="0.15">
      <c r="A193" s="235">
        <f>'2023'!A195</f>
        <v>0</v>
      </c>
      <c r="B193" s="235">
        <f>'2023'!B195</f>
        <v>0</v>
      </c>
      <c r="C193" s="320">
        <f>'2021'!E196</f>
        <v>0</v>
      </c>
      <c r="D193" s="236">
        <f>'2023'!I195</f>
        <v>0</v>
      </c>
      <c r="E193" s="237">
        <f>'2023'!L195</f>
        <v>0</v>
      </c>
      <c r="F193" s="235">
        <f>'2023'!M195</f>
        <v>0</v>
      </c>
      <c r="G193" s="235">
        <v>0.55000000000000004</v>
      </c>
      <c r="H193" s="235">
        <f t="shared" si="9"/>
        <v>0</v>
      </c>
      <c r="I193" s="235">
        <f t="shared" si="10"/>
        <v>0</v>
      </c>
      <c r="J193" s="237">
        <f t="shared" si="11"/>
        <v>0</v>
      </c>
    </row>
    <row r="194" spans="1:10" ht="15.75" customHeight="1" x14ac:dyDescent="0.15">
      <c r="A194" s="235">
        <f>'2023'!A196</f>
        <v>0</v>
      </c>
      <c r="B194" s="235">
        <f>'2023'!B196</f>
        <v>0</v>
      </c>
      <c r="C194" s="320">
        <f>'2021'!E197</f>
        <v>0</v>
      </c>
      <c r="D194" s="236">
        <f>'2023'!I196</f>
        <v>0</v>
      </c>
      <c r="E194" s="237">
        <f>'2023'!L196</f>
        <v>0</v>
      </c>
      <c r="F194" s="235">
        <f>'2023'!M196</f>
        <v>0</v>
      </c>
      <c r="G194" s="235">
        <v>0.55000000000000004</v>
      </c>
      <c r="H194" s="235">
        <f t="shared" si="9"/>
        <v>0</v>
      </c>
      <c r="I194" s="235">
        <f t="shared" si="10"/>
        <v>0</v>
      </c>
      <c r="J194" s="237">
        <f t="shared" si="11"/>
        <v>0</v>
      </c>
    </row>
    <row r="195" spans="1:10" ht="15.75" customHeight="1" x14ac:dyDescent="0.15">
      <c r="A195" s="235">
        <f>'2023'!A197</f>
        <v>0</v>
      </c>
      <c r="B195" s="235">
        <f>'2023'!B197</f>
        <v>0</v>
      </c>
      <c r="C195" s="320">
        <f>'2021'!E198</f>
        <v>0</v>
      </c>
      <c r="D195" s="236">
        <f>'2023'!I197</f>
        <v>0</v>
      </c>
      <c r="E195" s="237">
        <f>'2023'!L197</f>
        <v>0</v>
      </c>
      <c r="F195" s="235">
        <f>'2023'!M197</f>
        <v>0</v>
      </c>
      <c r="G195" s="235">
        <v>0.55000000000000004</v>
      </c>
      <c r="H195" s="235">
        <f t="shared" si="9"/>
        <v>0</v>
      </c>
      <c r="I195" s="235">
        <f t="shared" si="10"/>
        <v>0</v>
      </c>
      <c r="J195" s="237">
        <f t="shared" si="11"/>
        <v>0</v>
      </c>
    </row>
    <row r="196" spans="1:10" ht="15.75" customHeight="1" x14ac:dyDescent="0.15">
      <c r="A196" s="235">
        <f>'2023'!A198</f>
        <v>0</v>
      </c>
      <c r="B196" s="235">
        <f>'2023'!B198</f>
        <v>0</v>
      </c>
      <c r="C196" s="320">
        <f>'2021'!E199</f>
        <v>0</v>
      </c>
      <c r="D196" s="236">
        <f>'2023'!I198</f>
        <v>0</v>
      </c>
      <c r="E196" s="237">
        <f>'2023'!L198</f>
        <v>0</v>
      </c>
      <c r="F196" s="235">
        <f>'2023'!M198</f>
        <v>0</v>
      </c>
      <c r="G196" s="235">
        <v>0.55000000000000004</v>
      </c>
      <c r="H196" s="235">
        <f t="shared" si="9"/>
        <v>0</v>
      </c>
      <c r="I196" s="235">
        <f t="shared" si="10"/>
        <v>0</v>
      </c>
      <c r="J196" s="237">
        <f t="shared" si="11"/>
        <v>0</v>
      </c>
    </row>
    <row r="197" spans="1:10" ht="15.75" customHeight="1" x14ac:dyDescent="0.15">
      <c r="A197" s="235">
        <f>'2023'!A199</f>
        <v>0</v>
      </c>
      <c r="B197" s="235">
        <f>'2023'!B199</f>
        <v>0</v>
      </c>
      <c r="C197" s="320">
        <f>'2021'!E200</f>
        <v>0</v>
      </c>
      <c r="D197" s="236">
        <f>'2023'!I199</f>
        <v>0</v>
      </c>
      <c r="E197" s="237">
        <f>'2023'!L199</f>
        <v>0</v>
      </c>
      <c r="F197" s="235">
        <f>'2023'!M199</f>
        <v>0</v>
      </c>
      <c r="G197" s="235">
        <v>0.55000000000000004</v>
      </c>
      <c r="H197" s="235">
        <f t="shared" si="9"/>
        <v>0</v>
      </c>
      <c r="I197" s="235">
        <f t="shared" si="10"/>
        <v>0</v>
      </c>
      <c r="J197" s="237">
        <f t="shared" si="11"/>
        <v>0</v>
      </c>
    </row>
    <row r="198" spans="1:10" ht="15.75" customHeight="1" x14ac:dyDescent="0.15">
      <c r="A198" s="235">
        <f>'2023'!A200</f>
        <v>0</v>
      </c>
      <c r="B198" s="235">
        <f>'2023'!B200</f>
        <v>0</v>
      </c>
      <c r="C198" s="320">
        <f>'2021'!E201</f>
        <v>0</v>
      </c>
      <c r="D198" s="236">
        <f>'2023'!I200</f>
        <v>0</v>
      </c>
      <c r="E198" s="237">
        <f>'2023'!L200</f>
        <v>0</v>
      </c>
      <c r="F198" s="235">
        <f>'2023'!M200</f>
        <v>0</v>
      </c>
      <c r="G198" s="235">
        <v>0.55000000000000004</v>
      </c>
      <c r="H198" s="235">
        <f t="shared" si="9"/>
        <v>0</v>
      </c>
      <c r="I198" s="235">
        <f t="shared" si="10"/>
        <v>0</v>
      </c>
      <c r="J198" s="237">
        <f t="shared" si="11"/>
        <v>0</v>
      </c>
    </row>
    <row r="199" spans="1:10" ht="15.75" customHeight="1" x14ac:dyDescent="0.15">
      <c r="A199" s="235">
        <f>'2023'!A201</f>
        <v>0</v>
      </c>
      <c r="B199" s="235">
        <f>'2023'!B201</f>
        <v>0</v>
      </c>
      <c r="C199" s="320">
        <f>'2021'!E202</f>
        <v>0</v>
      </c>
      <c r="D199" s="236">
        <f>'2023'!I201</f>
        <v>0</v>
      </c>
      <c r="E199" s="237">
        <f>'2023'!L201</f>
        <v>0</v>
      </c>
      <c r="F199" s="235">
        <f>'2023'!M201</f>
        <v>0</v>
      </c>
      <c r="G199" s="235">
        <v>0.55000000000000004</v>
      </c>
      <c r="H199" s="235">
        <f t="shared" si="9"/>
        <v>0</v>
      </c>
      <c r="I199" s="235">
        <f t="shared" si="10"/>
        <v>0</v>
      </c>
      <c r="J199" s="237">
        <f t="shared" si="11"/>
        <v>0</v>
      </c>
    </row>
    <row r="200" spans="1:10" ht="15.75" customHeight="1" x14ac:dyDescent="0.15">
      <c r="A200" s="235">
        <f>'2023'!A202</f>
        <v>0</v>
      </c>
      <c r="B200" s="235">
        <f>'2023'!B202</f>
        <v>0</v>
      </c>
      <c r="C200" s="320">
        <f>'2021'!E203</f>
        <v>0</v>
      </c>
      <c r="D200" s="236">
        <f>'2023'!I202</f>
        <v>0</v>
      </c>
      <c r="E200" s="237">
        <f>'2023'!L202</f>
        <v>0</v>
      </c>
      <c r="F200" s="235">
        <f>'2023'!M202</f>
        <v>0</v>
      </c>
      <c r="G200" s="235">
        <v>0.55000000000000004</v>
      </c>
      <c r="H200" s="235">
        <f t="shared" si="9"/>
        <v>0</v>
      </c>
      <c r="I200" s="235">
        <f t="shared" si="10"/>
        <v>0</v>
      </c>
      <c r="J200" s="237">
        <f t="shared" si="11"/>
        <v>0</v>
      </c>
    </row>
    <row r="201" spans="1:10" ht="15.75" customHeight="1" x14ac:dyDescent="0.15">
      <c r="A201" s="235">
        <f>'2023'!A203</f>
        <v>0</v>
      </c>
      <c r="B201" s="235">
        <f>'2023'!B203</f>
        <v>0</v>
      </c>
      <c r="C201" s="320">
        <f>'2021'!E204</f>
        <v>0</v>
      </c>
      <c r="D201" s="236">
        <f>'2023'!I203</f>
        <v>0</v>
      </c>
      <c r="E201" s="237">
        <f>'2023'!L203</f>
        <v>0</v>
      </c>
      <c r="F201" s="235">
        <f>'2023'!M203</f>
        <v>0</v>
      </c>
      <c r="G201" s="235">
        <v>0.55000000000000004</v>
      </c>
      <c r="H201" s="235">
        <f t="shared" si="9"/>
        <v>0</v>
      </c>
      <c r="I201" s="235">
        <f t="shared" si="10"/>
        <v>0</v>
      </c>
      <c r="J201" s="237">
        <f t="shared" si="11"/>
        <v>0</v>
      </c>
    </row>
    <row r="202" spans="1:10" ht="15.75" customHeight="1" x14ac:dyDescent="0.15">
      <c r="A202" s="235">
        <f>'2023'!A204</f>
        <v>0</v>
      </c>
      <c r="B202" s="235">
        <f>'2023'!B204</f>
        <v>0</v>
      </c>
      <c r="C202" s="320">
        <f>'2021'!E205</f>
        <v>0</v>
      </c>
      <c r="D202" s="236">
        <f>'2023'!I204</f>
        <v>0</v>
      </c>
      <c r="E202" s="237">
        <f>'2023'!L204</f>
        <v>0</v>
      </c>
      <c r="F202" s="235">
        <f>'2023'!M204</f>
        <v>0</v>
      </c>
      <c r="G202" s="235">
        <v>0.55000000000000004</v>
      </c>
      <c r="H202" s="235">
        <f t="shared" si="9"/>
        <v>0</v>
      </c>
      <c r="I202" s="235">
        <f t="shared" si="10"/>
        <v>0</v>
      </c>
      <c r="J202" s="237">
        <f t="shared" si="11"/>
        <v>0</v>
      </c>
    </row>
    <row r="203" spans="1:10" ht="15.75" customHeight="1" x14ac:dyDescent="0.15">
      <c r="A203" s="235">
        <f>'2023'!A205</f>
        <v>0</v>
      </c>
      <c r="B203" s="235">
        <f>'2023'!B205</f>
        <v>0</v>
      </c>
      <c r="C203" s="320">
        <f>'2021'!E206</f>
        <v>0</v>
      </c>
      <c r="D203" s="236">
        <f>'2023'!I205</f>
        <v>0</v>
      </c>
      <c r="E203" s="237">
        <f>'2023'!L205</f>
        <v>0</v>
      </c>
      <c r="F203" s="235">
        <f>'2023'!M205</f>
        <v>0</v>
      </c>
      <c r="G203" s="235">
        <v>0.55000000000000004</v>
      </c>
      <c r="H203" s="235">
        <f t="shared" si="9"/>
        <v>0</v>
      </c>
      <c r="I203" s="235">
        <f t="shared" si="10"/>
        <v>0</v>
      </c>
      <c r="J203" s="237">
        <f t="shared" si="11"/>
        <v>0</v>
      </c>
    </row>
    <row r="204" spans="1:10" ht="15.75" customHeight="1" x14ac:dyDescent="0.15">
      <c r="A204" s="235">
        <f>'2023'!A206</f>
        <v>0</v>
      </c>
      <c r="B204" s="235">
        <f>'2023'!B206</f>
        <v>0</v>
      </c>
      <c r="C204" s="320">
        <f>'2021'!E207</f>
        <v>0</v>
      </c>
      <c r="D204" s="236">
        <f>'2023'!I206</f>
        <v>0</v>
      </c>
      <c r="E204" s="237">
        <f>'2023'!L206</f>
        <v>0</v>
      </c>
      <c r="F204" s="235">
        <f>'2023'!M206</f>
        <v>0</v>
      </c>
      <c r="G204" s="235">
        <v>0.55000000000000004</v>
      </c>
      <c r="H204" s="235">
        <f t="shared" si="9"/>
        <v>0</v>
      </c>
      <c r="I204" s="235">
        <f t="shared" si="10"/>
        <v>0</v>
      </c>
      <c r="J204" s="237">
        <f t="shared" si="11"/>
        <v>0</v>
      </c>
    </row>
    <row r="205" spans="1:10" ht="15.75" customHeight="1" x14ac:dyDescent="0.15">
      <c r="A205" s="235">
        <f>'2023'!A207</f>
        <v>0</v>
      </c>
      <c r="B205" s="235">
        <f>'2023'!B207</f>
        <v>0</v>
      </c>
      <c r="C205" s="320">
        <f>'2021'!E208</f>
        <v>0</v>
      </c>
      <c r="D205" s="236">
        <f>'2023'!I207</f>
        <v>0</v>
      </c>
      <c r="E205" s="237">
        <f>'2023'!L207</f>
        <v>0</v>
      </c>
      <c r="F205" s="235">
        <f>'2023'!M207</f>
        <v>0</v>
      </c>
      <c r="G205" s="235">
        <v>0.55000000000000004</v>
      </c>
      <c r="H205" s="235">
        <f t="shared" si="9"/>
        <v>0</v>
      </c>
      <c r="I205" s="235">
        <f t="shared" si="10"/>
        <v>0</v>
      </c>
      <c r="J205" s="237">
        <f t="shared" si="11"/>
        <v>0</v>
      </c>
    </row>
    <row r="206" spans="1:10" ht="15.75" customHeight="1" x14ac:dyDescent="0.15">
      <c r="A206" s="235">
        <f>'2023'!A208</f>
        <v>0</v>
      </c>
      <c r="B206" s="235">
        <f>'2023'!B208</f>
        <v>0</v>
      </c>
      <c r="C206" s="320">
        <f>'2021'!E209</f>
        <v>0</v>
      </c>
      <c r="D206" s="236">
        <f>'2023'!I208</f>
        <v>0</v>
      </c>
      <c r="E206" s="237">
        <f>'2023'!L208</f>
        <v>0</v>
      </c>
      <c r="F206" s="235">
        <f>'2023'!M208</f>
        <v>0</v>
      </c>
      <c r="G206" s="235">
        <v>0.55000000000000004</v>
      </c>
      <c r="H206" s="235">
        <f t="shared" si="9"/>
        <v>0</v>
      </c>
      <c r="I206" s="235">
        <f t="shared" si="10"/>
        <v>0</v>
      </c>
      <c r="J206" s="237">
        <f t="shared" si="11"/>
        <v>0</v>
      </c>
    </row>
    <row r="207" spans="1:10" ht="15.75" customHeight="1" x14ac:dyDescent="0.15">
      <c r="A207" s="235">
        <f>'2023'!A209</f>
        <v>0</v>
      </c>
      <c r="B207" s="235">
        <f>'2023'!B209</f>
        <v>0</v>
      </c>
      <c r="C207" s="320">
        <f>'2021'!E210</f>
        <v>0</v>
      </c>
      <c r="D207" s="236">
        <f>'2023'!I209</f>
        <v>0</v>
      </c>
      <c r="E207" s="237">
        <f>'2023'!L209</f>
        <v>0</v>
      </c>
      <c r="F207" s="235">
        <f>'2023'!M209</f>
        <v>0</v>
      </c>
      <c r="G207" s="235">
        <v>0.55000000000000004</v>
      </c>
      <c r="H207" s="235">
        <f t="shared" si="9"/>
        <v>0</v>
      </c>
      <c r="I207" s="235">
        <f t="shared" si="10"/>
        <v>0</v>
      </c>
      <c r="J207" s="237">
        <f t="shared" si="11"/>
        <v>0</v>
      </c>
    </row>
    <row r="208" spans="1:10" ht="15.75" customHeight="1" x14ac:dyDescent="0.15">
      <c r="A208" s="235">
        <f>'2023'!A210</f>
        <v>0</v>
      </c>
      <c r="B208" s="235">
        <f>'2023'!B210</f>
        <v>0</v>
      </c>
      <c r="C208" s="320">
        <f>'2021'!E211</f>
        <v>0</v>
      </c>
      <c r="D208" s="236">
        <f>'2023'!I210</f>
        <v>0</v>
      </c>
      <c r="E208" s="237">
        <f>'2023'!L210</f>
        <v>0</v>
      </c>
      <c r="F208" s="235">
        <f>'2023'!M210</f>
        <v>0</v>
      </c>
      <c r="G208" s="235">
        <v>0.55000000000000004</v>
      </c>
      <c r="H208" s="235">
        <f t="shared" si="9"/>
        <v>0</v>
      </c>
      <c r="I208" s="235">
        <f t="shared" si="10"/>
        <v>0</v>
      </c>
      <c r="J208" s="237">
        <f t="shared" si="11"/>
        <v>0</v>
      </c>
    </row>
    <row r="209" spans="1:10" ht="15.75" customHeight="1" x14ac:dyDescent="0.15">
      <c r="A209" s="235">
        <f>'2023'!A211</f>
        <v>0</v>
      </c>
      <c r="B209" s="235">
        <f>'2023'!B211</f>
        <v>0</v>
      </c>
      <c r="C209" s="320">
        <f>'2021'!E212</f>
        <v>0</v>
      </c>
      <c r="D209" s="236">
        <f>'2023'!I211</f>
        <v>0</v>
      </c>
      <c r="E209" s="237">
        <f>'2023'!L211</f>
        <v>0</v>
      </c>
      <c r="F209" s="235">
        <f>'2023'!M211</f>
        <v>0</v>
      </c>
      <c r="G209" s="235">
        <v>0.55000000000000004</v>
      </c>
      <c r="H209" s="235">
        <f t="shared" si="9"/>
        <v>0</v>
      </c>
      <c r="I209" s="235">
        <f t="shared" si="10"/>
        <v>0</v>
      </c>
      <c r="J209" s="237">
        <f t="shared" si="11"/>
        <v>0</v>
      </c>
    </row>
    <row r="210" spans="1:10" ht="15.75" customHeight="1" x14ac:dyDescent="0.15">
      <c r="A210" s="235">
        <f>'2023'!A212</f>
        <v>0</v>
      </c>
      <c r="B210" s="235">
        <f>'2023'!B212</f>
        <v>0</v>
      </c>
      <c r="C210" s="320">
        <f>'2021'!E213</f>
        <v>0</v>
      </c>
      <c r="D210" s="236">
        <f>'2023'!I212</f>
        <v>0</v>
      </c>
      <c r="E210" s="237">
        <f>'2023'!L212</f>
        <v>0</v>
      </c>
      <c r="F210" s="235">
        <f>'2023'!M212</f>
        <v>0</v>
      </c>
      <c r="G210" s="235">
        <v>0.55000000000000004</v>
      </c>
      <c r="H210" s="235">
        <f t="shared" si="9"/>
        <v>0</v>
      </c>
      <c r="I210" s="235">
        <f t="shared" si="10"/>
        <v>0</v>
      </c>
      <c r="J210" s="237">
        <f t="shared" si="11"/>
        <v>0</v>
      </c>
    </row>
    <row r="211" spans="1:10" ht="15.75" customHeight="1" x14ac:dyDescent="0.15">
      <c r="A211" s="235">
        <f>'2023'!A213</f>
        <v>0</v>
      </c>
      <c r="B211" s="235">
        <f>'2023'!B213</f>
        <v>0</v>
      </c>
      <c r="C211" s="320">
        <f>'2021'!E214</f>
        <v>0</v>
      </c>
      <c r="D211" s="236">
        <f>'2023'!I213</f>
        <v>0</v>
      </c>
      <c r="E211" s="237">
        <f>'2023'!L213</f>
        <v>0</v>
      </c>
      <c r="F211" s="235">
        <f>'2023'!M213</f>
        <v>0</v>
      </c>
      <c r="G211" s="235">
        <v>0.55000000000000004</v>
      </c>
      <c r="H211" s="235">
        <f t="shared" si="9"/>
        <v>0</v>
      </c>
      <c r="I211" s="235">
        <f t="shared" si="10"/>
        <v>0</v>
      </c>
      <c r="J211" s="237">
        <f t="shared" si="11"/>
        <v>0</v>
      </c>
    </row>
    <row r="212" spans="1:10" ht="15.75" customHeight="1" x14ac:dyDescent="0.15">
      <c r="A212" s="235">
        <f>'2023'!A214</f>
        <v>0</v>
      </c>
      <c r="B212" s="235">
        <f>'2023'!B214</f>
        <v>0</v>
      </c>
      <c r="C212" s="320">
        <f>'2021'!E215</f>
        <v>0</v>
      </c>
      <c r="D212" s="236">
        <f>'2023'!I214</f>
        <v>0</v>
      </c>
      <c r="E212" s="237">
        <f>'2023'!L214</f>
        <v>0</v>
      </c>
      <c r="F212" s="235">
        <f>'2023'!M214</f>
        <v>0</v>
      </c>
      <c r="G212" s="235">
        <v>0.55000000000000004</v>
      </c>
      <c r="H212" s="235">
        <f t="shared" si="9"/>
        <v>0</v>
      </c>
      <c r="I212" s="235">
        <f t="shared" si="10"/>
        <v>0</v>
      </c>
      <c r="J212" s="237">
        <f t="shared" si="11"/>
        <v>0</v>
      </c>
    </row>
    <row r="213" spans="1:10" ht="15.75" customHeight="1" x14ac:dyDescent="0.15">
      <c r="A213" s="235">
        <f>'2023'!A215</f>
        <v>0</v>
      </c>
      <c r="B213" s="235">
        <f>'2023'!B215</f>
        <v>0</v>
      </c>
      <c r="C213" s="320">
        <f>'2021'!E216</f>
        <v>0</v>
      </c>
      <c r="D213" s="236">
        <f>'2023'!I215</f>
        <v>0</v>
      </c>
      <c r="E213" s="237">
        <f>'2023'!L215</f>
        <v>0</v>
      </c>
      <c r="F213" s="235">
        <f>'2023'!M215</f>
        <v>0</v>
      </c>
      <c r="G213" s="235">
        <v>0.55000000000000004</v>
      </c>
      <c r="H213" s="235">
        <f t="shared" si="9"/>
        <v>0</v>
      </c>
      <c r="I213" s="235">
        <f t="shared" si="10"/>
        <v>0</v>
      </c>
      <c r="J213" s="237">
        <f t="shared" si="11"/>
        <v>0</v>
      </c>
    </row>
    <row r="214" spans="1:10" ht="15.75" customHeight="1" x14ac:dyDescent="0.15">
      <c r="A214" s="235">
        <f>'2023'!A216</f>
        <v>0</v>
      </c>
      <c r="B214" s="235">
        <f>'2023'!B216</f>
        <v>0</v>
      </c>
      <c r="C214" s="320">
        <f>'2021'!E217</f>
        <v>0</v>
      </c>
      <c r="D214" s="236">
        <f>'2023'!I216</f>
        <v>0</v>
      </c>
      <c r="E214" s="237">
        <f>'2023'!L216</f>
        <v>0</v>
      </c>
      <c r="F214" s="235">
        <f>'2023'!M216</f>
        <v>0</v>
      </c>
      <c r="G214" s="235">
        <v>0.55000000000000004</v>
      </c>
      <c r="H214" s="235">
        <f t="shared" si="9"/>
        <v>0</v>
      </c>
      <c r="I214" s="235">
        <f t="shared" si="10"/>
        <v>0</v>
      </c>
      <c r="J214" s="237">
        <f t="shared" si="11"/>
        <v>0</v>
      </c>
    </row>
    <row r="215" spans="1:10" ht="15.75" customHeight="1" x14ac:dyDescent="0.15">
      <c r="A215" s="235">
        <f>'2023'!A217</f>
        <v>0</v>
      </c>
      <c r="B215" s="235">
        <f>'2023'!B217</f>
        <v>0</v>
      </c>
      <c r="C215" s="320">
        <f>'2021'!E218</f>
        <v>0</v>
      </c>
      <c r="D215" s="236">
        <f>'2023'!I217</f>
        <v>0</v>
      </c>
      <c r="E215" s="237">
        <f>'2023'!L217</f>
        <v>0</v>
      </c>
      <c r="F215" s="235">
        <f>'2023'!M217</f>
        <v>0</v>
      </c>
      <c r="G215" s="235">
        <v>0.55000000000000004</v>
      </c>
      <c r="H215" s="235">
        <f t="shared" si="9"/>
        <v>0</v>
      </c>
      <c r="I215" s="235">
        <f t="shared" si="10"/>
        <v>0</v>
      </c>
      <c r="J215" s="237">
        <f t="shared" si="11"/>
        <v>0</v>
      </c>
    </row>
    <row r="216" spans="1:10" ht="15.75" customHeight="1" x14ac:dyDescent="0.15">
      <c r="A216" s="235">
        <f>'2023'!A218</f>
        <v>0</v>
      </c>
      <c r="B216" s="235">
        <f>'2023'!B218</f>
        <v>0</v>
      </c>
      <c r="C216" s="320">
        <f>'2021'!E219</f>
        <v>0</v>
      </c>
      <c r="D216" s="236">
        <f>'2023'!I218</f>
        <v>0</v>
      </c>
      <c r="E216" s="237">
        <f>'2023'!L218</f>
        <v>0</v>
      </c>
      <c r="F216" s="235">
        <f>'2023'!M218</f>
        <v>0</v>
      </c>
      <c r="G216" s="235">
        <v>0.55000000000000004</v>
      </c>
      <c r="H216" s="235">
        <f t="shared" si="9"/>
        <v>0</v>
      </c>
      <c r="I216" s="235">
        <f t="shared" si="10"/>
        <v>0</v>
      </c>
      <c r="J216" s="237">
        <f t="shared" si="11"/>
        <v>0</v>
      </c>
    </row>
    <row r="217" spans="1:10" ht="15.75" customHeight="1" x14ac:dyDescent="0.15">
      <c r="A217" s="235">
        <f>'2023'!A219</f>
        <v>0</v>
      </c>
      <c r="B217" s="235">
        <f>'2023'!B219</f>
        <v>0</v>
      </c>
      <c r="C217" s="320">
        <f>'2021'!E220</f>
        <v>0</v>
      </c>
      <c r="D217" s="236">
        <f>'2023'!I219</f>
        <v>0</v>
      </c>
      <c r="E217" s="237">
        <f>'2023'!L219</f>
        <v>0</v>
      </c>
      <c r="F217" s="235">
        <f>'2023'!M219</f>
        <v>0</v>
      </c>
      <c r="G217" s="235">
        <v>0.55000000000000004</v>
      </c>
      <c r="H217" s="235">
        <f t="shared" si="9"/>
        <v>0</v>
      </c>
      <c r="I217" s="235">
        <f t="shared" si="10"/>
        <v>0</v>
      </c>
      <c r="J217" s="237">
        <f t="shared" si="11"/>
        <v>0</v>
      </c>
    </row>
    <row r="218" spans="1:10" ht="15.75" customHeight="1" x14ac:dyDescent="0.15">
      <c r="A218" s="235">
        <f>'2023'!A220</f>
        <v>0</v>
      </c>
      <c r="B218" s="235">
        <f>'2023'!B220</f>
        <v>0</v>
      </c>
      <c r="C218" s="320">
        <f>'2021'!E221</f>
        <v>0</v>
      </c>
      <c r="D218" s="236">
        <f>'2023'!I220</f>
        <v>0</v>
      </c>
      <c r="E218" s="237">
        <f>'2023'!L220</f>
        <v>0</v>
      </c>
      <c r="F218" s="235">
        <f>'2023'!M220</f>
        <v>0</v>
      </c>
      <c r="G218" s="235">
        <v>0.55000000000000004</v>
      </c>
      <c r="H218" s="235">
        <f t="shared" si="9"/>
        <v>0</v>
      </c>
      <c r="I218" s="235">
        <f t="shared" si="10"/>
        <v>0</v>
      </c>
      <c r="J218" s="237">
        <f t="shared" si="11"/>
        <v>0</v>
      </c>
    </row>
    <row r="219" spans="1:10" ht="15.75" customHeight="1" x14ac:dyDescent="0.15">
      <c r="A219" s="235">
        <f>'2023'!A221</f>
        <v>0</v>
      </c>
      <c r="B219" s="235">
        <f>'2023'!B221</f>
        <v>0</v>
      </c>
      <c r="C219" s="320">
        <f>'2021'!E222</f>
        <v>0</v>
      </c>
      <c r="D219" s="236">
        <f>'2023'!I221</f>
        <v>0</v>
      </c>
      <c r="E219" s="237">
        <f>'2023'!L221</f>
        <v>0</v>
      </c>
      <c r="F219" s="235">
        <f>'2023'!M221</f>
        <v>0</v>
      </c>
      <c r="G219" s="235">
        <v>0.55000000000000004</v>
      </c>
      <c r="H219" s="235">
        <f t="shared" si="9"/>
        <v>0</v>
      </c>
      <c r="I219" s="235">
        <f t="shared" si="10"/>
        <v>0</v>
      </c>
      <c r="J219" s="237">
        <f t="shared" si="11"/>
        <v>0</v>
      </c>
    </row>
    <row r="220" spans="1:10" ht="15.75" customHeight="1" x14ac:dyDescent="0.15">
      <c r="A220" s="235">
        <f>'2023'!A222</f>
        <v>0</v>
      </c>
      <c r="B220" s="235">
        <f>'2023'!B222</f>
        <v>0</v>
      </c>
      <c r="C220" s="320">
        <f>'2021'!E223</f>
        <v>0</v>
      </c>
      <c r="D220" s="236">
        <f>'2023'!I222</f>
        <v>0</v>
      </c>
      <c r="E220" s="237">
        <f>'2023'!L222</f>
        <v>0</v>
      </c>
      <c r="F220" s="235">
        <f>'2023'!M222</f>
        <v>0</v>
      </c>
      <c r="G220" s="235">
        <v>0.55000000000000004</v>
      </c>
      <c r="H220" s="235">
        <f t="shared" si="9"/>
        <v>0</v>
      </c>
      <c r="I220" s="235">
        <f t="shared" si="10"/>
        <v>0</v>
      </c>
      <c r="J220" s="237">
        <f t="shared" si="11"/>
        <v>0</v>
      </c>
    </row>
    <row r="221" spans="1:10" ht="15.75" customHeight="1" x14ac:dyDescent="0.15">
      <c r="A221" s="235">
        <f>'2023'!A223</f>
        <v>0</v>
      </c>
      <c r="B221" s="235">
        <f>'2023'!B223</f>
        <v>0</v>
      </c>
      <c r="C221" s="320">
        <f>'2021'!E224</f>
        <v>0</v>
      </c>
      <c r="D221" s="236">
        <f>'2023'!I223</f>
        <v>0</v>
      </c>
      <c r="E221" s="237">
        <f>'2023'!L223</f>
        <v>0</v>
      </c>
      <c r="F221" s="235">
        <f>'2023'!M223</f>
        <v>0</v>
      </c>
      <c r="G221" s="235">
        <v>0.55000000000000004</v>
      </c>
      <c r="H221" s="235">
        <f t="shared" si="9"/>
        <v>0</v>
      </c>
      <c r="I221" s="235">
        <f t="shared" si="10"/>
        <v>0</v>
      </c>
      <c r="J221" s="237">
        <f t="shared" si="11"/>
        <v>0</v>
      </c>
    </row>
    <row r="222" spans="1:10" ht="15.75" customHeight="1" x14ac:dyDescent="0.15">
      <c r="A222" s="235">
        <f>'2023'!A224</f>
        <v>0</v>
      </c>
      <c r="B222" s="235">
        <f>'2023'!B224</f>
        <v>0</v>
      </c>
      <c r="C222" s="320">
        <f>'2021'!E225</f>
        <v>0</v>
      </c>
      <c r="D222" s="236">
        <f>'2023'!I224</f>
        <v>0</v>
      </c>
      <c r="E222" s="237">
        <f>'2023'!L224</f>
        <v>0</v>
      </c>
      <c r="F222" s="235">
        <f>'2023'!M224</f>
        <v>0</v>
      </c>
      <c r="G222" s="235">
        <v>0.55000000000000004</v>
      </c>
      <c r="H222" s="235">
        <f t="shared" si="9"/>
        <v>0</v>
      </c>
      <c r="I222" s="235">
        <f t="shared" si="10"/>
        <v>0</v>
      </c>
      <c r="J222" s="237">
        <f t="shared" si="11"/>
        <v>0</v>
      </c>
    </row>
    <row r="223" spans="1:10" ht="15.75" customHeight="1" x14ac:dyDescent="0.15">
      <c r="A223" s="235">
        <f>'2023'!A225</f>
        <v>0</v>
      </c>
      <c r="B223" s="235">
        <f>'2023'!B225</f>
        <v>0</v>
      </c>
      <c r="C223" s="320">
        <f>'2021'!E226</f>
        <v>0</v>
      </c>
      <c r="D223" s="236">
        <f>'2023'!I225</f>
        <v>0</v>
      </c>
      <c r="E223" s="237">
        <f>'2023'!L225</f>
        <v>0</v>
      </c>
      <c r="F223" s="235">
        <f>'2023'!M225</f>
        <v>0</v>
      </c>
      <c r="G223" s="235">
        <v>0.55000000000000004</v>
      </c>
      <c r="H223" s="235">
        <f t="shared" si="9"/>
        <v>0</v>
      </c>
      <c r="I223" s="235">
        <f t="shared" si="10"/>
        <v>0</v>
      </c>
      <c r="J223" s="237">
        <f t="shared" si="11"/>
        <v>0</v>
      </c>
    </row>
    <row r="224" spans="1:10" ht="15.75" customHeight="1" x14ac:dyDescent="0.15">
      <c r="A224" s="235">
        <f>'2023'!A226</f>
        <v>0</v>
      </c>
      <c r="B224" s="235">
        <f>'2023'!B226</f>
        <v>0</v>
      </c>
      <c r="C224" s="320">
        <f>'2021'!E227</f>
        <v>0</v>
      </c>
      <c r="D224" s="236">
        <f>'2023'!I226</f>
        <v>0</v>
      </c>
      <c r="E224" s="237">
        <f>'2023'!L226</f>
        <v>0</v>
      </c>
      <c r="F224" s="235">
        <f>'2023'!M226</f>
        <v>0</v>
      </c>
      <c r="G224" s="235">
        <v>0.55000000000000004</v>
      </c>
      <c r="H224" s="235">
        <f t="shared" si="9"/>
        <v>0</v>
      </c>
      <c r="I224" s="235">
        <f t="shared" si="10"/>
        <v>0</v>
      </c>
      <c r="J224" s="237">
        <f t="shared" si="11"/>
        <v>0</v>
      </c>
    </row>
    <row r="225" spans="1:10" ht="15.75" customHeight="1" x14ac:dyDescent="0.15">
      <c r="A225" s="235">
        <f>'2023'!A227</f>
        <v>0</v>
      </c>
      <c r="B225" s="235">
        <f>'2023'!B227</f>
        <v>0</v>
      </c>
      <c r="C225" s="320">
        <f>'2021'!E228</f>
        <v>0</v>
      </c>
      <c r="D225" s="236">
        <f>'2023'!I227</f>
        <v>0</v>
      </c>
      <c r="E225" s="237">
        <f>'2023'!L227</f>
        <v>0</v>
      </c>
      <c r="F225" s="235">
        <f>'2023'!M227</f>
        <v>0</v>
      </c>
      <c r="G225" s="235">
        <v>0.55000000000000004</v>
      </c>
      <c r="H225" s="235">
        <f t="shared" si="9"/>
        <v>0</v>
      </c>
      <c r="I225" s="235">
        <f t="shared" si="10"/>
        <v>0</v>
      </c>
      <c r="J225" s="237">
        <f t="shared" si="11"/>
        <v>0</v>
      </c>
    </row>
    <row r="226" spans="1:10" ht="15.75" customHeight="1" x14ac:dyDescent="0.15">
      <c r="A226" s="235">
        <f>'2023'!A228</f>
        <v>0</v>
      </c>
      <c r="B226" s="235">
        <f>'2023'!B228</f>
        <v>0</v>
      </c>
      <c r="C226" s="320">
        <f>'2021'!E229</f>
        <v>0</v>
      </c>
      <c r="D226" s="236">
        <f>'2023'!I228</f>
        <v>0</v>
      </c>
      <c r="E226" s="237">
        <f>'2023'!L228</f>
        <v>0</v>
      </c>
      <c r="F226" s="235">
        <f>'2023'!M228</f>
        <v>0</v>
      </c>
      <c r="G226" s="235">
        <v>0.55000000000000004</v>
      </c>
      <c r="H226" s="235">
        <f t="shared" si="9"/>
        <v>0</v>
      </c>
      <c r="I226" s="235">
        <f t="shared" si="10"/>
        <v>0</v>
      </c>
      <c r="J226" s="237">
        <f t="shared" si="11"/>
        <v>0</v>
      </c>
    </row>
    <row r="227" spans="1:10" ht="15.75" customHeight="1" x14ac:dyDescent="0.15">
      <c r="A227" s="235">
        <f>'2023'!A229</f>
        <v>0</v>
      </c>
      <c r="B227" s="235">
        <f>'2023'!B229</f>
        <v>0</v>
      </c>
      <c r="C227" s="320">
        <f>'2021'!E230</f>
        <v>0</v>
      </c>
      <c r="D227" s="236">
        <f>'2023'!I229</f>
        <v>0</v>
      </c>
      <c r="E227" s="237">
        <f>'2023'!L229</f>
        <v>0</v>
      </c>
      <c r="F227" s="235">
        <f>'2023'!M229</f>
        <v>0</v>
      </c>
      <c r="G227" s="235">
        <v>0.55000000000000004</v>
      </c>
      <c r="H227" s="235">
        <f t="shared" si="9"/>
        <v>0</v>
      </c>
      <c r="I227" s="235">
        <f t="shared" si="10"/>
        <v>0</v>
      </c>
      <c r="J227" s="237">
        <f t="shared" si="11"/>
        <v>0</v>
      </c>
    </row>
    <row r="228" spans="1:10" ht="15.75" customHeight="1" x14ac:dyDescent="0.15">
      <c r="A228" s="235">
        <f>'2023'!A230</f>
        <v>0</v>
      </c>
      <c r="B228" s="235">
        <f>'2023'!B230</f>
        <v>0</v>
      </c>
      <c r="C228" s="320">
        <f>'2021'!E231</f>
        <v>0</v>
      </c>
      <c r="D228" s="236">
        <f>'2023'!I230</f>
        <v>0</v>
      </c>
      <c r="E228" s="237">
        <f>'2023'!L230</f>
        <v>0</v>
      </c>
      <c r="F228" s="235">
        <f>'2023'!M230</f>
        <v>0</v>
      </c>
      <c r="G228" s="235">
        <v>0.55000000000000004</v>
      </c>
      <c r="H228" s="235">
        <f t="shared" si="9"/>
        <v>0</v>
      </c>
      <c r="I228" s="235">
        <f t="shared" si="10"/>
        <v>0</v>
      </c>
      <c r="J228" s="237">
        <f t="shared" si="11"/>
        <v>0</v>
      </c>
    </row>
    <row r="229" spans="1:10" ht="15.75" customHeight="1" x14ac:dyDescent="0.15">
      <c r="A229" s="235">
        <f>'2023'!A231</f>
        <v>0</v>
      </c>
      <c r="B229" s="235">
        <f>'2023'!B231</f>
        <v>0</v>
      </c>
      <c r="C229" s="320">
        <f>'2021'!E232</f>
        <v>0</v>
      </c>
      <c r="D229" s="236">
        <f>'2023'!I231</f>
        <v>0</v>
      </c>
      <c r="E229" s="237">
        <f>'2023'!L231</f>
        <v>0</v>
      </c>
      <c r="F229" s="235">
        <f>'2023'!M231</f>
        <v>0</v>
      </c>
      <c r="G229" s="235">
        <v>0.55000000000000004</v>
      </c>
      <c r="H229" s="235">
        <f t="shared" si="9"/>
        <v>0</v>
      </c>
      <c r="I229" s="235">
        <f t="shared" si="10"/>
        <v>0</v>
      </c>
      <c r="J229" s="237">
        <f t="shared" si="11"/>
        <v>0</v>
      </c>
    </row>
    <row r="230" spans="1:10" ht="15.75" customHeight="1" x14ac:dyDescent="0.15">
      <c r="A230" s="235">
        <f>'2023'!A232</f>
        <v>0</v>
      </c>
      <c r="B230" s="235">
        <f>'2023'!B232</f>
        <v>0</v>
      </c>
      <c r="C230" s="320">
        <f>'2021'!E233</f>
        <v>0</v>
      </c>
      <c r="D230" s="236">
        <f>'2023'!I232</f>
        <v>0</v>
      </c>
      <c r="E230" s="237">
        <f>'2023'!L232</f>
        <v>0</v>
      </c>
      <c r="F230" s="235">
        <f>'2023'!M232</f>
        <v>0</v>
      </c>
      <c r="G230" s="235">
        <v>0.55000000000000004</v>
      </c>
      <c r="H230" s="235">
        <f t="shared" si="9"/>
        <v>0</v>
      </c>
      <c r="I230" s="235">
        <f t="shared" si="10"/>
        <v>0</v>
      </c>
      <c r="J230" s="237">
        <f t="shared" si="11"/>
        <v>0</v>
      </c>
    </row>
    <row r="231" spans="1:10" ht="15.75" customHeight="1" x14ac:dyDescent="0.15">
      <c r="A231" s="235">
        <f>'2023'!A233</f>
        <v>0</v>
      </c>
      <c r="B231" s="235">
        <f>'2023'!B233</f>
        <v>0</v>
      </c>
      <c r="C231" s="320">
        <f>'2021'!E234</f>
        <v>0</v>
      </c>
      <c r="D231" s="236">
        <f>'2023'!I233</f>
        <v>0</v>
      </c>
      <c r="E231" s="237">
        <f>'2023'!L233</f>
        <v>0</v>
      </c>
      <c r="F231" s="235">
        <f>'2023'!M233</f>
        <v>0</v>
      </c>
      <c r="G231" s="235">
        <v>0.55000000000000004</v>
      </c>
      <c r="H231" s="235">
        <f t="shared" si="9"/>
        <v>0</v>
      </c>
      <c r="I231" s="235">
        <f t="shared" si="10"/>
        <v>0</v>
      </c>
      <c r="J231" s="237">
        <f t="shared" si="11"/>
        <v>0</v>
      </c>
    </row>
    <row r="232" spans="1:10" ht="15.75" customHeight="1" x14ac:dyDescent="0.15">
      <c r="A232" s="235">
        <f>'2023'!A234</f>
        <v>0</v>
      </c>
      <c r="B232" s="235">
        <f>'2023'!B234</f>
        <v>0</v>
      </c>
      <c r="C232" s="320">
        <f>'2021'!E235</f>
        <v>0</v>
      </c>
      <c r="D232" s="236">
        <f>'2023'!I234</f>
        <v>0</v>
      </c>
      <c r="E232" s="237">
        <f>'2023'!L234</f>
        <v>0</v>
      </c>
      <c r="F232" s="235">
        <f>'2023'!M234</f>
        <v>0</v>
      </c>
      <c r="G232" s="235">
        <v>0.55000000000000004</v>
      </c>
      <c r="H232" s="235">
        <f t="shared" si="9"/>
        <v>0</v>
      </c>
      <c r="I232" s="235">
        <f t="shared" si="10"/>
        <v>0</v>
      </c>
      <c r="J232" s="237">
        <f t="shared" si="11"/>
        <v>0</v>
      </c>
    </row>
    <row r="233" spans="1:10" ht="15.75" customHeight="1" x14ac:dyDescent="0.15">
      <c r="A233" s="235">
        <f>'2023'!A235</f>
        <v>0</v>
      </c>
      <c r="B233" s="235">
        <f>'2023'!B235</f>
        <v>0</v>
      </c>
      <c r="C233" s="320">
        <f>'2021'!E236</f>
        <v>0</v>
      </c>
      <c r="D233" s="236">
        <f>'2023'!I235</f>
        <v>0</v>
      </c>
      <c r="E233" s="237">
        <f>'2023'!L235</f>
        <v>0</v>
      </c>
      <c r="F233" s="235">
        <f>'2023'!M235</f>
        <v>0</v>
      </c>
      <c r="G233" s="235">
        <v>0.55000000000000004</v>
      </c>
      <c r="H233" s="235">
        <f t="shared" si="9"/>
        <v>0</v>
      </c>
      <c r="I233" s="235">
        <f t="shared" si="10"/>
        <v>0</v>
      </c>
      <c r="J233" s="237">
        <f t="shared" si="11"/>
        <v>0</v>
      </c>
    </row>
    <row r="234" spans="1:10" ht="15.75" customHeight="1" x14ac:dyDescent="0.15">
      <c r="A234" s="235">
        <f>'2023'!A236</f>
        <v>0</v>
      </c>
      <c r="B234" s="235">
        <f>'2023'!B236</f>
        <v>0</v>
      </c>
      <c r="C234" s="320">
        <f>'2021'!E237</f>
        <v>0</v>
      </c>
      <c r="D234" s="236">
        <f>'2023'!I236</f>
        <v>0</v>
      </c>
      <c r="E234" s="237">
        <f>'2023'!L236</f>
        <v>0</v>
      </c>
      <c r="F234" s="235">
        <f>'2023'!M236</f>
        <v>0</v>
      </c>
      <c r="G234" s="235">
        <v>0.55000000000000004</v>
      </c>
      <c r="H234" s="235">
        <f t="shared" si="9"/>
        <v>0</v>
      </c>
      <c r="I234" s="235">
        <f t="shared" si="10"/>
        <v>0</v>
      </c>
      <c r="J234" s="237">
        <f t="shared" si="11"/>
        <v>0</v>
      </c>
    </row>
    <row r="235" spans="1:10" ht="15.75" customHeight="1" x14ac:dyDescent="0.15">
      <c r="A235" s="235">
        <f>'2023'!A237</f>
        <v>0</v>
      </c>
      <c r="B235" s="235">
        <f>'2023'!B237</f>
        <v>0</v>
      </c>
      <c r="C235" s="320">
        <f>'2021'!E238</f>
        <v>0</v>
      </c>
      <c r="D235" s="236">
        <f>'2023'!I237</f>
        <v>0</v>
      </c>
      <c r="E235" s="237">
        <f>'2023'!L237</f>
        <v>0</v>
      </c>
      <c r="F235" s="235">
        <f>'2023'!M237</f>
        <v>0</v>
      </c>
      <c r="G235" s="235">
        <v>0.55000000000000004</v>
      </c>
      <c r="H235" s="235">
        <f t="shared" si="9"/>
        <v>0</v>
      </c>
      <c r="I235" s="235">
        <f t="shared" si="10"/>
        <v>0</v>
      </c>
      <c r="J235" s="237">
        <f t="shared" si="11"/>
        <v>0</v>
      </c>
    </row>
    <row r="236" spans="1:10" ht="15.75" customHeight="1" x14ac:dyDescent="0.15">
      <c r="A236" s="235">
        <f>'2023'!A238</f>
        <v>0</v>
      </c>
      <c r="B236" s="235">
        <f>'2023'!B238</f>
        <v>0</v>
      </c>
      <c r="C236" s="320">
        <f>'2021'!E239</f>
        <v>0</v>
      </c>
      <c r="D236" s="236">
        <f>'2023'!I238</f>
        <v>0</v>
      </c>
      <c r="E236" s="237">
        <f>'2023'!L238</f>
        <v>0</v>
      </c>
      <c r="F236" s="235">
        <f>'2023'!M238</f>
        <v>0</v>
      </c>
      <c r="G236" s="235">
        <v>0.55000000000000004</v>
      </c>
      <c r="H236" s="235">
        <f t="shared" si="9"/>
        <v>0</v>
      </c>
      <c r="I236" s="235">
        <f t="shared" si="10"/>
        <v>0</v>
      </c>
      <c r="J236" s="237">
        <f t="shared" si="11"/>
        <v>0</v>
      </c>
    </row>
    <row r="237" spans="1:10" ht="15.75" customHeight="1" x14ac:dyDescent="0.15">
      <c r="A237" s="235">
        <f>'2023'!A239</f>
        <v>0</v>
      </c>
      <c r="B237" s="235">
        <f>'2023'!B239</f>
        <v>0</v>
      </c>
      <c r="C237" s="320">
        <f>'2021'!E240</f>
        <v>0</v>
      </c>
      <c r="D237" s="236">
        <f>'2023'!I239</f>
        <v>0</v>
      </c>
      <c r="E237" s="237">
        <f>'2023'!L239</f>
        <v>0</v>
      </c>
      <c r="F237" s="235">
        <f>'2023'!M239</f>
        <v>0</v>
      </c>
      <c r="G237" s="235">
        <v>0.55000000000000004</v>
      </c>
      <c r="H237" s="235">
        <f t="shared" si="9"/>
        <v>0</v>
      </c>
      <c r="I237" s="235">
        <f t="shared" si="10"/>
        <v>0</v>
      </c>
      <c r="J237" s="237">
        <f t="shared" si="11"/>
        <v>0</v>
      </c>
    </row>
    <row r="238" spans="1:10" ht="15.75" customHeight="1" x14ac:dyDescent="0.15">
      <c r="A238" s="235">
        <f>'2023'!A240</f>
        <v>0</v>
      </c>
      <c r="B238" s="235">
        <f>'2023'!B240</f>
        <v>0</v>
      </c>
      <c r="C238" s="320">
        <f>'2021'!E241</f>
        <v>0</v>
      </c>
      <c r="D238" s="236">
        <f>'2023'!I240</f>
        <v>0</v>
      </c>
      <c r="E238" s="237">
        <f>'2023'!L240</f>
        <v>0</v>
      </c>
      <c r="F238" s="235">
        <f>'2023'!M240</f>
        <v>0</v>
      </c>
      <c r="G238" s="235">
        <v>0.55000000000000004</v>
      </c>
      <c r="H238" s="235">
        <f t="shared" si="9"/>
        <v>0</v>
      </c>
      <c r="I238" s="235">
        <f t="shared" si="10"/>
        <v>0</v>
      </c>
      <c r="J238" s="237">
        <f t="shared" si="11"/>
        <v>0</v>
      </c>
    </row>
    <row r="239" spans="1:10" ht="15.75" customHeight="1" x14ac:dyDescent="0.15">
      <c r="A239" s="235">
        <f>'2023'!A241</f>
        <v>0</v>
      </c>
      <c r="B239" s="235">
        <f>'2023'!B241</f>
        <v>0</v>
      </c>
      <c r="C239" s="320">
        <f>'2021'!E242</f>
        <v>0</v>
      </c>
      <c r="D239" s="236">
        <f>'2023'!I241</f>
        <v>0</v>
      </c>
      <c r="E239" s="237">
        <f>'2023'!L241</f>
        <v>0</v>
      </c>
      <c r="F239" s="235">
        <f>'2023'!M241</f>
        <v>0</v>
      </c>
      <c r="G239" s="235">
        <v>0.55000000000000004</v>
      </c>
      <c r="H239" s="235">
        <f t="shared" si="9"/>
        <v>0</v>
      </c>
      <c r="I239" s="235">
        <f t="shared" si="10"/>
        <v>0</v>
      </c>
      <c r="J239" s="237">
        <f t="shared" si="11"/>
        <v>0</v>
      </c>
    </row>
    <row r="240" spans="1:10" ht="15.75" customHeight="1" x14ac:dyDescent="0.15">
      <c r="A240" s="235">
        <f>'2023'!A242</f>
        <v>0</v>
      </c>
      <c r="B240" s="235">
        <f>'2023'!B242</f>
        <v>0</v>
      </c>
      <c r="C240" s="320">
        <f>'2021'!E243</f>
        <v>0</v>
      </c>
      <c r="D240" s="236">
        <f>'2023'!I242</f>
        <v>0</v>
      </c>
      <c r="E240" s="237">
        <f>'2023'!L242</f>
        <v>0</v>
      </c>
      <c r="F240" s="235">
        <f>'2023'!M242</f>
        <v>0</v>
      </c>
      <c r="G240" s="235">
        <v>0.55000000000000004</v>
      </c>
      <c r="H240" s="235">
        <f t="shared" si="9"/>
        <v>0</v>
      </c>
      <c r="I240" s="235">
        <f t="shared" si="10"/>
        <v>0</v>
      </c>
      <c r="J240" s="237">
        <f t="shared" si="11"/>
        <v>0</v>
      </c>
    </row>
    <row r="241" spans="1:10" ht="15.75" customHeight="1" x14ac:dyDescent="0.15">
      <c r="A241" s="235">
        <f>'2023'!A243</f>
        <v>0</v>
      </c>
      <c r="B241" s="235">
        <f>'2023'!B243</f>
        <v>0</v>
      </c>
      <c r="C241" s="320">
        <f>'2021'!E244</f>
        <v>0</v>
      </c>
      <c r="D241" s="236">
        <f>'2023'!I243</f>
        <v>0</v>
      </c>
      <c r="E241" s="237">
        <f>'2023'!L243</f>
        <v>0</v>
      </c>
      <c r="F241" s="235">
        <f>'2023'!M243</f>
        <v>0</v>
      </c>
      <c r="G241" s="235">
        <v>0.55000000000000004</v>
      </c>
      <c r="H241" s="235">
        <f t="shared" si="9"/>
        <v>0</v>
      </c>
      <c r="I241" s="235">
        <f t="shared" si="10"/>
        <v>0</v>
      </c>
      <c r="J241" s="237">
        <f t="shared" si="11"/>
        <v>0</v>
      </c>
    </row>
    <row r="242" spans="1:10" ht="15.75" customHeight="1" x14ac:dyDescent="0.15">
      <c r="A242" s="235">
        <f>'2023'!A244</f>
        <v>0</v>
      </c>
      <c r="B242" s="235">
        <f>'2023'!B244</f>
        <v>0</v>
      </c>
      <c r="C242" s="320">
        <f>'2021'!E245</f>
        <v>0</v>
      </c>
      <c r="D242" s="236">
        <f>'2023'!I244</f>
        <v>0</v>
      </c>
      <c r="E242" s="237">
        <f>'2023'!L244</f>
        <v>0</v>
      </c>
      <c r="F242" s="235">
        <f>'2023'!M244</f>
        <v>0</v>
      </c>
      <c r="G242" s="235">
        <v>0.55000000000000004</v>
      </c>
      <c r="H242" s="235">
        <f t="shared" si="9"/>
        <v>0</v>
      </c>
      <c r="I242" s="235">
        <f t="shared" si="10"/>
        <v>0</v>
      </c>
      <c r="J242" s="237">
        <f t="shared" si="11"/>
        <v>0</v>
      </c>
    </row>
    <row r="243" spans="1:10" ht="15.75" customHeight="1" x14ac:dyDescent="0.15">
      <c r="A243" s="235">
        <f>'2023'!A245</f>
        <v>0</v>
      </c>
      <c r="B243" s="235">
        <f>'2023'!B245</f>
        <v>0</v>
      </c>
      <c r="C243" s="320">
        <f>'2021'!E246</f>
        <v>0</v>
      </c>
      <c r="D243" s="236">
        <f>'2023'!I245</f>
        <v>0</v>
      </c>
      <c r="E243" s="237">
        <f>'2023'!L245</f>
        <v>0</v>
      </c>
      <c r="F243" s="235">
        <f>'2023'!M245</f>
        <v>0</v>
      </c>
      <c r="G243" s="235">
        <v>0.55000000000000004</v>
      </c>
      <c r="H243" s="235">
        <f t="shared" si="9"/>
        <v>0</v>
      </c>
      <c r="I243" s="235">
        <f t="shared" si="10"/>
        <v>0</v>
      </c>
      <c r="J243" s="237">
        <f t="shared" si="11"/>
        <v>0</v>
      </c>
    </row>
    <row r="244" spans="1:10" ht="15.75" customHeight="1" x14ac:dyDescent="0.15">
      <c r="A244" s="235">
        <f>'2023'!A246</f>
        <v>0</v>
      </c>
      <c r="B244" s="235">
        <f>'2023'!B246</f>
        <v>0</v>
      </c>
      <c r="C244" s="320">
        <f>'2021'!E247</f>
        <v>0</v>
      </c>
      <c r="D244" s="236">
        <f>'2023'!I246</f>
        <v>0</v>
      </c>
      <c r="E244" s="237">
        <f>'2023'!L246</f>
        <v>0</v>
      </c>
      <c r="F244" s="235">
        <f>'2023'!M246</f>
        <v>0</v>
      </c>
      <c r="G244" s="235">
        <v>0.55000000000000004</v>
      </c>
      <c r="H244" s="235">
        <f t="shared" si="9"/>
        <v>0</v>
      </c>
      <c r="I244" s="235">
        <f t="shared" si="10"/>
        <v>0</v>
      </c>
      <c r="J244" s="237">
        <f t="shared" si="11"/>
        <v>0</v>
      </c>
    </row>
    <row r="245" spans="1:10" ht="15.75" customHeight="1" x14ac:dyDescent="0.15">
      <c r="A245" s="235">
        <f>'2023'!A247</f>
        <v>0</v>
      </c>
      <c r="B245" s="235">
        <f>'2023'!B247</f>
        <v>0</v>
      </c>
      <c r="C245" s="320">
        <f>'2021'!E248</f>
        <v>0</v>
      </c>
      <c r="D245" s="236">
        <f>'2023'!I247</f>
        <v>0</v>
      </c>
      <c r="E245" s="237">
        <f>'2023'!L247</f>
        <v>0</v>
      </c>
      <c r="F245" s="235">
        <f>'2023'!M247</f>
        <v>0</v>
      </c>
      <c r="G245" s="235">
        <v>0.55000000000000004</v>
      </c>
      <c r="H245" s="235">
        <f t="shared" si="9"/>
        <v>0</v>
      </c>
      <c r="I245" s="235">
        <f t="shared" si="10"/>
        <v>0</v>
      </c>
      <c r="J245" s="237">
        <f t="shared" si="11"/>
        <v>0</v>
      </c>
    </row>
    <row r="246" spans="1:10" ht="15.75" customHeight="1" x14ac:dyDescent="0.15">
      <c r="A246" s="235">
        <f>'2023'!A248</f>
        <v>0</v>
      </c>
      <c r="B246" s="235">
        <f>'2023'!B248</f>
        <v>0</v>
      </c>
      <c r="C246" s="320">
        <f>'2021'!E249</f>
        <v>0</v>
      </c>
      <c r="D246" s="236">
        <f>'2023'!I248</f>
        <v>0</v>
      </c>
      <c r="E246" s="237">
        <f>'2023'!L248</f>
        <v>0</v>
      </c>
      <c r="F246" s="235">
        <f>'2023'!M248</f>
        <v>0</v>
      </c>
      <c r="G246" s="235">
        <v>0.55000000000000004</v>
      </c>
      <c r="H246" s="235">
        <f t="shared" si="9"/>
        <v>0</v>
      </c>
      <c r="I246" s="235">
        <f t="shared" si="10"/>
        <v>0</v>
      </c>
      <c r="J246" s="237">
        <f t="shared" si="11"/>
        <v>0</v>
      </c>
    </row>
    <row r="247" spans="1:10" ht="15.75" customHeight="1" x14ac:dyDescent="0.15">
      <c r="A247" s="235">
        <f>'2023'!A249</f>
        <v>0</v>
      </c>
      <c r="B247" s="235">
        <f>'2023'!B249</f>
        <v>0</v>
      </c>
      <c r="C247" s="320">
        <f>'2021'!E250</f>
        <v>0</v>
      </c>
      <c r="D247" s="236">
        <f>'2023'!I249</f>
        <v>0</v>
      </c>
      <c r="E247" s="237">
        <f>'2023'!L249</f>
        <v>0</v>
      </c>
      <c r="F247" s="235">
        <f>'2023'!M249</f>
        <v>0</v>
      </c>
      <c r="G247" s="235">
        <v>0.55000000000000004</v>
      </c>
      <c r="H247" s="235">
        <f t="shared" si="9"/>
        <v>0</v>
      </c>
      <c r="I247" s="235">
        <f t="shared" si="10"/>
        <v>0</v>
      </c>
      <c r="J247" s="237">
        <f t="shared" si="11"/>
        <v>0</v>
      </c>
    </row>
    <row r="248" spans="1:10" ht="15.75" customHeight="1" x14ac:dyDescent="0.15">
      <c r="A248" s="235">
        <f>'2023'!A250</f>
        <v>0</v>
      </c>
      <c r="B248" s="235">
        <f>'2023'!B250</f>
        <v>0</v>
      </c>
      <c r="C248" s="320">
        <f>'2021'!E251</f>
        <v>0</v>
      </c>
      <c r="D248" s="236">
        <f>'2023'!I250</f>
        <v>0</v>
      </c>
      <c r="E248" s="237">
        <f>'2023'!L250</f>
        <v>0</v>
      </c>
      <c r="F248" s="235">
        <f>'2023'!M250</f>
        <v>0</v>
      </c>
      <c r="G248" s="235">
        <v>0.55000000000000004</v>
      </c>
      <c r="H248" s="235">
        <f t="shared" si="9"/>
        <v>0</v>
      </c>
      <c r="I248" s="235">
        <f t="shared" si="10"/>
        <v>0</v>
      </c>
      <c r="J248" s="237">
        <f t="shared" si="11"/>
        <v>0</v>
      </c>
    </row>
    <row r="249" spans="1:10" ht="15.75" customHeight="1" x14ac:dyDescent="0.15">
      <c r="A249" s="235">
        <f>'2023'!A251</f>
        <v>0</v>
      </c>
      <c r="B249" s="235">
        <f>'2023'!B251</f>
        <v>0</v>
      </c>
      <c r="C249" s="320">
        <f>'2021'!E252</f>
        <v>0</v>
      </c>
      <c r="D249" s="236">
        <f>'2023'!I251</f>
        <v>0</v>
      </c>
      <c r="E249" s="237">
        <f>'2023'!L251</f>
        <v>0</v>
      </c>
      <c r="F249" s="235">
        <f>'2023'!M251</f>
        <v>0</v>
      </c>
      <c r="G249" s="235">
        <v>0.55000000000000004</v>
      </c>
      <c r="H249" s="235">
        <f t="shared" si="9"/>
        <v>0</v>
      </c>
      <c r="I249" s="235">
        <f t="shared" si="10"/>
        <v>0</v>
      </c>
      <c r="J249" s="237">
        <f t="shared" si="11"/>
        <v>0</v>
      </c>
    </row>
    <row r="250" spans="1:10" ht="15.75" customHeight="1" x14ac:dyDescent="0.15">
      <c r="A250" s="235">
        <f>'2023'!A252</f>
        <v>0</v>
      </c>
      <c r="B250" s="235">
        <f>'2023'!B252</f>
        <v>0</v>
      </c>
      <c r="C250" s="320">
        <f>'2021'!E253</f>
        <v>0</v>
      </c>
      <c r="D250" s="236">
        <f>'2023'!I252</f>
        <v>0</v>
      </c>
      <c r="E250" s="237">
        <f>'2023'!L252</f>
        <v>0</v>
      </c>
      <c r="F250" s="235">
        <f>'2023'!M252</f>
        <v>0</v>
      </c>
      <c r="G250" s="235">
        <v>0.55000000000000004</v>
      </c>
      <c r="H250" s="235">
        <f t="shared" si="9"/>
        <v>0</v>
      </c>
      <c r="I250" s="235">
        <f t="shared" si="10"/>
        <v>0</v>
      </c>
      <c r="J250" s="237">
        <f t="shared" si="11"/>
        <v>0</v>
      </c>
    </row>
    <row r="251" spans="1:10" ht="15.75" customHeight="1" x14ac:dyDescent="0.15">
      <c r="A251" s="235">
        <f>'2023'!A253</f>
        <v>0</v>
      </c>
      <c r="B251" s="235">
        <f>'2023'!B253</f>
        <v>0</v>
      </c>
      <c r="C251" s="320">
        <f>'2021'!E254</f>
        <v>0</v>
      </c>
      <c r="D251" s="236">
        <f>'2023'!I253</f>
        <v>0</v>
      </c>
      <c r="E251" s="237">
        <f>'2023'!L253</f>
        <v>0</v>
      </c>
      <c r="F251" s="235">
        <f>'2023'!M253</f>
        <v>0</v>
      </c>
      <c r="G251" s="235">
        <v>0.55000000000000004</v>
      </c>
      <c r="H251" s="235">
        <f t="shared" si="9"/>
        <v>0</v>
      </c>
      <c r="I251" s="235">
        <f t="shared" si="10"/>
        <v>0</v>
      </c>
      <c r="J251" s="237">
        <f t="shared" si="11"/>
        <v>0</v>
      </c>
    </row>
    <row r="252" spans="1:10" ht="15.75" customHeight="1" x14ac:dyDescent="0.15">
      <c r="A252" s="235">
        <f>'2023'!A254</f>
        <v>0</v>
      </c>
      <c r="B252" s="235">
        <f>'2023'!B254</f>
        <v>0</v>
      </c>
      <c r="C252" s="320">
        <f>'2021'!E255</f>
        <v>0</v>
      </c>
      <c r="D252" s="236">
        <f>'2023'!I254</f>
        <v>0</v>
      </c>
      <c r="E252" s="237">
        <f>'2023'!L254</f>
        <v>0</v>
      </c>
      <c r="F252" s="235">
        <f>'2023'!M254</f>
        <v>0</v>
      </c>
      <c r="G252" s="235">
        <v>0.55000000000000004</v>
      </c>
      <c r="H252" s="235">
        <f t="shared" si="9"/>
        <v>0</v>
      </c>
      <c r="I252" s="235">
        <f t="shared" si="10"/>
        <v>0</v>
      </c>
      <c r="J252" s="237">
        <f t="shared" si="11"/>
        <v>0</v>
      </c>
    </row>
    <row r="253" spans="1:10" ht="15.75" customHeight="1" x14ac:dyDescent="0.15">
      <c r="A253" s="235">
        <f>'2023'!A255</f>
        <v>0</v>
      </c>
      <c r="B253" s="235">
        <f>'2023'!B255</f>
        <v>0</v>
      </c>
      <c r="C253" s="320">
        <f>'2021'!E256</f>
        <v>0</v>
      </c>
      <c r="D253" s="236">
        <f>'2023'!I255</f>
        <v>0</v>
      </c>
      <c r="E253" s="237">
        <f>'2023'!L255</f>
        <v>0</v>
      </c>
      <c r="F253" s="235">
        <f>'2023'!M255</f>
        <v>0</v>
      </c>
      <c r="G253" s="235">
        <v>0.55000000000000004</v>
      </c>
      <c r="H253" s="235">
        <f t="shared" si="9"/>
        <v>0</v>
      </c>
      <c r="I253" s="235">
        <f t="shared" si="10"/>
        <v>0</v>
      </c>
      <c r="J253" s="237">
        <f t="shared" si="11"/>
        <v>0</v>
      </c>
    </row>
    <row r="254" spans="1:10" ht="15.75" customHeight="1" x14ac:dyDescent="0.15">
      <c r="A254" s="235">
        <f>'2023'!A256</f>
        <v>0</v>
      </c>
      <c r="B254" s="235">
        <f>'2023'!B256</f>
        <v>0</v>
      </c>
      <c r="C254" s="320">
        <f>'2021'!E257</f>
        <v>0</v>
      </c>
      <c r="D254" s="236">
        <f>'2023'!I256</f>
        <v>0</v>
      </c>
      <c r="E254" s="237">
        <f>'2023'!L256</f>
        <v>0</v>
      </c>
      <c r="F254" s="235">
        <f>'2023'!M256</f>
        <v>0</v>
      </c>
      <c r="G254" s="235">
        <v>0.55000000000000004</v>
      </c>
      <c r="H254" s="235">
        <f t="shared" si="9"/>
        <v>0</v>
      </c>
      <c r="I254" s="235">
        <f t="shared" si="10"/>
        <v>0</v>
      </c>
      <c r="J254" s="237">
        <f t="shared" si="11"/>
        <v>0</v>
      </c>
    </row>
    <row r="255" spans="1:10" ht="15.75" customHeight="1" x14ac:dyDescent="0.15">
      <c r="A255" s="235">
        <f>'2023'!A257</f>
        <v>0</v>
      </c>
      <c r="B255" s="235">
        <f>'2023'!B257</f>
        <v>0</v>
      </c>
      <c r="C255" s="320">
        <f>'2021'!E258</f>
        <v>0</v>
      </c>
      <c r="D255" s="236">
        <f>'2023'!I257</f>
        <v>0</v>
      </c>
      <c r="E255" s="237">
        <f>'2023'!L257</f>
        <v>0</v>
      </c>
      <c r="F255" s="235">
        <f>'2023'!M257</f>
        <v>0</v>
      </c>
      <c r="G255" s="235">
        <v>0.55000000000000004</v>
      </c>
      <c r="H255" s="235">
        <f t="shared" si="9"/>
        <v>0</v>
      </c>
      <c r="I255" s="235">
        <f t="shared" si="10"/>
        <v>0</v>
      </c>
      <c r="J255" s="237">
        <f t="shared" si="11"/>
        <v>0</v>
      </c>
    </row>
    <row r="256" spans="1:10" ht="15.75" customHeight="1" x14ac:dyDescent="0.15">
      <c r="A256" s="235">
        <f>'2023'!A258</f>
        <v>0</v>
      </c>
      <c r="B256" s="235">
        <f>'2023'!B258</f>
        <v>0</v>
      </c>
      <c r="C256" s="320">
        <f>'2021'!E259</f>
        <v>0</v>
      </c>
      <c r="D256" s="236">
        <f>'2023'!I258</f>
        <v>0</v>
      </c>
      <c r="E256" s="237">
        <f>'2023'!L258</f>
        <v>0</v>
      </c>
      <c r="F256" s="235">
        <f>'2023'!M258</f>
        <v>0</v>
      </c>
      <c r="G256" s="235">
        <v>0.55000000000000004</v>
      </c>
      <c r="H256" s="235">
        <f t="shared" si="9"/>
        <v>0</v>
      </c>
      <c r="I256" s="235">
        <f t="shared" si="10"/>
        <v>0</v>
      </c>
      <c r="J256" s="237">
        <f t="shared" si="11"/>
        <v>0</v>
      </c>
    </row>
    <row r="257" spans="1:10" ht="15.75" customHeight="1" x14ac:dyDescent="0.15">
      <c r="A257" s="235">
        <f>'2023'!A259</f>
        <v>0</v>
      </c>
      <c r="B257" s="235">
        <f>'2023'!B259</f>
        <v>0</v>
      </c>
      <c r="C257" s="320">
        <f>'2021'!E260</f>
        <v>0</v>
      </c>
      <c r="D257" s="236">
        <f>'2023'!I259</f>
        <v>0</v>
      </c>
      <c r="E257" s="237">
        <f>'2023'!L259</f>
        <v>0</v>
      </c>
      <c r="F257" s="235">
        <f>'2023'!M259</f>
        <v>0</v>
      </c>
      <c r="G257" s="235">
        <v>0.55000000000000004</v>
      </c>
      <c r="H257" s="235">
        <f t="shared" si="9"/>
        <v>0</v>
      </c>
      <c r="I257" s="235">
        <f t="shared" si="10"/>
        <v>0</v>
      </c>
      <c r="J257" s="237">
        <f t="shared" si="11"/>
        <v>0</v>
      </c>
    </row>
    <row r="258" spans="1:10" ht="15.75" customHeight="1" x14ac:dyDescent="0.15">
      <c r="A258" s="235">
        <f>'2023'!A260</f>
        <v>0</v>
      </c>
      <c r="B258" s="235">
        <f>'2023'!B260</f>
        <v>0</v>
      </c>
      <c r="C258" s="320">
        <f>'2021'!E261</f>
        <v>0</v>
      </c>
      <c r="D258" s="236">
        <f>'2023'!I260</f>
        <v>0</v>
      </c>
      <c r="E258" s="237">
        <f>'2023'!L260</f>
        <v>0</v>
      </c>
      <c r="F258" s="235">
        <f>'2023'!M260</f>
        <v>0</v>
      </c>
      <c r="G258" s="235">
        <v>0.55000000000000004</v>
      </c>
      <c r="H258" s="235">
        <f t="shared" si="9"/>
        <v>0</v>
      </c>
      <c r="I258" s="235">
        <f t="shared" si="10"/>
        <v>0</v>
      </c>
      <c r="J258" s="237">
        <f t="shared" si="11"/>
        <v>0</v>
      </c>
    </row>
    <row r="259" spans="1:10" ht="15.75" customHeight="1" x14ac:dyDescent="0.15">
      <c r="A259" s="235">
        <f>'2023'!A261</f>
        <v>0</v>
      </c>
      <c r="B259" s="235">
        <f>'2023'!B261</f>
        <v>0</v>
      </c>
      <c r="C259" s="320">
        <f>'2021'!E262</f>
        <v>0</v>
      </c>
      <c r="D259" s="236">
        <f>'2023'!I261</f>
        <v>0</v>
      </c>
      <c r="E259" s="237">
        <f>'2023'!L261</f>
        <v>0</v>
      </c>
      <c r="F259" s="235">
        <f>'2023'!M261</f>
        <v>0</v>
      </c>
      <c r="G259" s="235">
        <v>0.55000000000000004</v>
      </c>
      <c r="H259" s="235">
        <f t="shared" si="9"/>
        <v>0</v>
      </c>
      <c r="I259" s="235">
        <f t="shared" si="10"/>
        <v>0</v>
      </c>
      <c r="J259" s="237">
        <f t="shared" si="11"/>
        <v>0</v>
      </c>
    </row>
    <row r="260" spans="1:10" ht="15.75" customHeight="1" x14ac:dyDescent="0.15">
      <c r="A260" s="235">
        <f>'2023'!A262</f>
        <v>0</v>
      </c>
      <c r="B260" s="235">
        <f>'2023'!B262</f>
        <v>0</v>
      </c>
      <c r="C260" s="320">
        <f>'2021'!E263</f>
        <v>0</v>
      </c>
      <c r="D260" s="236">
        <f>'2023'!I262</f>
        <v>0</v>
      </c>
      <c r="E260" s="237">
        <f>'2023'!L262</f>
        <v>0</v>
      </c>
      <c r="F260" s="235">
        <f>'2023'!M262</f>
        <v>0</v>
      </c>
      <c r="G260" s="235">
        <v>0.55000000000000004</v>
      </c>
      <c r="H260" s="235">
        <f t="shared" si="9"/>
        <v>0</v>
      </c>
      <c r="I260" s="235">
        <f t="shared" si="10"/>
        <v>0</v>
      </c>
      <c r="J260" s="237">
        <f t="shared" si="11"/>
        <v>0</v>
      </c>
    </row>
    <row r="261" spans="1:10" ht="15.75" customHeight="1" x14ac:dyDescent="0.15">
      <c r="A261" s="235">
        <f>'2023'!A263</f>
        <v>0</v>
      </c>
      <c r="B261" s="235">
        <f>'2023'!B263</f>
        <v>0</v>
      </c>
      <c r="C261" s="320">
        <f>'2021'!E264</f>
        <v>0</v>
      </c>
      <c r="D261" s="236">
        <f>'2023'!I263</f>
        <v>0</v>
      </c>
      <c r="E261" s="237">
        <f>'2023'!L263</f>
        <v>0</v>
      </c>
      <c r="F261" s="235">
        <f>'2023'!M263</f>
        <v>0</v>
      </c>
      <c r="G261" s="235">
        <v>0.55000000000000004</v>
      </c>
      <c r="H261" s="235">
        <f t="shared" si="9"/>
        <v>0</v>
      </c>
      <c r="I261" s="235">
        <f t="shared" si="10"/>
        <v>0</v>
      </c>
      <c r="J261" s="237">
        <f t="shared" si="11"/>
        <v>0</v>
      </c>
    </row>
    <row r="262" spans="1:10" ht="15.75" customHeight="1" x14ac:dyDescent="0.15">
      <c r="A262" s="235">
        <f>'2023'!A264</f>
        <v>0</v>
      </c>
      <c r="B262" s="235">
        <f>'2023'!B264</f>
        <v>0</v>
      </c>
      <c r="C262" s="320">
        <f>'2021'!E265</f>
        <v>0</v>
      </c>
      <c r="D262" s="236">
        <f>'2023'!I264</f>
        <v>0</v>
      </c>
      <c r="E262" s="237">
        <f>'2023'!L264</f>
        <v>0</v>
      </c>
      <c r="F262" s="235">
        <f>'2023'!M264</f>
        <v>0</v>
      </c>
      <c r="G262" s="235">
        <v>0.55000000000000004</v>
      </c>
      <c r="H262" s="235">
        <f t="shared" si="9"/>
        <v>0</v>
      </c>
      <c r="I262" s="235">
        <f t="shared" si="10"/>
        <v>0</v>
      </c>
      <c r="J262" s="237">
        <f t="shared" si="11"/>
        <v>0</v>
      </c>
    </row>
    <row r="263" spans="1:10" ht="15.75" customHeight="1" x14ac:dyDescent="0.15">
      <c r="A263" s="235">
        <f>'2023'!A265</f>
        <v>0</v>
      </c>
      <c r="B263" s="235">
        <f>'2023'!B265</f>
        <v>0</v>
      </c>
      <c r="C263" s="320">
        <f>'2021'!E266</f>
        <v>0</v>
      </c>
      <c r="D263" s="236">
        <f>'2023'!I265</f>
        <v>0</v>
      </c>
      <c r="E263" s="237">
        <f>'2023'!L265</f>
        <v>0</v>
      </c>
      <c r="F263" s="235">
        <f>'2023'!M265</f>
        <v>0</v>
      </c>
      <c r="G263" s="235">
        <v>0.55000000000000004</v>
      </c>
      <c r="H263" s="235">
        <f t="shared" si="9"/>
        <v>0</v>
      </c>
      <c r="I263" s="235">
        <f t="shared" si="10"/>
        <v>0</v>
      </c>
      <c r="J263" s="237">
        <f t="shared" si="11"/>
        <v>0</v>
      </c>
    </row>
    <row r="264" spans="1:10" ht="15.75" customHeight="1" x14ac:dyDescent="0.15">
      <c r="A264" s="235">
        <f>'2023'!A266</f>
        <v>0</v>
      </c>
      <c r="B264" s="235">
        <f>'2023'!B266</f>
        <v>0</v>
      </c>
      <c r="C264" s="320">
        <f>'2021'!E267</f>
        <v>0</v>
      </c>
      <c r="D264" s="236">
        <f>'2023'!I266</f>
        <v>0</v>
      </c>
      <c r="E264" s="237">
        <f>'2023'!L266</f>
        <v>0</v>
      </c>
      <c r="F264" s="235">
        <f>'2023'!M266</f>
        <v>0</v>
      </c>
      <c r="G264" s="235">
        <v>0.55000000000000004</v>
      </c>
      <c r="H264" s="235">
        <f t="shared" si="9"/>
        <v>0</v>
      </c>
      <c r="I264" s="235">
        <f t="shared" si="10"/>
        <v>0</v>
      </c>
      <c r="J264" s="237">
        <f t="shared" si="11"/>
        <v>0</v>
      </c>
    </row>
    <row r="265" spans="1:10" ht="15.75" customHeight="1" x14ac:dyDescent="0.15">
      <c r="A265" s="235">
        <f>'2023'!A267</f>
        <v>0</v>
      </c>
      <c r="B265" s="235">
        <f>'2023'!B267</f>
        <v>0</v>
      </c>
      <c r="C265" s="320">
        <f>'2021'!E268</f>
        <v>0</v>
      </c>
      <c r="D265" s="236">
        <f>'2023'!I267</f>
        <v>0</v>
      </c>
      <c r="E265" s="237">
        <f>'2023'!L267</f>
        <v>0</v>
      </c>
      <c r="F265" s="235">
        <f>'2023'!M267</f>
        <v>0</v>
      </c>
      <c r="G265" s="235">
        <v>0.55000000000000004</v>
      </c>
      <c r="H265" s="235">
        <f t="shared" si="9"/>
        <v>0</v>
      </c>
      <c r="I265" s="235">
        <f t="shared" si="10"/>
        <v>0</v>
      </c>
      <c r="J265" s="237">
        <f t="shared" si="11"/>
        <v>0</v>
      </c>
    </row>
    <row r="266" spans="1:10" ht="15.75" customHeight="1" x14ac:dyDescent="0.15">
      <c r="A266" s="235">
        <f>'2023'!A268</f>
        <v>0</v>
      </c>
      <c r="B266" s="235">
        <f>'2023'!B268</f>
        <v>0</v>
      </c>
      <c r="C266" s="320">
        <f>'2021'!E269</f>
        <v>0</v>
      </c>
      <c r="D266" s="236">
        <f>'2023'!I268</f>
        <v>0</v>
      </c>
      <c r="E266" s="237">
        <f>'2023'!L268</f>
        <v>0</v>
      </c>
      <c r="F266" s="235">
        <f>'2023'!M268</f>
        <v>0</v>
      </c>
      <c r="G266" s="235">
        <v>0.55000000000000004</v>
      </c>
      <c r="H266" s="235">
        <f t="shared" si="9"/>
        <v>0</v>
      </c>
      <c r="I266" s="235">
        <f t="shared" si="10"/>
        <v>0</v>
      </c>
      <c r="J266" s="237">
        <f t="shared" si="11"/>
        <v>0</v>
      </c>
    </row>
    <row r="267" spans="1:10" ht="15.75" customHeight="1" x14ac:dyDescent="0.15">
      <c r="A267" s="235">
        <f>'2023'!A269</f>
        <v>0</v>
      </c>
      <c r="B267" s="235">
        <f>'2023'!B269</f>
        <v>0</v>
      </c>
      <c r="C267" s="320">
        <f>'2021'!E270</f>
        <v>0</v>
      </c>
      <c r="D267" s="236">
        <f>'2023'!I269</f>
        <v>0</v>
      </c>
      <c r="E267" s="237">
        <f>'2023'!L269</f>
        <v>0</v>
      </c>
      <c r="F267" s="235">
        <f>'2023'!M269</f>
        <v>0</v>
      </c>
      <c r="G267" s="235">
        <v>0.55000000000000004</v>
      </c>
      <c r="H267" s="235">
        <f t="shared" si="9"/>
        <v>0</v>
      </c>
      <c r="I267" s="235">
        <f t="shared" si="10"/>
        <v>0</v>
      </c>
      <c r="J267" s="237">
        <f t="shared" si="11"/>
        <v>0</v>
      </c>
    </row>
    <row r="268" spans="1:10" ht="15.75" customHeight="1" x14ac:dyDescent="0.15">
      <c r="A268" s="235">
        <f>'2023'!A270</f>
        <v>0</v>
      </c>
      <c r="B268" s="235">
        <f>'2023'!B270</f>
        <v>0</v>
      </c>
      <c r="C268" s="320">
        <f>'2021'!E271</f>
        <v>0</v>
      </c>
      <c r="D268" s="236">
        <f>'2023'!I270</f>
        <v>0</v>
      </c>
      <c r="E268" s="237">
        <f>'2023'!L270</f>
        <v>0</v>
      </c>
      <c r="F268" s="235">
        <f>'2023'!M270</f>
        <v>0</v>
      </c>
      <c r="G268" s="235">
        <v>0.55000000000000004</v>
      </c>
      <c r="H268" s="235">
        <f t="shared" si="9"/>
        <v>0</v>
      </c>
      <c r="I268" s="235">
        <f t="shared" si="10"/>
        <v>0</v>
      </c>
      <c r="J268" s="237">
        <f t="shared" si="11"/>
        <v>0</v>
      </c>
    </row>
    <row r="269" spans="1:10" ht="15.75" customHeight="1" x14ac:dyDescent="0.15">
      <c r="A269" s="235">
        <f>'2023'!A271</f>
        <v>0</v>
      </c>
      <c r="B269" s="235">
        <f>'2023'!B271</f>
        <v>0</v>
      </c>
      <c r="C269" s="320">
        <f>'2021'!E272</f>
        <v>0</v>
      </c>
      <c r="D269" s="236">
        <f>'2023'!I271</f>
        <v>0</v>
      </c>
      <c r="E269" s="237">
        <f>'2023'!L271</f>
        <v>0</v>
      </c>
      <c r="F269" s="235">
        <f>'2023'!M271</f>
        <v>0</v>
      </c>
      <c r="G269" s="235">
        <v>0.55000000000000004</v>
      </c>
      <c r="H269" s="235">
        <f t="shared" si="9"/>
        <v>0</v>
      </c>
      <c r="I269" s="235">
        <f t="shared" si="10"/>
        <v>0</v>
      </c>
      <c r="J269" s="237">
        <f t="shared" si="11"/>
        <v>0</v>
      </c>
    </row>
    <row r="270" spans="1:10" ht="15.75" customHeight="1" x14ac:dyDescent="0.15">
      <c r="A270" s="235">
        <f>'2023'!A272</f>
        <v>0</v>
      </c>
      <c r="B270" s="235">
        <f>'2023'!B272</f>
        <v>0</v>
      </c>
      <c r="C270" s="320">
        <f>'2021'!E273</f>
        <v>0</v>
      </c>
      <c r="D270" s="236">
        <f>'2023'!I272</f>
        <v>0</v>
      </c>
      <c r="E270" s="237">
        <f>'2023'!L272</f>
        <v>0</v>
      </c>
      <c r="F270" s="235">
        <f>'2023'!M272</f>
        <v>0</v>
      </c>
      <c r="G270" s="235">
        <v>0.55000000000000004</v>
      </c>
      <c r="H270" s="235">
        <f t="shared" si="9"/>
        <v>0</v>
      </c>
      <c r="I270" s="235">
        <f t="shared" si="10"/>
        <v>0</v>
      </c>
      <c r="J270" s="237">
        <f t="shared" si="11"/>
        <v>0</v>
      </c>
    </row>
    <row r="271" spans="1:10" ht="15.75" customHeight="1" x14ac:dyDescent="0.15">
      <c r="A271" s="235">
        <f>'2023'!A273</f>
        <v>0</v>
      </c>
      <c r="B271" s="235">
        <f>'2023'!B273</f>
        <v>0</v>
      </c>
      <c r="C271" s="320">
        <f>'2021'!E274</f>
        <v>0</v>
      </c>
      <c r="D271" s="236">
        <f>'2023'!I273</f>
        <v>0</v>
      </c>
      <c r="E271" s="237">
        <f>'2023'!L273</f>
        <v>0</v>
      </c>
      <c r="F271" s="235">
        <f>'2023'!M273</f>
        <v>0</v>
      </c>
      <c r="G271" s="235">
        <v>0.55000000000000004</v>
      </c>
      <c r="H271" s="235">
        <f t="shared" si="9"/>
        <v>0</v>
      </c>
      <c r="I271" s="235">
        <f t="shared" si="10"/>
        <v>0</v>
      </c>
      <c r="J271" s="237">
        <f t="shared" si="11"/>
        <v>0</v>
      </c>
    </row>
    <row r="272" spans="1:10" ht="15.75" customHeight="1" x14ac:dyDescent="0.15">
      <c r="A272" s="235">
        <f>'2023'!A274</f>
        <v>0</v>
      </c>
      <c r="B272" s="235">
        <f>'2023'!B274</f>
        <v>0</v>
      </c>
      <c r="C272" s="320">
        <f>'2021'!E275</f>
        <v>0</v>
      </c>
      <c r="D272" s="236">
        <f>'2023'!I274</f>
        <v>0</v>
      </c>
      <c r="E272" s="237">
        <f>'2023'!L274</f>
        <v>0</v>
      </c>
      <c r="F272" s="235">
        <f>'2023'!M274</f>
        <v>0</v>
      </c>
      <c r="G272" s="235">
        <v>0.55000000000000004</v>
      </c>
      <c r="H272" s="235">
        <f t="shared" si="9"/>
        <v>0</v>
      </c>
      <c r="I272" s="235">
        <f t="shared" si="10"/>
        <v>0</v>
      </c>
      <c r="J272" s="237">
        <f t="shared" si="11"/>
        <v>0</v>
      </c>
    </row>
    <row r="273" spans="1:10" ht="15.75" customHeight="1" x14ac:dyDescent="0.15">
      <c r="A273" s="235">
        <f>'2023'!A275</f>
        <v>0</v>
      </c>
      <c r="B273" s="235">
        <f>'2023'!B275</f>
        <v>0</v>
      </c>
      <c r="C273" s="320">
        <f>'2021'!E276</f>
        <v>0</v>
      </c>
      <c r="D273" s="236">
        <f>'2023'!I275</f>
        <v>0</v>
      </c>
      <c r="E273" s="237">
        <f>'2023'!L275</f>
        <v>0</v>
      </c>
      <c r="F273" s="235">
        <f>'2023'!M275</f>
        <v>0</v>
      </c>
      <c r="G273" s="235">
        <v>0.55000000000000004</v>
      </c>
      <c r="H273" s="235">
        <f t="shared" si="9"/>
        <v>0</v>
      </c>
      <c r="I273" s="235">
        <f t="shared" si="10"/>
        <v>0</v>
      </c>
      <c r="J273" s="237">
        <f t="shared" si="11"/>
        <v>0</v>
      </c>
    </row>
    <row r="274" spans="1:10" ht="15.75" customHeight="1" x14ac:dyDescent="0.15">
      <c r="A274" s="235">
        <f>'2023'!A276</f>
        <v>0</v>
      </c>
      <c r="B274" s="235">
        <f>'2023'!B276</f>
        <v>0</v>
      </c>
      <c r="C274" s="320">
        <f>'2021'!E277</f>
        <v>0</v>
      </c>
      <c r="D274" s="236">
        <f>'2023'!I276</f>
        <v>0</v>
      </c>
      <c r="E274" s="237">
        <f>'2023'!L276</f>
        <v>0</v>
      </c>
      <c r="F274" s="235">
        <f>'2023'!M276</f>
        <v>0</v>
      </c>
      <c r="G274" s="235">
        <v>0.55000000000000004</v>
      </c>
      <c r="H274" s="235">
        <f t="shared" si="9"/>
        <v>0</v>
      </c>
      <c r="I274" s="235">
        <f t="shared" si="10"/>
        <v>0</v>
      </c>
      <c r="J274" s="237">
        <f t="shared" si="11"/>
        <v>0</v>
      </c>
    </row>
    <row r="275" spans="1:10" ht="15.75" customHeight="1" x14ac:dyDescent="0.15">
      <c r="A275" s="235">
        <f>'2023'!A277</f>
        <v>0</v>
      </c>
      <c r="B275" s="235">
        <f>'2023'!B277</f>
        <v>0</v>
      </c>
      <c r="C275" s="320">
        <f>'2021'!E278</f>
        <v>0</v>
      </c>
      <c r="D275" s="236">
        <f>'2023'!I277</f>
        <v>0</v>
      </c>
      <c r="E275" s="237">
        <f>'2023'!L277</f>
        <v>0</v>
      </c>
      <c r="F275" s="235">
        <f>'2023'!M277</f>
        <v>0</v>
      </c>
      <c r="G275" s="235">
        <v>0.55000000000000004</v>
      </c>
      <c r="H275" s="235">
        <f t="shared" si="9"/>
        <v>0</v>
      </c>
      <c r="I275" s="235">
        <f t="shared" si="10"/>
        <v>0</v>
      </c>
      <c r="J275" s="237">
        <f t="shared" si="11"/>
        <v>0</v>
      </c>
    </row>
    <row r="276" spans="1:10" ht="15.75" customHeight="1" x14ac:dyDescent="0.15">
      <c r="A276" s="235">
        <f>'2023'!A278</f>
        <v>0</v>
      </c>
      <c r="B276" s="235">
        <f>'2023'!B278</f>
        <v>0</v>
      </c>
      <c r="C276" s="320">
        <f>'2021'!E279</f>
        <v>0</v>
      </c>
      <c r="D276" s="236">
        <f>'2023'!I278</f>
        <v>0</v>
      </c>
      <c r="E276" s="237">
        <f>'2023'!L278</f>
        <v>0</v>
      </c>
      <c r="F276" s="235">
        <f>'2023'!M278</f>
        <v>0</v>
      </c>
      <c r="G276" s="235">
        <v>0.55000000000000004</v>
      </c>
      <c r="H276" s="235">
        <f t="shared" si="9"/>
        <v>0</v>
      </c>
      <c r="I276" s="235">
        <f t="shared" si="10"/>
        <v>0</v>
      </c>
      <c r="J276" s="237">
        <f t="shared" si="11"/>
        <v>0</v>
      </c>
    </row>
    <row r="277" spans="1:10" ht="15.75" customHeight="1" x14ac:dyDescent="0.15">
      <c r="A277" s="235">
        <f>'2023'!A279</f>
        <v>0</v>
      </c>
      <c r="B277" s="235">
        <f>'2023'!B279</f>
        <v>0</v>
      </c>
      <c r="C277" s="320">
        <f>'2021'!E280</f>
        <v>0</v>
      </c>
      <c r="D277" s="236">
        <f>'2023'!I279</f>
        <v>0</v>
      </c>
      <c r="E277" s="237">
        <f>'2023'!L279</f>
        <v>0</v>
      </c>
      <c r="F277" s="235">
        <f>'2023'!M279</f>
        <v>0</v>
      </c>
      <c r="G277" s="235">
        <v>0.55000000000000004</v>
      </c>
      <c r="H277" s="235">
        <f t="shared" si="9"/>
        <v>0</v>
      </c>
      <c r="I277" s="235">
        <f t="shared" si="10"/>
        <v>0</v>
      </c>
      <c r="J277" s="237">
        <f t="shared" si="11"/>
        <v>0</v>
      </c>
    </row>
    <row r="278" spans="1:10" ht="15.75" customHeight="1" x14ac:dyDescent="0.15">
      <c r="A278" s="235">
        <f>'2023'!A280</f>
        <v>0</v>
      </c>
      <c r="B278" s="235">
        <f>'2023'!B280</f>
        <v>0</v>
      </c>
      <c r="C278" s="320">
        <f>'2021'!E281</f>
        <v>0</v>
      </c>
      <c r="D278" s="236">
        <f>'2023'!I280</f>
        <v>0</v>
      </c>
      <c r="E278" s="237">
        <f>'2023'!L280</f>
        <v>0</v>
      </c>
      <c r="F278" s="235">
        <f>'2023'!M280</f>
        <v>0</v>
      </c>
      <c r="G278" s="235">
        <v>0.55000000000000004</v>
      </c>
      <c r="H278" s="235">
        <f t="shared" si="9"/>
        <v>0</v>
      </c>
      <c r="I278" s="235">
        <f t="shared" si="10"/>
        <v>0</v>
      </c>
      <c r="J278" s="237">
        <f t="shared" si="11"/>
        <v>0</v>
      </c>
    </row>
    <row r="279" spans="1:10" ht="15.75" customHeight="1" x14ac:dyDescent="0.15">
      <c r="A279" s="235">
        <f>'2023'!A281</f>
        <v>0</v>
      </c>
      <c r="B279" s="235">
        <f>'2023'!B281</f>
        <v>0</v>
      </c>
      <c r="C279" s="320">
        <f>'2021'!E282</f>
        <v>0</v>
      </c>
      <c r="D279" s="236">
        <f>'2023'!I281</f>
        <v>0</v>
      </c>
      <c r="E279" s="237">
        <f>'2023'!L281</f>
        <v>0</v>
      </c>
      <c r="F279" s="235">
        <f>'2023'!M281</f>
        <v>0</v>
      </c>
      <c r="G279" s="235">
        <v>0.55000000000000004</v>
      </c>
      <c r="H279" s="235">
        <f t="shared" si="9"/>
        <v>0</v>
      </c>
      <c r="I279" s="235">
        <f t="shared" si="10"/>
        <v>0</v>
      </c>
      <c r="J279" s="237">
        <f t="shared" si="11"/>
        <v>0</v>
      </c>
    </row>
    <row r="280" spans="1:10" ht="15.75" customHeight="1" x14ac:dyDescent="0.15">
      <c r="A280" s="235">
        <f>'2023'!A282</f>
        <v>0</v>
      </c>
      <c r="B280" s="235">
        <f>'2023'!B282</f>
        <v>0</v>
      </c>
      <c r="C280" s="320">
        <f>'2021'!E283</f>
        <v>0</v>
      </c>
      <c r="D280" s="236">
        <f>'2023'!I282</f>
        <v>0</v>
      </c>
      <c r="E280" s="237">
        <f>'2023'!L282</f>
        <v>0</v>
      </c>
      <c r="F280" s="235">
        <f>'2023'!M282</f>
        <v>0</v>
      </c>
      <c r="G280" s="235">
        <v>0.55000000000000004</v>
      </c>
      <c r="H280" s="235">
        <f t="shared" si="9"/>
        <v>0</v>
      </c>
      <c r="I280" s="235">
        <f t="shared" si="10"/>
        <v>0</v>
      </c>
      <c r="J280" s="237">
        <f t="shared" si="11"/>
        <v>0</v>
      </c>
    </row>
    <row r="281" spans="1:10" ht="15.75" customHeight="1" x14ac:dyDescent="0.15">
      <c r="A281" s="235">
        <f>'2023'!A283</f>
        <v>0</v>
      </c>
      <c r="B281" s="235">
        <f>'2023'!B283</f>
        <v>0</v>
      </c>
      <c r="C281" s="320">
        <f>'2021'!E284</f>
        <v>0</v>
      </c>
      <c r="D281" s="236">
        <f>'2023'!I283</f>
        <v>0</v>
      </c>
      <c r="E281" s="237">
        <f>'2023'!L283</f>
        <v>0</v>
      </c>
      <c r="F281" s="235">
        <f>'2023'!M283</f>
        <v>0</v>
      </c>
      <c r="G281" s="235">
        <v>0.55000000000000004</v>
      </c>
      <c r="H281" s="235">
        <f t="shared" si="9"/>
        <v>0</v>
      </c>
      <c r="I281" s="235">
        <f t="shared" si="10"/>
        <v>0</v>
      </c>
      <c r="J281" s="237">
        <f t="shared" si="11"/>
        <v>0</v>
      </c>
    </row>
    <row r="282" spans="1:10" ht="15.75" customHeight="1" x14ac:dyDescent="0.15">
      <c r="A282" s="235">
        <f>'2023'!A284</f>
        <v>0</v>
      </c>
      <c r="B282" s="235">
        <f>'2023'!B284</f>
        <v>0</v>
      </c>
      <c r="C282" s="320">
        <f>'2021'!E285</f>
        <v>0</v>
      </c>
      <c r="D282" s="236">
        <f>'2023'!I284</f>
        <v>0</v>
      </c>
      <c r="E282" s="237">
        <f>'2023'!L284</f>
        <v>0</v>
      </c>
      <c r="F282" s="235">
        <f>'2023'!M284</f>
        <v>0</v>
      </c>
      <c r="G282" s="235">
        <v>0.55000000000000004</v>
      </c>
      <c r="H282" s="235">
        <f t="shared" si="9"/>
        <v>0</v>
      </c>
      <c r="I282" s="235">
        <f t="shared" si="10"/>
        <v>0</v>
      </c>
      <c r="J282" s="237">
        <f t="shared" si="11"/>
        <v>0</v>
      </c>
    </row>
    <row r="283" spans="1:10" ht="15.75" customHeight="1" x14ac:dyDescent="0.15">
      <c r="A283" s="235">
        <f>'2023'!A285</f>
        <v>0</v>
      </c>
      <c r="B283" s="235">
        <f>'2023'!B285</f>
        <v>0</v>
      </c>
      <c r="C283" s="320">
        <f>'2021'!E286</f>
        <v>0</v>
      </c>
      <c r="D283" s="236">
        <f>'2023'!I285</f>
        <v>0</v>
      </c>
      <c r="E283" s="237">
        <f>'2023'!L285</f>
        <v>0</v>
      </c>
      <c r="F283" s="235">
        <f>'2023'!M285</f>
        <v>0</v>
      </c>
      <c r="G283" s="235">
        <v>0.55000000000000004</v>
      </c>
      <c r="H283" s="235">
        <f t="shared" si="9"/>
        <v>0</v>
      </c>
      <c r="I283" s="235">
        <f t="shared" si="10"/>
        <v>0</v>
      </c>
      <c r="J283" s="237">
        <f t="shared" si="11"/>
        <v>0</v>
      </c>
    </row>
    <row r="284" spans="1:10" ht="15.75" customHeight="1" x14ac:dyDescent="0.15">
      <c r="A284" s="235">
        <f>'2023'!A286</f>
        <v>0</v>
      </c>
      <c r="B284" s="235">
        <f>'2023'!B286</f>
        <v>0</v>
      </c>
      <c r="C284" s="320">
        <f>'2021'!E287</f>
        <v>0</v>
      </c>
      <c r="D284" s="236">
        <f>'2023'!I286</f>
        <v>0</v>
      </c>
      <c r="E284" s="237">
        <f>'2023'!L286</f>
        <v>0</v>
      </c>
      <c r="F284" s="235">
        <f>'2023'!M286</f>
        <v>0</v>
      </c>
      <c r="G284" s="235">
        <v>0.55000000000000004</v>
      </c>
      <c r="H284" s="235">
        <f t="shared" si="9"/>
        <v>0</v>
      </c>
      <c r="I284" s="235">
        <f t="shared" si="10"/>
        <v>0</v>
      </c>
      <c r="J284" s="237">
        <f t="shared" si="11"/>
        <v>0</v>
      </c>
    </row>
    <row r="285" spans="1:10" ht="15.75" customHeight="1" x14ac:dyDescent="0.15">
      <c r="A285" s="235">
        <f>'2023'!A287</f>
        <v>0</v>
      </c>
      <c r="B285" s="235">
        <f>'2023'!B287</f>
        <v>0</v>
      </c>
      <c r="C285" s="320">
        <f>'2021'!E288</f>
        <v>0</v>
      </c>
      <c r="D285" s="236">
        <f>'2023'!I287</f>
        <v>0</v>
      </c>
      <c r="E285" s="237">
        <f>'2023'!L287</f>
        <v>0</v>
      </c>
      <c r="F285" s="235">
        <f>'2023'!M287</f>
        <v>0</v>
      </c>
      <c r="G285" s="235">
        <v>0.55000000000000004</v>
      </c>
      <c r="H285" s="235">
        <f t="shared" si="9"/>
        <v>0</v>
      </c>
      <c r="I285" s="235">
        <f t="shared" si="10"/>
        <v>0</v>
      </c>
      <c r="J285" s="237">
        <f t="shared" si="11"/>
        <v>0</v>
      </c>
    </row>
    <row r="286" spans="1:10" ht="15.75" customHeight="1" x14ac:dyDescent="0.15">
      <c r="A286" s="235">
        <f>'2023'!A288</f>
        <v>0</v>
      </c>
      <c r="B286" s="235">
        <f>'2023'!B288</f>
        <v>0</v>
      </c>
      <c r="C286" s="320">
        <f>'2021'!E289</f>
        <v>0</v>
      </c>
      <c r="D286" s="236">
        <f>'2023'!I288</f>
        <v>0</v>
      </c>
      <c r="E286" s="237">
        <f>'2023'!L288</f>
        <v>0</v>
      </c>
      <c r="F286" s="235">
        <f>'2023'!M288</f>
        <v>0</v>
      </c>
      <c r="G286" s="235">
        <v>0.55000000000000004</v>
      </c>
      <c r="H286" s="235">
        <f t="shared" si="9"/>
        <v>0</v>
      </c>
      <c r="I286" s="235">
        <f t="shared" si="10"/>
        <v>0</v>
      </c>
      <c r="J286" s="237">
        <f t="shared" si="11"/>
        <v>0</v>
      </c>
    </row>
    <row r="287" spans="1:10" ht="15.75" customHeight="1" x14ac:dyDescent="0.15">
      <c r="A287" s="235">
        <f>'2023'!A289</f>
        <v>0</v>
      </c>
      <c r="B287" s="235">
        <f>'2023'!B289</f>
        <v>0</v>
      </c>
      <c r="C287" s="320">
        <f>'2021'!E290</f>
        <v>0</v>
      </c>
      <c r="D287" s="236">
        <f>'2023'!I289</f>
        <v>0</v>
      </c>
      <c r="E287" s="237">
        <f>'2023'!L289</f>
        <v>0</v>
      </c>
      <c r="F287" s="235">
        <f>'2023'!M289</f>
        <v>0</v>
      </c>
      <c r="G287" s="235">
        <v>0.55000000000000004</v>
      </c>
      <c r="H287" s="235">
        <f t="shared" si="9"/>
        <v>0</v>
      </c>
      <c r="I287" s="235">
        <f t="shared" si="10"/>
        <v>0</v>
      </c>
      <c r="J287" s="237">
        <f t="shared" si="11"/>
        <v>0</v>
      </c>
    </row>
    <row r="288" spans="1:10" ht="15.75" customHeight="1" x14ac:dyDescent="0.15">
      <c r="A288" s="235">
        <f>'2023'!A290</f>
        <v>0</v>
      </c>
      <c r="B288" s="235">
        <f>'2023'!B290</f>
        <v>0</v>
      </c>
      <c r="C288" s="320">
        <f>'2021'!E291</f>
        <v>0</v>
      </c>
      <c r="D288" s="236">
        <f>'2023'!I290</f>
        <v>0</v>
      </c>
      <c r="E288" s="237">
        <f>'2023'!L290</f>
        <v>0</v>
      </c>
      <c r="F288" s="235">
        <f>'2023'!M290</f>
        <v>0</v>
      </c>
      <c r="G288" s="235">
        <v>0.55000000000000004</v>
      </c>
      <c r="H288" s="235">
        <f t="shared" si="9"/>
        <v>0</v>
      </c>
      <c r="I288" s="235">
        <f t="shared" si="10"/>
        <v>0</v>
      </c>
      <c r="J288" s="237">
        <f t="shared" si="11"/>
        <v>0</v>
      </c>
    </row>
    <row r="289" spans="1:10" ht="15.75" customHeight="1" x14ac:dyDescent="0.15">
      <c r="A289" s="235">
        <f>'2023'!A291</f>
        <v>0</v>
      </c>
      <c r="B289" s="235">
        <f>'2023'!B291</f>
        <v>0</v>
      </c>
      <c r="C289" s="320">
        <f>'2021'!E292</f>
        <v>0</v>
      </c>
      <c r="D289" s="236">
        <f>'2023'!I291</f>
        <v>0</v>
      </c>
      <c r="E289" s="237">
        <f>'2023'!L291</f>
        <v>0</v>
      </c>
      <c r="F289" s="235">
        <f>'2023'!M291</f>
        <v>0</v>
      </c>
      <c r="G289" s="235">
        <v>0.55000000000000004</v>
      </c>
      <c r="H289" s="235">
        <f t="shared" si="9"/>
        <v>0</v>
      </c>
      <c r="I289" s="235">
        <f t="shared" si="10"/>
        <v>0</v>
      </c>
      <c r="J289" s="237">
        <f t="shared" si="11"/>
        <v>0</v>
      </c>
    </row>
    <row r="290" spans="1:10" ht="15.75" customHeight="1" x14ac:dyDescent="0.15">
      <c r="A290" s="235">
        <f>'2023'!A292</f>
        <v>0</v>
      </c>
      <c r="B290" s="235">
        <f>'2023'!B292</f>
        <v>0</v>
      </c>
      <c r="C290" s="320">
        <f>'2021'!E293</f>
        <v>0</v>
      </c>
      <c r="D290" s="236">
        <f>'2023'!I292</f>
        <v>0</v>
      </c>
      <c r="E290" s="237">
        <f>'2023'!L292</f>
        <v>0</v>
      </c>
      <c r="F290" s="235">
        <f>'2023'!M292</f>
        <v>0</v>
      </c>
      <c r="G290" s="235">
        <v>0.55000000000000004</v>
      </c>
      <c r="H290" s="235">
        <f t="shared" si="9"/>
        <v>0</v>
      </c>
      <c r="I290" s="235">
        <f t="shared" si="10"/>
        <v>0</v>
      </c>
      <c r="J290" s="237">
        <f t="shared" si="11"/>
        <v>0</v>
      </c>
    </row>
    <row r="291" spans="1:10" ht="15.75" customHeight="1" x14ac:dyDescent="0.15">
      <c r="A291" s="235">
        <f>'2023'!A293</f>
        <v>0</v>
      </c>
      <c r="B291" s="235">
        <f>'2023'!B293</f>
        <v>0</v>
      </c>
      <c r="C291" s="320">
        <f>'2021'!E294</f>
        <v>0</v>
      </c>
      <c r="D291" s="236">
        <f>'2023'!I293</f>
        <v>0</v>
      </c>
      <c r="E291" s="237">
        <f>'2023'!L293</f>
        <v>0</v>
      </c>
      <c r="F291" s="235">
        <f>'2023'!M293</f>
        <v>0</v>
      </c>
      <c r="G291" s="235">
        <v>0.55000000000000004</v>
      </c>
      <c r="H291" s="235">
        <f t="shared" si="9"/>
        <v>0</v>
      </c>
      <c r="I291" s="235">
        <f t="shared" si="10"/>
        <v>0</v>
      </c>
      <c r="J291" s="237">
        <f t="shared" si="11"/>
        <v>0</v>
      </c>
    </row>
    <row r="292" spans="1:10" ht="15.75" customHeight="1" x14ac:dyDescent="0.15">
      <c r="A292" s="235">
        <f>'2023'!A294</f>
        <v>0</v>
      </c>
      <c r="B292" s="235">
        <f>'2023'!B294</f>
        <v>0</v>
      </c>
      <c r="C292" s="320">
        <f>'2021'!E295</f>
        <v>0</v>
      </c>
      <c r="D292" s="236">
        <f>'2023'!I294</f>
        <v>0</v>
      </c>
      <c r="E292" s="237">
        <f>'2023'!L294</f>
        <v>0</v>
      </c>
      <c r="F292" s="235">
        <f>'2023'!M294</f>
        <v>0</v>
      </c>
      <c r="G292" s="235">
        <v>0.55000000000000004</v>
      </c>
      <c r="H292" s="235">
        <f t="shared" si="9"/>
        <v>0</v>
      </c>
      <c r="I292" s="235">
        <f t="shared" si="10"/>
        <v>0</v>
      </c>
      <c r="J292" s="237">
        <f t="shared" si="11"/>
        <v>0</v>
      </c>
    </row>
    <row r="293" spans="1:10" ht="15.75" customHeight="1" x14ac:dyDescent="0.15">
      <c r="A293" s="235">
        <f>'2023'!A295</f>
        <v>0</v>
      </c>
      <c r="B293" s="235">
        <f>'2023'!B295</f>
        <v>0</v>
      </c>
      <c r="C293" s="320">
        <f>'2021'!E296</f>
        <v>0</v>
      </c>
      <c r="D293" s="236">
        <f>'2023'!I295</f>
        <v>0</v>
      </c>
      <c r="E293" s="237">
        <f>'2023'!L295</f>
        <v>0</v>
      </c>
      <c r="F293" s="235">
        <f>'2023'!M295</f>
        <v>0</v>
      </c>
      <c r="G293" s="235">
        <v>0.55000000000000004</v>
      </c>
      <c r="H293" s="235">
        <f t="shared" si="9"/>
        <v>0</v>
      </c>
      <c r="I293" s="235">
        <f t="shared" si="10"/>
        <v>0</v>
      </c>
      <c r="J293" s="237">
        <f t="shared" si="11"/>
        <v>0</v>
      </c>
    </row>
    <row r="294" spans="1:10" ht="15.75" customHeight="1" x14ac:dyDescent="0.15">
      <c r="A294" s="235">
        <f>'2023'!A296</f>
        <v>0</v>
      </c>
      <c r="B294" s="235">
        <f>'2023'!B296</f>
        <v>0</v>
      </c>
      <c r="C294" s="320">
        <f>'2021'!E297</f>
        <v>0</v>
      </c>
      <c r="D294" s="236">
        <f>'2023'!I296</f>
        <v>0</v>
      </c>
      <c r="E294" s="237">
        <f>'2023'!L296</f>
        <v>0</v>
      </c>
      <c r="F294" s="235">
        <f>'2023'!M296</f>
        <v>0</v>
      </c>
      <c r="G294" s="235">
        <v>0.55000000000000004</v>
      </c>
      <c r="H294" s="235">
        <f t="shared" si="9"/>
        <v>0</v>
      </c>
      <c r="I294" s="235">
        <f t="shared" si="10"/>
        <v>0</v>
      </c>
      <c r="J294" s="237">
        <f t="shared" si="11"/>
        <v>0</v>
      </c>
    </row>
    <row r="295" spans="1:10" ht="15.75" customHeight="1" x14ac:dyDescent="0.15">
      <c r="A295" s="235">
        <f>'2023'!A297</f>
        <v>0</v>
      </c>
      <c r="B295" s="235">
        <f>'2023'!B297</f>
        <v>0</v>
      </c>
      <c r="C295" s="320">
        <f>'2021'!E298</f>
        <v>0</v>
      </c>
      <c r="D295" s="236">
        <f>'2023'!I297</f>
        <v>0</v>
      </c>
      <c r="E295" s="237">
        <f>'2023'!L297</f>
        <v>0</v>
      </c>
      <c r="F295" s="235">
        <f>'2023'!M297</f>
        <v>0</v>
      </c>
      <c r="G295" s="235">
        <v>0.55000000000000004</v>
      </c>
      <c r="H295" s="235">
        <f t="shared" si="9"/>
        <v>0</v>
      </c>
      <c r="I295" s="235">
        <f t="shared" si="10"/>
        <v>0</v>
      </c>
      <c r="J295" s="237">
        <f t="shared" si="11"/>
        <v>0</v>
      </c>
    </row>
    <row r="296" spans="1:10" ht="15.75" customHeight="1" x14ac:dyDescent="0.15">
      <c r="A296" s="235">
        <f>'2023'!A298</f>
        <v>0</v>
      </c>
      <c r="B296" s="235">
        <f>'2023'!B298</f>
        <v>0</v>
      </c>
      <c r="C296" s="320">
        <f>'2021'!E299</f>
        <v>0</v>
      </c>
      <c r="D296" s="236">
        <f>'2023'!I298</f>
        <v>0</v>
      </c>
      <c r="E296" s="237">
        <f>'2023'!L298</f>
        <v>0</v>
      </c>
      <c r="F296" s="235">
        <f>'2023'!M298</f>
        <v>0</v>
      </c>
      <c r="G296" s="235">
        <v>0.55000000000000004</v>
      </c>
      <c r="H296" s="235">
        <f t="shared" si="9"/>
        <v>0</v>
      </c>
      <c r="I296" s="235">
        <f t="shared" si="10"/>
        <v>0</v>
      </c>
      <c r="J296" s="237">
        <f t="shared" si="11"/>
        <v>0</v>
      </c>
    </row>
    <row r="297" spans="1:10" ht="15.75" customHeight="1" x14ac:dyDescent="0.15">
      <c r="A297" s="235">
        <f>'2023'!A299</f>
        <v>0</v>
      </c>
      <c r="B297" s="235">
        <f>'2023'!B299</f>
        <v>0</v>
      </c>
      <c r="C297" s="320">
        <f>'2021'!E300</f>
        <v>0</v>
      </c>
      <c r="D297" s="236">
        <f>'2023'!I299</f>
        <v>0</v>
      </c>
      <c r="E297" s="237">
        <f>'2023'!L299</f>
        <v>0</v>
      </c>
      <c r="F297" s="235">
        <f>'2023'!M299</f>
        <v>0</v>
      </c>
      <c r="G297" s="235">
        <v>0.55000000000000004</v>
      </c>
      <c r="H297" s="235">
        <f t="shared" si="9"/>
        <v>0</v>
      </c>
      <c r="I297" s="235">
        <f t="shared" si="10"/>
        <v>0</v>
      </c>
      <c r="J297" s="237">
        <f t="shared" si="11"/>
        <v>0</v>
      </c>
    </row>
    <row r="298" spans="1:10" ht="15.75" customHeight="1" x14ac:dyDescent="0.15">
      <c r="A298" s="235">
        <f>'2023'!A300</f>
        <v>0</v>
      </c>
      <c r="B298" s="235">
        <f>'2023'!B300</f>
        <v>0</v>
      </c>
      <c r="C298" s="320">
        <f>'2021'!E301</f>
        <v>0</v>
      </c>
      <c r="D298" s="236">
        <f>'2023'!I300</f>
        <v>0</v>
      </c>
      <c r="E298" s="237">
        <f>'2023'!L300</f>
        <v>0</v>
      </c>
      <c r="F298" s="235">
        <f>'2023'!M300</f>
        <v>0</v>
      </c>
      <c r="G298" s="235">
        <v>0.55000000000000004</v>
      </c>
      <c r="H298" s="235">
        <f t="shared" si="9"/>
        <v>0</v>
      </c>
      <c r="I298" s="235">
        <f t="shared" si="10"/>
        <v>0</v>
      </c>
      <c r="J298" s="237">
        <f t="shared" si="11"/>
        <v>0</v>
      </c>
    </row>
    <row r="299" spans="1:10" ht="15.75" customHeight="1" x14ac:dyDescent="0.15">
      <c r="A299" s="235">
        <f>'2023'!A301</f>
        <v>0</v>
      </c>
      <c r="B299" s="235">
        <f>'2023'!B301</f>
        <v>0</v>
      </c>
      <c r="C299" s="320">
        <f>'2021'!E302</f>
        <v>0</v>
      </c>
      <c r="D299" s="236">
        <f>'2023'!I301</f>
        <v>0</v>
      </c>
      <c r="E299" s="237">
        <f>'2023'!L301</f>
        <v>0</v>
      </c>
      <c r="F299" s="235">
        <f>'2023'!M301</f>
        <v>0</v>
      </c>
      <c r="G299" s="235">
        <v>0.55000000000000004</v>
      </c>
      <c r="H299" s="235">
        <f t="shared" si="9"/>
        <v>0</v>
      </c>
      <c r="I299" s="235">
        <f t="shared" si="10"/>
        <v>0</v>
      </c>
      <c r="J299" s="237">
        <f t="shared" si="11"/>
        <v>0</v>
      </c>
    </row>
    <row r="300" spans="1:10" ht="15.75" customHeight="1" x14ac:dyDescent="0.15">
      <c r="A300" s="235">
        <f>'2023'!A302</f>
        <v>0</v>
      </c>
      <c r="B300" s="235">
        <f>'2023'!B302</f>
        <v>0</v>
      </c>
      <c r="C300" s="320">
        <f>'2021'!E303</f>
        <v>0</v>
      </c>
      <c r="D300" s="236">
        <f>'2023'!I302</f>
        <v>0</v>
      </c>
      <c r="E300" s="237">
        <f>'2023'!L302</f>
        <v>0</v>
      </c>
      <c r="F300" s="235">
        <f>'2023'!M302</f>
        <v>0</v>
      </c>
      <c r="G300" s="235">
        <v>0.55000000000000004</v>
      </c>
      <c r="H300" s="235">
        <f t="shared" si="9"/>
        <v>0</v>
      </c>
      <c r="I300" s="235">
        <f t="shared" si="10"/>
        <v>0</v>
      </c>
      <c r="J300" s="237">
        <f t="shared" si="11"/>
        <v>0</v>
      </c>
    </row>
    <row r="301" spans="1:10" ht="15.75" customHeight="1" x14ac:dyDescent="0.15">
      <c r="A301" s="235">
        <f>'2023'!A303</f>
        <v>0</v>
      </c>
      <c r="B301" s="235">
        <f>'2023'!B303</f>
        <v>0</v>
      </c>
      <c r="C301" s="320">
        <f>'2021'!E304</f>
        <v>0</v>
      </c>
      <c r="D301" s="236">
        <f>'2023'!I303</f>
        <v>0</v>
      </c>
      <c r="E301" s="237">
        <f>'2023'!L303</f>
        <v>0</v>
      </c>
      <c r="F301" s="235">
        <f>'2023'!M303</f>
        <v>0</v>
      </c>
      <c r="G301" s="235">
        <v>0.55000000000000004</v>
      </c>
      <c r="H301" s="235">
        <f t="shared" si="9"/>
        <v>0</v>
      </c>
      <c r="I301" s="235">
        <f t="shared" si="10"/>
        <v>0</v>
      </c>
      <c r="J301" s="237">
        <f t="shared" si="11"/>
        <v>0</v>
      </c>
    </row>
    <row r="302" spans="1:10" ht="15.75" customHeight="1" x14ac:dyDescent="0.15">
      <c r="A302" s="235">
        <f>'2023'!A304</f>
        <v>0</v>
      </c>
      <c r="B302" s="235">
        <f>'2023'!B304</f>
        <v>0</v>
      </c>
      <c r="C302" s="320">
        <f>'2021'!E305</f>
        <v>0</v>
      </c>
      <c r="D302" s="236">
        <f>'2023'!I304</f>
        <v>0</v>
      </c>
      <c r="E302" s="237">
        <f>'2023'!L304</f>
        <v>0</v>
      </c>
      <c r="F302" s="235">
        <f>'2023'!M304</f>
        <v>0</v>
      </c>
      <c r="G302" s="235">
        <v>0.55000000000000004</v>
      </c>
      <c r="H302" s="235">
        <f t="shared" si="9"/>
        <v>0</v>
      </c>
      <c r="I302" s="235">
        <f t="shared" si="10"/>
        <v>0</v>
      </c>
      <c r="J302" s="237">
        <f t="shared" si="11"/>
        <v>0</v>
      </c>
    </row>
    <row r="303" spans="1:10" ht="15.75" customHeight="1" x14ac:dyDescent="0.15">
      <c r="A303" s="235">
        <f>'2023'!A305</f>
        <v>0</v>
      </c>
      <c r="B303" s="235">
        <f>'2023'!B305</f>
        <v>0</v>
      </c>
      <c r="C303" s="320">
        <f>'2021'!E306</f>
        <v>0</v>
      </c>
      <c r="D303" s="236">
        <f>'2023'!I305</f>
        <v>0</v>
      </c>
      <c r="E303" s="237">
        <f>'2023'!L305</f>
        <v>0</v>
      </c>
      <c r="F303" s="235">
        <f>'2023'!M305</f>
        <v>0</v>
      </c>
      <c r="G303" s="235">
        <v>0.55000000000000004</v>
      </c>
      <c r="H303" s="235">
        <f t="shared" si="9"/>
        <v>0</v>
      </c>
      <c r="I303" s="235">
        <f t="shared" si="10"/>
        <v>0</v>
      </c>
      <c r="J303" s="237">
        <f t="shared" si="11"/>
        <v>0</v>
      </c>
    </row>
    <row r="304" spans="1:10" ht="15.75" customHeight="1" x14ac:dyDescent="0.15">
      <c r="A304" s="235">
        <f>'2023'!A306</f>
        <v>0</v>
      </c>
      <c r="B304" s="235">
        <f>'2023'!B306</f>
        <v>0</v>
      </c>
      <c r="C304" s="320">
        <f>'2021'!E307</f>
        <v>0</v>
      </c>
      <c r="D304" s="236">
        <f>'2023'!I306</f>
        <v>0</v>
      </c>
      <c r="E304" s="237">
        <f>'2023'!L306</f>
        <v>0</v>
      </c>
      <c r="F304" s="235">
        <f>'2023'!M306</f>
        <v>0</v>
      </c>
      <c r="G304" s="235">
        <v>0.55000000000000004</v>
      </c>
      <c r="H304" s="235">
        <f t="shared" si="9"/>
        <v>0</v>
      </c>
      <c r="I304" s="235">
        <f t="shared" si="10"/>
        <v>0</v>
      </c>
      <c r="J304" s="237">
        <f t="shared" si="11"/>
        <v>0</v>
      </c>
    </row>
    <row r="305" spans="1:10" ht="15.75" customHeight="1" x14ac:dyDescent="0.15">
      <c r="A305" s="235">
        <f>'2023'!A307</f>
        <v>0</v>
      </c>
      <c r="B305" s="235">
        <f>'2023'!B307</f>
        <v>0</v>
      </c>
      <c r="C305" s="320">
        <f>'2021'!E308</f>
        <v>0</v>
      </c>
      <c r="D305" s="236">
        <f>'2023'!I307</f>
        <v>0</v>
      </c>
      <c r="E305" s="237">
        <f>'2023'!L307</f>
        <v>0</v>
      </c>
      <c r="F305" s="235">
        <f>'2023'!M307</f>
        <v>0</v>
      </c>
      <c r="G305" s="235">
        <v>0.55000000000000004</v>
      </c>
      <c r="H305" s="235">
        <f t="shared" si="9"/>
        <v>0</v>
      </c>
      <c r="I305" s="235">
        <f t="shared" si="10"/>
        <v>0</v>
      </c>
      <c r="J305" s="237">
        <f t="shared" si="11"/>
        <v>0</v>
      </c>
    </row>
    <row r="306" spans="1:10" ht="15.75" customHeight="1" x14ac:dyDescent="0.15">
      <c r="A306" s="235">
        <f>'2023'!A308</f>
        <v>0</v>
      </c>
      <c r="B306" s="235">
        <f>'2023'!B308</f>
        <v>0</v>
      </c>
      <c r="C306" s="320">
        <f>'2021'!E309</f>
        <v>0</v>
      </c>
      <c r="D306" s="236">
        <f>'2023'!I308</f>
        <v>0</v>
      </c>
      <c r="E306" s="237">
        <f>'2023'!L308</f>
        <v>0</v>
      </c>
      <c r="F306" s="235">
        <f>'2023'!M308</f>
        <v>0</v>
      </c>
      <c r="G306" s="235">
        <v>0.55000000000000004</v>
      </c>
      <c r="H306" s="235">
        <f t="shared" si="9"/>
        <v>0</v>
      </c>
      <c r="I306" s="235">
        <f t="shared" si="10"/>
        <v>0</v>
      </c>
      <c r="J306" s="237">
        <f t="shared" si="11"/>
        <v>0</v>
      </c>
    </row>
    <row r="307" spans="1:10" ht="15.75" customHeight="1" x14ac:dyDescent="0.15">
      <c r="A307" s="235">
        <f>'2023'!A309</f>
        <v>0</v>
      </c>
      <c r="B307" s="235">
        <f>'2023'!B309</f>
        <v>0</v>
      </c>
      <c r="C307" s="320">
        <f>'2021'!E310</f>
        <v>0</v>
      </c>
      <c r="D307" s="236">
        <f>'2023'!I309</f>
        <v>0</v>
      </c>
      <c r="E307" s="237">
        <f>'2023'!L309</f>
        <v>0</v>
      </c>
      <c r="F307" s="235">
        <f>'2023'!M309</f>
        <v>0</v>
      </c>
      <c r="G307" s="235">
        <v>0.55000000000000004</v>
      </c>
      <c r="H307" s="235">
        <f t="shared" si="9"/>
        <v>0</v>
      </c>
      <c r="I307" s="235">
        <f t="shared" si="10"/>
        <v>0</v>
      </c>
      <c r="J307" s="237">
        <f t="shared" si="11"/>
        <v>0</v>
      </c>
    </row>
    <row r="308" spans="1:10" ht="15.75" customHeight="1" x14ac:dyDescent="0.15">
      <c r="A308" s="235">
        <f>'2023'!A310</f>
        <v>0</v>
      </c>
      <c r="B308" s="235">
        <f>'2023'!B310</f>
        <v>0</v>
      </c>
      <c r="C308" s="320">
        <f>'2021'!E311</f>
        <v>0</v>
      </c>
      <c r="D308" s="236">
        <f>'2023'!I310</f>
        <v>0</v>
      </c>
      <c r="E308" s="237">
        <f>'2023'!L310</f>
        <v>0</v>
      </c>
      <c r="F308" s="235">
        <f>'2023'!M310</f>
        <v>0</v>
      </c>
      <c r="G308" s="235">
        <v>0.55000000000000004</v>
      </c>
      <c r="H308" s="235">
        <f t="shared" si="9"/>
        <v>0</v>
      </c>
      <c r="I308" s="235">
        <f t="shared" si="10"/>
        <v>0</v>
      </c>
      <c r="J308" s="237">
        <f t="shared" si="11"/>
        <v>0</v>
      </c>
    </row>
    <row r="309" spans="1:10" ht="15.75" customHeight="1" x14ac:dyDescent="0.15">
      <c r="A309" s="235">
        <f>'2023'!A311</f>
        <v>0</v>
      </c>
      <c r="B309" s="235">
        <f>'2023'!B311</f>
        <v>0</v>
      </c>
      <c r="C309" s="320">
        <f>'2021'!E312</f>
        <v>0</v>
      </c>
      <c r="D309" s="236">
        <f>'2023'!I311</f>
        <v>0</v>
      </c>
      <c r="E309" s="237">
        <f>'2023'!L311</f>
        <v>0</v>
      </c>
      <c r="F309" s="235">
        <f>'2023'!M311</f>
        <v>0</v>
      </c>
      <c r="G309" s="235">
        <v>0.55000000000000004</v>
      </c>
      <c r="H309" s="235">
        <f t="shared" si="9"/>
        <v>0</v>
      </c>
      <c r="I309" s="235">
        <f t="shared" si="10"/>
        <v>0</v>
      </c>
      <c r="J309" s="237">
        <f t="shared" si="11"/>
        <v>0</v>
      </c>
    </row>
    <row r="310" spans="1:10" ht="15.75" customHeight="1" x14ac:dyDescent="0.15">
      <c r="A310" s="235">
        <f>'2023'!A312</f>
        <v>0</v>
      </c>
      <c r="B310" s="235">
        <f>'2023'!B312</f>
        <v>0</v>
      </c>
      <c r="C310" s="320">
        <f>'2021'!E313</f>
        <v>0</v>
      </c>
      <c r="D310" s="236">
        <f>'2023'!I312</f>
        <v>0</v>
      </c>
      <c r="E310" s="237">
        <f>'2023'!L312</f>
        <v>0</v>
      </c>
      <c r="F310" s="235">
        <f>'2023'!M312</f>
        <v>0</v>
      </c>
      <c r="G310" s="235">
        <v>0.55000000000000004</v>
      </c>
      <c r="H310" s="235">
        <f t="shared" si="9"/>
        <v>0</v>
      </c>
      <c r="I310" s="235">
        <f t="shared" si="10"/>
        <v>0</v>
      </c>
      <c r="J310" s="237">
        <f t="shared" si="11"/>
        <v>0</v>
      </c>
    </row>
    <row r="311" spans="1:10" ht="15.75" customHeight="1" x14ac:dyDescent="0.15">
      <c r="A311" s="235">
        <f>'2023'!A313</f>
        <v>0</v>
      </c>
      <c r="B311" s="235">
        <f>'2023'!B313</f>
        <v>0</v>
      </c>
      <c r="C311" s="320">
        <f>'2021'!E314</f>
        <v>0</v>
      </c>
      <c r="D311" s="236">
        <f>'2023'!I313</f>
        <v>0</v>
      </c>
      <c r="E311" s="237">
        <f>'2023'!L313</f>
        <v>0</v>
      </c>
      <c r="F311" s="235">
        <f>'2023'!M313</f>
        <v>0</v>
      </c>
      <c r="G311" s="235">
        <v>0.55000000000000004</v>
      </c>
      <c r="H311" s="235">
        <f t="shared" si="9"/>
        <v>0</v>
      </c>
      <c r="I311" s="235">
        <f t="shared" si="10"/>
        <v>0</v>
      </c>
      <c r="J311" s="237">
        <f t="shared" si="11"/>
        <v>0</v>
      </c>
    </row>
    <row r="312" spans="1:10" ht="15.75" customHeight="1" x14ac:dyDescent="0.2">
      <c r="A312" s="235"/>
      <c r="C312" s="33"/>
      <c r="D312" s="236"/>
      <c r="I312" s="33"/>
    </row>
    <row r="313" spans="1:10" ht="15.75" customHeight="1" x14ac:dyDescent="0.2">
      <c r="A313" s="242"/>
      <c r="C313" s="33"/>
      <c r="D313" s="236"/>
      <c r="I313" s="33"/>
    </row>
    <row r="314" spans="1:10" ht="15.75" customHeight="1" x14ac:dyDescent="0.2">
      <c r="A314" s="242"/>
      <c r="C314" s="33"/>
      <c r="D314" s="236"/>
      <c r="I314" s="33"/>
    </row>
    <row r="315" spans="1:10" ht="15.75" customHeight="1" x14ac:dyDescent="0.2">
      <c r="A315" s="242"/>
      <c r="C315" s="33"/>
      <c r="D315" s="236"/>
      <c r="I315" s="33"/>
    </row>
    <row r="316" spans="1:10" ht="15.75" customHeight="1" x14ac:dyDescent="0.2">
      <c r="A316" s="242"/>
      <c r="C316" s="33"/>
      <c r="D316" s="236"/>
      <c r="I316" s="33"/>
    </row>
    <row r="317" spans="1:10" ht="15.75" customHeight="1" x14ac:dyDescent="0.2">
      <c r="A317" s="242"/>
      <c r="C317" s="33"/>
      <c r="D317" s="236"/>
      <c r="I317" s="33"/>
    </row>
    <row r="318" spans="1:10" ht="15.75" customHeight="1" x14ac:dyDescent="0.2">
      <c r="A318" s="242"/>
      <c r="C318" s="33"/>
      <c r="D318" s="236"/>
      <c r="I318" s="33"/>
    </row>
    <row r="319" spans="1:10" ht="15.75" customHeight="1" x14ac:dyDescent="0.2">
      <c r="A319" s="242"/>
      <c r="C319" s="33"/>
      <c r="D319" s="236"/>
      <c r="I319" s="33"/>
    </row>
    <row r="320" spans="1:10" ht="15.75" customHeight="1" x14ac:dyDescent="0.2">
      <c r="A320" s="242"/>
      <c r="C320" s="33"/>
      <c r="D320" s="236"/>
      <c r="I320" s="33"/>
    </row>
    <row r="321" spans="1:9" ht="15.75" customHeight="1" x14ac:dyDescent="0.2">
      <c r="A321" s="242"/>
      <c r="C321" s="33"/>
      <c r="D321" s="236"/>
      <c r="I321" s="33"/>
    </row>
    <row r="322" spans="1:9" ht="15.75" customHeight="1" x14ac:dyDescent="0.2">
      <c r="A322" s="242"/>
      <c r="C322" s="33"/>
      <c r="D322" s="236"/>
      <c r="I322" s="33"/>
    </row>
    <row r="323" spans="1:9" ht="15.75" customHeight="1" x14ac:dyDescent="0.2">
      <c r="A323" s="242"/>
      <c r="C323" s="33"/>
      <c r="D323" s="236"/>
      <c r="I323" s="33"/>
    </row>
    <row r="324" spans="1:9" ht="15.75" customHeight="1" x14ac:dyDescent="0.2">
      <c r="A324" s="242"/>
      <c r="C324" s="33"/>
      <c r="D324" s="236"/>
      <c r="I324" s="33"/>
    </row>
    <row r="325" spans="1:9" ht="15.75" customHeight="1" x14ac:dyDescent="0.2">
      <c r="A325" s="242"/>
      <c r="C325" s="33"/>
      <c r="D325" s="236"/>
      <c r="I325" s="33"/>
    </row>
    <row r="326" spans="1:9" ht="15.75" customHeight="1" x14ac:dyDescent="0.2">
      <c r="A326" s="242"/>
      <c r="C326" s="33"/>
      <c r="D326" s="236"/>
      <c r="I326" s="33"/>
    </row>
    <row r="327" spans="1:9" ht="15.75" customHeight="1" x14ac:dyDescent="0.2">
      <c r="A327" s="242"/>
      <c r="C327" s="33"/>
      <c r="D327" s="236"/>
      <c r="I327" s="33"/>
    </row>
    <row r="328" spans="1:9" ht="15.75" customHeight="1" x14ac:dyDescent="0.2">
      <c r="A328" s="242"/>
      <c r="C328" s="33"/>
      <c r="D328" s="236"/>
      <c r="I328" s="33"/>
    </row>
    <row r="329" spans="1:9" ht="15.75" customHeight="1" x14ac:dyDescent="0.2">
      <c r="A329" s="242"/>
      <c r="C329" s="33"/>
      <c r="D329" s="236"/>
      <c r="I329" s="33"/>
    </row>
    <row r="330" spans="1:9" ht="15.75" customHeight="1" x14ac:dyDescent="0.2">
      <c r="A330" s="242"/>
      <c r="C330" s="33"/>
      <c r="D330" s="236"/>
      <c r="I330" s="33"/>
    </row>
    <row r="331" spans="1:9" ht="15.75" customHeight="1" x14ac:dyDescent="0.2">
      <c r="A331" s="242"/>
      <c r="C331" s="33"/>
      <c r="D331" s="236"/>
      <c r="I331" s="33"/>
    </row>
    <row r="332" spans="1:9" ht="15.75" customHeight="1" x14ac:dyDescent="0.2">
      <c r="A332" s="242"/>
      <c r="C332" s="33"/>
      <c r="D332" s="236"/>
      <c r="I332" s="33"/>
    </row>
    <row r="333" spans="1:9" ht="15.75" customHeight="1" x14ac:dyDescent="0.2">
      <c r="A333" s="242"/>
      <c r="C333" s="33"/>
      <c r="D333" s="236"/>
      <c r="I333" s="33"/>
    </row>
    <row r="334" spans="1:9" ht="15.75" customHeight="1" x14ac:dyDescent="0.2">
      <c r="A334" s="242"/>
      <c r="C334" s="33"/>
      <c r="D334" s="236"/>
      <c r="I334" s="33"/>
    </row>
    <row r="335" spans="1:9" ht="15.75" customHeight="1" x14ac:dyDescent="0.2">
      <c r="A335" s="242"/>
      <c r="C335" s="33"/>
      <c r="D335" s="236"/>
      <c r="I335" s="33"/>
    </row>
    <row r="336" spans="1:9" ht="15.75" customHeight="1" x14ac:dyDescent="0.2">
      <c r="A336" s="242"/>
      <c r="C336" s="33"/>
      <c r="D336" s="236"/>
      <c r="I336" s="33"/>
    </row>
    <row r="337" spans="1:9" ht="15.75" customHeight="1" x14ac:dyDescent="0.2">
      <c r="A337" s="242"/>
      <c r="C337" s="33"/>
      <c r="D337" s="236"/>
      <c r="I337" s="33"/>
    </row>
    <row r="338" spans="1:9" ht="15.75" customHeight="1" x14ac:dyDescent="0.2">
      <c r="A338" s="242"/>
      <c r="C338" s="33"/>
      <c r="D338" s="236"/>
      <c r="I338" s="33"/>
    </row>
    <row r="339" spans="1:9" ht="15.75" customHeight="1" x14ac:dyDescent="0.2">
      <c r="A339" s="242"/>
      <c r="C339" s="33"/>
      <c r="D339" s="236"/>
      <c r="I339" s="33"/>
    </row>
    <row r="340" spans="1:9" ht="15.75" customHeight="1" x14ac:dyDescent="0.2">
      <c r="A340" s="242"/>
      <c r="C340" s="33"/>
      <c r="D340" s="236"/>
      <c r="I340" s="33"/>
    </row>
    <row r="341" spans="1:9" ht="15.75" customHeight="1" x14ac:dyDescent="0.2">
      <c r="A341" s="242"/>
      <c r="C341" s="33"/>
      <c r="D341" s="236"/>
      <c r="I341" s="33"/>
    </row>
    <row r="342" spans="1:9" ht="15.75" customHeight="1" x14ac:dyDescent="0.2">
      <c r="A342" s="242"/>
      <c r="C342" s="33"/>
      <c r="D342" s="236"/>
      <c r="I342" s="33"/>
    </row>
    <row r="343" spans="1:9" ht="15.75" customHeight="1" x14ac:dyDescent="0.2">
      <c r="A343" s="242"/>
      <c r="C343" s="33"/>
      <c r="D343" s="236"/>
      <c r="I343" s="33"/>
    </row>
    <row r="344" spans="1:9" ht="15.75" customHeight="1" x14ac:dyDescent="0.2">
      <c r="A344" s="242"/>
      <c r="C344" s="33"/>
      <c r="D344" s="236"/>
      <c r="I344" s="33"/>
    </row>
    <row r="345" spans="1:9" ht="15.75" customHeight="1" x14ac:dyDescent="0.2">
      <c r="A345" s="242"/>
      <c r="C345" s="33"/>
      <c r="D345" s="236"/>
      <c r="I345" s="33"/>
    </row>
    <row r="346" spans="1:9" ht="15.75" customHeight="1" x14ac:dyDescent="0.2">
      <c r="A346" s="242"/>
      <c r="C346" s="33"/>
      <c r="D346" s="236"/>
      <c r="I346" s="33"/>
    </row>
    <row r="347" spans="1:9" ht="15.75" customHeight="1" x14ac:dyDescent="0.2">
      <c r="A347" s="242"/>
      <c r="C347" s="33"/>
      <c r="D347" s="236"/>
      <c r="I347" s="33"/>
    </row>
    <row r="348" spans="1:9" ht="15.75" customHeight="1" x14ac:dyDescent="0.2">
      <c r="A348" s="242"/>
      <c r="C348" s="33"/>
      <c r="D348" s="236"/>
      <c r="I348" s="33"/>
    </row>
    <row r="349" spans="1:9" ht="15.75" customHeight="1" x14ac:dyDescent="0.2">
      <c r="A349" s="242"/>
      <c r="C349" s="33"/>
      <c r="D349" s="236"/>
      <c r="I349" s="33"/>
    </row>
    <row r="350" spans="1:9" ht="15.75" customHeight="1" x14ac:dyDescent="0.2">
      <c r="A350" s="242"/>
      <c r="C350" s="33"/>
      <c r="D350" s="236"/>
      <c r="I350" s="33"/>
    </row>
    <row r="351" spans="1:9" ht="15.75" customHeight="1" x14ac:dyDescent="0.2">
      <c r="A351" s="242"/>
      <c r="C351" s="33"/>
      <c r="D351" s="236"/>
      <c r="I351" s="33"/>
    </row>
    <row r="352" spans="1:9" ht="15.75" customHeight="1" x14ac:dyDescent="0.2">
      <c r="A352" s="242"/>
      <c r="C352" s="33"/>
      <c r="D352" s="236"/>
      <c r="I352" s="33"/>
    </row>
    <row r="353" spans="1:9" ht="15.75" customHeight="1" x14ac:dyDescent="0.2">
      <c r="A353" s="242"/>
      <c r="C353" s="33"/>
      <c r="D353" s="236"/>
      <c r="I353" s="33"/>
    </row>
    <row r="354" spans="1:9" ht="15.75" customHeight="1" x14ac:dyDescent="0.2">
      <c r="A354" s="242"/>
      <c r="C354" s="33"/>
      <c r="D354" s="236"/>
      <c r="I354" s="33"/>
    </row>
    <row r="355" spans="1:9" ht="15.75" customHeight="1" x14ac:dyDescent="0.2">
      <c r="A355" s="242"/>
      <c r="C355" s="33"/>
      <c r="D355" s="236"/>
      <c r="I355" s="33"/>
    </row>
    <row r="356" spans="1:9" ht="15.75" customHeight="1" x14ac:dyDescent="0.2">
      <c r="A356" s="242"/>
      <c r="C356" s="33"/>
      <c r="D356" s="236"/>
      <c r="I356" s="33"/>
    </row>
    <row r="357" spans="1:9" ht="15.75" customHeight="1" x14ac:dyDescent="0.2">
      <c r="A357" s="242"/>
      <c r="C357" s="33"/>
      <c r="D357" s="236"/>
      <c r="I357" s="33"/>
    </row>
    <row r="358" spans="1:9" ht="15.75" customHeight="1" x14ac:dyDescent="0.2">
      <c r="A358" s="242"/>
      <c r="C358" s="33"/>
      <c r="D358" s="236"/>
      <c r="I358" s="33"/>
    </row>
    <row r="359" spans="1:9" ht="15.75" customHeight="1" x14ac:dyDescent="0.2">
      <c r="A359" s="242"/>
      <c r="C359" s="33"/>
      <c r="D359" s="236"/>
      <c r="I359" s="33"/>
    </row>
    <row r="360" spans="1:9" ht="15.75" customHeight="1" x14ac:dyDescent="0.2">
      <c r="A360" s="242"/>
      <c r="C360" s="33"/>
      <c r="D360" s="236"/>
      <c r="I360" s="33"/>
    </row>
    <row r="361" spans="1:9" ht="15.75" customHeight="1" x14ac:dyDescent="0.2">
      <c r="A361" s="242"/>
      <c r="C361" s="33"/>
      <c r="D361" s="236"/>
      <c r="I361" s="33"/>
    </row>
    <row r="362" spans="1:9" ht="15.75" customHeight="1" x14ac:dyDescent="0.2">
      <c r="A362" s="242"/>
      <c r="C362" s="33"/>
      <c r="D362" s="236"/>
      <c r="I362" s="33"/>
    </row>
    <row r="363" spans="1:9" ht="15.75" customHeight="1" x14ac:dyDescent="0.2">
      <c r="A363" s="242"/>
      <c r="C363" s="33"/>
      <c r="D363" s="236"/>
      <c r="I363" s="33"/>
    </row>
    <row r="364" spans="1:9" ht="15.75" customHeight="1" x14ac:dyDescent="0.2">
      <c r="A364" s="242"/>
      <c r="C364" s="33"/>
      <c r="D364" s="236"/>
      <c r="I364" s="33"/>
    </row>
    <row r="365" spans="1:9" ht="15.75" customHeight="1" x14ac:dyDescent="0.2">
      <c r="A365" s="242"/>
      <c r="C365" s="33"/>
      <c r="D365" s="236"/>
      <c r="I365" s="33"/>
    </row>
    <row r="366" spans="1:9" ht="15.75" customHeight="1" x14ac:dyDescent="0.2">
      <c r="A366" s="242"/>
      <c r="C366" s="33"/>
      <c r="D366" s="236"/>
      <c r="I366" s="33"/>
    </row>
    <row r="367" spans="1:9" ht="15.75" customHeight="1" x14ac:dyDescent="0.2">
      <c r="A367" s="242"/>
      <c r="C367" s="33"/>
      <c r="D367" s="236"/>
      <c r="I367" s="33"/>
    </row>
    <row r="368" spans="1:9" ht="15.75" customHeight="1" x14ac:dyDescent="0.2">
      <c r="A368" s="242"/>
      <c r="C368" s="33"/>
      <c r="D368" s="236"/>
      <c r="I368" s="33"/>
    </row>
    <row r="369" spans="1:9" ht="15.75" customHeight="1" x14ac:dyDescent="0.2">
      <c r="A369" s="242"/>
      <c r="C369" s="33"/>
      <c r="D369" s="236"/>
      <c r="I369" s="33"/>
    </row>
    <row r="370" spans="1:9" ht="15.75" customHeight="1" x14ac:dyDescent="0.2">
      <c r="A370" s="242"/>
      <c r="C370" s="33"/>
      <c r="D370" s="236"/>
      <c r="I370" s="33"/>
    </row>
    <row r="371" spans="1:9" ht="15.75" customHeight="1" x14ac:dyDescent="0.2">
      <c r="A371" s="242"/>
      <c r="C371" s="33"/>
      <c r="D371" s="236"/>
      <c r="I371" s="33"/>
    </row>
    <row r="372" spans="1:9" ht="15.75" customHeight="1" x14ac:dyDescent="0.2">
      <c r="A372" s="242"/>
      <c r="C372" s="33"/>
      <c r="D372" s="236"/>
      <c r="I372" s="33"/>
    </row>
    <row r="373" spans="1:9" ht="15.75" customHeight="1" x14ac:dyDescent="0.2">
      <c r="A373" s="242"/>
      <c r="C373" s="33"/>
      <c r="D373" s="236"/>
      <c r="I373" s="33"/>
    </row>
    <row r="374" spans="1:9" ht="15.75" customHeight="1" x14ac:dyDescent="0.2">
      <c r="A374" s="242"/>
      <c r="C374" s="33"/>
      <c r="D374" s="236"/>
      <c r="I374" s="33"/>
    </row>
    <row r="375" spans="1:9" ht="15.75" customHeight="1" x14ac:dyDescent="0.2">
      <c r="A375" s="242"/>
      <c r="C375" s="33"/>
      <c r="D375" s="236"/>
      <c r="I375" s="33"/>
    </row>
    <row r="376" spans="1:9" ht="15.75" customHeight="1" x14ac:dyDescent="0.2">
      <c r="A376" s="242"/>
      <c r="C376" s="33"/>
      <c r="D376" s="236"/>
      <c r="I376" s="33"/>
    </row>
    <row r="377" spans="1:9" ht="15.75" customHeight="1" x14ac:dyDescent="0.2">
      <c r="A377" s="242"/>
      <c r="C377" s="33"/>
      <c r="D377" s="236"/>
      <c r="I377" s="33"/>
    </row>
    <row r="378" spans="1:9" ht="15.75" customHeight="1" x14ac:dyDescent="0.2">
      <c r="A378" s="242"/>
      <c r="C378" s="33"/>
      <c r="D378" s="236"/>
      <c r="I378" s="33"/>
    </row>
    <row r="379" spans="1:9" ht="15.75" customHeight="1" x14ac:dyDescent="0.2">
      <c r="A379" s="242"/>
      <c r="C379" s="33"/>
      <c r="D379" s="236"/>
      <c r="I379" s="33"/>
    </row>
    <row r="380" spans="1:9" ht="15.75" customHeight="1" x14ac:dyDescent="0.2">
      <c r="A380" s="242"/>
      <c r="C380" s="33"/>
      <c r="D380" s="236"/>
      <c r="I380" s="33"/>
    </row>
    <row r="381" spans="1:9" ht="15.75" customHeight="1" x14ac:dyDescent="0.2">
      <c r="A381" s="242"/>
      <c r="C381" s="33"/>
      <c r="D381" s="236"/>
      <c r="I381" s="33"/>
    </row>
    <row r="382" spans="1:9" ht="15.75" customHeight="1" x14ac:dyDescent="0.2">
      <c r="A382" s="242"/>
      <c r="C382" s="33"/>
      <c r="D382" s="236"/>
      <c r="I382" s="33"/>
    </row>
    <row r="383" spans="1:9" ht="15.75" customHeight="1" x14ac:dyDescent="0.2">
      <c r="A383" s="242"/>
      <c r="C383" s="33"/>
      <c r="D383" s="236"/>
      <c r="I383" s="33"/>
    </row>
    <row r="384" spans="1:9" ht="15.75" customHeight="1" x14ac:dyDescent="0.2">
      <c r="A384" s="242"/>
      <c r="C384" s="33"/>
      <c r="D384" s="236"/>
      <c r="I384" s="33"/>
    </row>
    <row r="385" spans="1:9" ht="15.75" customHeight="1" x14ac:dyDescent="0.2">
      <c r="A385" s="242"/>
      <c r="C385" s="33"/>
      <c r="D385" s="236"/>
      <c r="I385" s="33"/>
    </row>
    <row r="386" spans="1:9" ht="15.75" customHeight="1" x14ac:dyDescent="0.2">
      <c r="A386" s="242"/>
      <c r="C386" s="33"/>
      <c r="D386" s="236"/>
      <c r="I386" s="33"/>
    </row>
    <row r="387" spans="1:9" ht="15.75" customHeight="1" x14ac:dyDescent="0.2">
      <c r="A387" s="242"/>
      <c r="C387" s="33"/>
      <c r="D387" s="236"/>
      <c r="I387" s="33"/>
    </row>
    <row r="388" spans="1:9" ht="15.75" customHeight="1" x14ac:dyDescent="0.2">
      <c r="A388" s="242"/>
      <c r="C388" s="33"/>
      <c r="D388" s="236"/>
      <c r="I388" s="33"/>
    </row>
    <row r="389" spans="1:9" ht="15.75" customHeight="1" x14ac:dyDescent="0.2">
      <c r="A389" s="242"/>
      <c r="C389" s="33"/>
      <c r="D389" s="236"/>
      <c r="I389" s="33"/>
    </row>
    <row r="390" spans="1:9" ht="15.75" customHeight="1" x14ac:dyDescent="0.2">
      <c r="A390" s="242"/>
      <c r="C390" s="33"/>
      <c r="D390" s="236"/>
      <c r="I390" s="33"/>
    </row>
    <row r="391" spans="1:9" ht="15.75" customHeight="1" x14ac:dyDescent="0.2">
      <c r="A391" s="242"/>
      <c r="C391" s="33"/>
      <c r="D391" s="236"/>
      <c r="I391" s="33"/>
    </row>
    <row r="392" spans="1:9" ht="15.75" customHeight="1" x14ac:dyDescent="0.2">
      <c r="A392" s="242"/>
      <c r="C392" s="33"/>
      <c r="D392" s="236"/>
      <c r="I392" s="33"/>
    </row>
    <row r="393" spans="1:9" ht="15.75" customHeight="1" x14ac:dyDescent="0.2">
      <c r="A393" s="242"/>
      <c r="C393" s="33"/>
      <c r="D393" s="236"/>
      <c r="I393" s="33"/>
    </row>
    <row r="394" spans="1:9" ht="15.75" customHeight="1" x14ac:dyDescent="0.2">
      <c r="A394" s="242"/>
      <c r="C394" s="33"/>
      <c r="D394" s="236"/>
      <c r="I394" s="33"/>
    </row>
    <row r="395" spans="1:9" ht="15.75" customHeight="1" x14ac:dyDescent="0.2">
      <c r="A395" s="242"/>
      <c r="C395" s="33"/>
      <c r="D395" s="236"/>
      <c r="I395" s="33"/>
    </row>
    <row r="396" spans="1:9" ht="15.75" customHeight="1" x14ac:dyDescent="0.2">
      <c r="A396" s="242"/>
      <c r="C396" s="33"/>
      <c r="D396" s="236"/>
      <c r="I396" s="33"/>
    </row>
    <row r="397" spans="1:9" ht="15.75" customHeight="1" x14ac:dyDescent="0.2">
      <c r="A397" s="242"/>
      <c r="C397" s="33"/>
      <c r="D397" s="236"/>
      <c r="I397" s="33"/>
    </row>
    <row r="398" spans="1:9" ht="15.75" customHeight="1" x14ac:dyDescent="0.2">
      <c r="A398" s="242"/>
      <c r="C398" s="33"/>
      <c r="D398" s="236"/>
      <c r="I398" s="33"/>
    </row>
    <row r="399" spans="1:9" ht="15.75" customHeight="1" x14ac:dyDescent="0.2">
      <c r="A399" s="242"/>
      <c r="C399" s="33"/>
      <c r="D399" s="236"/>
      <c r="I399" s="33"/>
    </row>
    <row r="400" spans="1:9" ht="15.75" customHeight="1" x14ac:dyDescent="0.2">
      <c r="A400" s="242"/>
      <c r="C400" s="33"/>
      <c r="D400" s="236"/>
      <c r="I400" s="33"/>
    </row>
    <row r="401" spans="1:9" ht="15.75" customHeight="1" x14ac:dyDescent="0.2">
      <c r="A401" s="242"/>
      <c r="C401" s="33"/>
      <c r="D401" s="236"/>
      <c r="I401" s="33"/>
    </row>
    <row r="402" spans="1:9" ht="15.75" customHeight="1" x14ac:dyDescent="0.2">
      <c r="A402" s="242"/>
      <c r="C402" s="33"/>
      <c r="D402" s="236"/>
      <c r="I402" s="33"/>
    </row>
    <row r="403" spans="1:9" ht="15.75" customHeight="1" x14ac:dyDescent="0.2">
      <c r="A403" s="242"/>
      <c r="C403" s="33"/>
      <c r="D403" s="236"/>
      <c r="I403" s="33"/>
    </row>
    <row r="404" spans="1:9" ht="15.75" customHeight="1" x14ac:dyDescent="0.2">
      <c r="A404" s="242"/>
      <c r="C404" s="33"/>
      <c r="D404" s="236"/>
      <c r="I404" s="33"/>
    </row>
    <row r="405" spans="1:9" ht="15.75" customHeight="1" x14ac:dyDescent="0.2">
      <c r="A405" s="242"/>
      <c r="C405" s="33"/>
      <c r="D405" s="236"/>
      <c r="I405" s="33"/>
    </row>
    <row r="406" spans="1:9" ht="15.75" customHeight="1" x14ac:dyDescent="0.2">
      <c r="A406" s="242"/>
      <c r="C406" s="33"/>
      <c r="D406" s="236"/>
      <c r="I406" s="33"/>
    </row>
    <row r="407" spans="1:9" ht="15.75" customHeight="1" x14ac:dyDescent="0.2">
      <c r="A407" s="242"/>
      <c r="C407" s="33"/>
      <c r="D407" s="236"/>
      <c r="I407" s="33"/>
    </row>
    <row r="408" spans="1:9" ht="15.75" customHeight="1" x14ac:dyDescent="0.2">
      <c r="A408" s="242"/>
      <c r="C408" s="33"/>
      <c r="D408" s="236"/>
      <c r="I408" s="33"/>
    </row>
    <row r="409" spans="1:9" ht="15.75" customHeight="1" x14ac:dyDescent="0.2">
      <c r="A409" s="242"/>
      <c r="C409" s="33"/>
      <c r="D409" s="236"/>
      <c r="I409" s="33"/>
    </row>
    <row r="410" spans="1:9" ht="15.75" customHeight="1" x14ac:dyDescent="0.2">
      <c r="A410" s="242"/>
      <c r="C410" s="33"/>
      <c r="D410" s="236"/>
      <c r="I410" s="33"/>
    </row>
    <row r="411" spans="1:9" ht="15.75" customHeight="1" x14ac:dyDescent="0.2">
      <c r="A411" s="242"/>
      <c r="C411" s="33"/>
      <c r="D411" s="236"/>
      <c r="I411" s="33"/>
    </row>
    <row r="412" spans="1:9" ht="15.75" customHeight="1" x14ac:dyDescent="0.2">
      <c r="A412" s="242"/>
      <c r="C412" s="33"/>
      <c r="D412" s="236"/>
      <c r="I412" s="33"/>
    </row>
    <row r="413" spans="1:9" ht="15.75" customHeight="1" x14ac:dyDescent="0.2">
      <c r="A413" s="242"/>
      <c r="C413" s="33"/>
      <c r="D413" s="236"/>
      <c r="I413" s="33"/>
    </row>
    <row r="414" spans="1:9" ht="15.75" customHeight="1" x14ac:dyDescent="0.2">
      <c r="A414" s="242"/>
      <c r="C414" s="33"/>
      <c r="D414" s="236"/>
      <c r="I414" s="33"/>
    </row>
    <row r="415" spans="1:9" ht="15.75" customHeight="1" x14ac:dyDescent="0.2">
      <c r="A415" s="242"/>
      <c r="C415" s="33"/>
      <c r="D415" s="236"/>
      <c r="I415" s="33"/>
    </row>
    <row r="416" spans="1:9" ht="15.75" customHeight="1" x14ac:dyDescent="0.2">
      <c r="A416" s="242"/>
      <c r="C416" s="33"/>
      <c r="D416" s="236"/>
      <c r="I416" s="33"/>
    </row>
    <row r="417" spans="1:9" ht="15.75" customHeight="1" x14ac:dyDescent="0.2">
      <c r="A417" s="242"/>
      <c r="C417" s="33"/>
      <c r="D417" s="236"/>
      <c r="I417" s="33"/>
    </row>
    <row r="418" spans="1:9" ht="15.75" customHeight="1" x14ac:dyDescent="0.2">
      <c r="A418" s="242"/>
      <c r="C418" s="33"/>
      <c r="D418" s="236"/>
      <c r="I418" s="33"/>
    </row>
    <row r="419" spans="1:9" ht="15.75" customHeight="1" x14ac:dyDescent="0.2">
      <c r="A419" s="242"/>
      <c r="C419" s="33"/>
      <c r="D419" s="236"/>
      <c r="I419" s="33"/>
    </row>
    <row r="420" spans="1:9" ht="15.75" customHeight="1" x14ac:dyDescent="0.2">
      <c r="A420" s="242"/>
      <c r="C420" s="33"/>
      <c r="D420" s="236"/>
      <c r="I420" s="33"/>
    </row>
    <row r="421" spans="1:9" ht="15.75" customHeight="1" x14ac:dyDescent="0.2">
      <c r="A421" s="242"/>
      <c r="C421" s="33"/>
      <c r="D421" s="236"/>
      <c r="I421" s="33"/>
    </row>
    <row r="422" spans="1:9" ht="15.75" customHeight="1" x14ac:dyDescent="0.2">
      <c r="A422" s="242"/>
      <c r="C422" s="33"/>
      <c r="D422" s="236"/>
      <c r="I422" s="33"/>
    </row>
    <row r="423" spans="1:9" ht="15.75" customHeight="1" x14ac:dyDescent="0.2">
      <c r="A423" s="242"/>
      <c r="C423" s="33"/>
      <c r="D423" s="236"/>
      <c r="I423" s="33"/>
    </row>
    <row r="424" spans="1:9" ht="15.75" customHeight="1" x14ac:dyDescent="0.2">
      <c r="A424" s="242"/>
      <c r="C424" s="33"/>
      <c r="D424" s="236"/>
      <c r="I424" s="33"/>
    </row>
    <row r="425" spans="1:9" ht="15.75" customHeight="1" x14ac:dyDescent="0.2">
      <c r="A425" s="242"/>
      <c r="C425" s="33"/>
      <c r="D425" s="236"/>
      <c r="I425" s="33"/>
    </row>
    <row r="426" spans="1:9" ht="15.75" customHeight="1" x14ac:dyDescent="0.2">
      <c r="A426" s="242"/>
      <c r="C426" s="33"/>
      <c r="D426" s="236"/>
      <c r="I426" s="33"/>
    </row>
    <row r="427" spans="1:9" ht="15.75" customHeight="1" x14ac:dyDescent="0.2">
      <c r="A427" s="242"/>
      <c r="C427" s="33"/>
      <c r="D427" s="236"/>
      <c r="I427" s="33"/>
    </row>
    <row r="428" spans="1:9" ht="15.75" customHeight="1" x14ac:dyDescent="0.2">
      <c r="A428" s="242"/>
      <c r="C428" s="33"/>
      <c r="D428" s="236"/>
      <c r="I428" s="33"/>
    </row>
    <row r="429" spans="1:9" ht="15.75" customHeight="1" x14ac:dyDescent="0.2">
      <c r="A429" s="242"/>
      <c r="C429" s="33"/>
      <c r="D429" s="236"/>
      <c r="I429" s="33"/>
    </row>
    <row r="430" spans="1:9" ht="15.75" customHeight="1" x14ac:dyDescent="0.2">
      <c r="A430" s="242"/>
      <c r="C430" s="33"/>
      <c r="D430" s="236"/>
      <c r="I430" s="33"/>
    </row>
    <row r="431" spans="1:9" ht="15.75" customHeight="1" x14ac:dyDescent="0.2">
      <c r="A431" s="242"/>
      <c r="C431" s="33"/>
      <c r="D431" s="236"/>
      <c r="I431" s="33"/>
    </row>
    <row r="432" spans="1:9" ht="15.75" customHeight="1" x14ac:dyDescent="0.2">
      <c r="A432" s="242"/>
      <c r="C432" s="33"/>
      <c r="D432" s="236"/>
      <c r="I432" s="33"/>
    </row>
    <row r="433" spans="1:9" ht="15.75" customHeight="1" x14ac:dyDescent="0.2">
      <c r="A433" s="242"/>
      <c r="C433" s="33"/>
      <c r="D433" s="236"/>
      <c r="I433" s="33"/>
    </row>
    <row r="434" spans="1:9" ht="15.75" customHeight="1" x14ac:dyDescent="0.2">
      <c r="A434" s="242"/>
      <c r="C434" s="33"/>
      <c r="D434" s="236"/>
      <c r="I434" s="33"/>
    </row>
    <row r="435" spans="1:9" ht="15.75" customHeight="1" x14ac:dyDescent="0.2">
      <c r="A435" s="242"/>
      <c r="C435" s="33"/>
      <c r="D435" s="236"/>
      <c r="I435" s="33"/>
    </row>
    <row r="436" spans="1:9" ht="15.75" customHeight="1" x14ac:dyDescent="0.2">
      <c r="A436" s="242"/>
      <c r="C436" s="33"/>
      <c r="D436" s="236"/>
      <c r="I436" s="33"/>
    </row>
    <row r="437" spans="1:9" ht="15.75" customHeight="1" x14ac:dyDescent="0.2">
      <c r="A437" s="242"/>
      <c r="C437" s="33"/>
      <c r="D437" s="236"/>
      <c r="I437" s="33"/>
    </row>
    <row r="438" spans="1:9" ht="15.75" customHeight="1" x14ac:dyDescent="0.2">
      <c r="A438" s="242"/>
      <c r="C438" s="33"/>
      <c r="D438" s="236"/>
      <c r="I438" s="33"/>
    </row>
    <row r="439" spans="1:9" ht="15.75" customHeight="1" x14ac:dyDescent="0.2">
      <c r="A439" s="242"/>
      <c r="C439" s="33"/>
      <c r="D439" s="236"/>
      <c r="I439" s="33"/>
    </row>
    <row r="440" spans="1:9" ht="15.75" customHeight="1" x14ac:dyDescent="0.2">
      <c r="A440" s="242"/>
      <c r="C440" s="33"/>
      <c r="D440" s="236"/>
      <c r="I440" s="33"/>
    </row>
    <row r="441" spans="1:9" ht="15.75" customHeight="1" x14ac:dyDescent="0.2">
      <c r="A441" s="242"/>
      <c r="C441" s="33"/>
      <c r="D441" s="236"/>
      <c r="I441" s="33"/>
    </row>
    <row r="442" spans="1:9" ht="15.75" customHeight="1" x14ac:dyDescent="0.2">
      <c r="A442" s="242"/>
      <c r="C442" s="33"/>
      <c r="D442" s="236"/>
      <c r="I442" s="33"/>
    </row>
    <row r="443" spans="1:9" ht="15.75" customHeight="1" x14ac:dyDescent="0.2">
      <c r="A443" s="242"/>
      <c r="C443" s="33"/>
      <c r="D443" s="236"/>
      <c r="I443" s="33"/>
    </row>
    <row r="444" spans="1:9" ht="15.75" customHeight="1" x14ac:dyDescent="0.2">
      <c r="A444" s="242"/>
      <c r="C444" s="33"/>
      <c r="D444" s="236"/>
      <c r="I444" s="33"/>
    </row>
    <row r="445" spans="1:9" ht="15.75" customHeight="1" x14ac:dyDescent="0.2">
      <c r="A445" s="242"/>
      <c r="C445" s="33"/>
      <c r="D445" s="236"/>
      <c r="I445" s="33"/>
    </row>
    <row r="446" spans="1:9" ht="15.75" customHeight="1" x14ac:dyDescent="0.2">
      <c r="A446" s="242"/>
      <c r="C446" s="33"/>
      <c r="D446" s="236"/>
      <c r="I446" s="33"/>
    </row>
    <row r="447" spans="1:9" ht="15.75" customHeight="1" x14ac:dyDescent="0.2">
      <c r="A447" s="242"/>
      <c r="C447" s="33"/>
      <c r="D447" s="236"/>
      <c r="I447" s="33"/>
    </row>
    <row r="448" spans="1:9" ht="15.75" customHeight="1" x14ac:dyDescent="0.2">
      <c r="A448" s="242"/>
      <c r="C448" s="33"/>
      <c r="D448" s="236"/>
      <c r="I448" s="33"/>
    </row>
    <row r="449" spans="1:9" ht="15.75" customHeight="1" x14ac:dyDescent="0.2">
      <c r="A449" s="242"/>
      <c r="C449" s="33"/>
      <c r="D449" s="236"/>
      <c r="I449" s="33"/>
    </row>
    <row r="450" spans="1:9" ht="15.75" customHeight="1" x14ac:dyDescent="0.2">
      <c r="A450" s="242"/>
      <c r="C450" s="33"/>
      <c r="D450" s="236"/>
      <c r="I450" s="33"/>
    </row>
    <row r="451" spans="1:9" ht="15.75" customHeight="1" x14ac:dyDescent="0.2">
      <c r="A451" s="242"/>
      <c r="C451" s="33"/>
      <c r="D451" s="236"/>
      <c r="I451" s="33"/>
    </row>
    <row r="452" spans="1:9" ht="15.75" customHeight="1" x14ac:dyDescent="0.2">
      <c r="A452" s="242"/>
      <c r="C452" s="33"/>
      <c r="D452" s="236"/>
      <c r="I452" s="33"/>
    </row>
    <row r="453" spans="1:9" ht="15.75" customHeight="1" x14ac:dyDescent="0.2">
      <c r="A453" s="242"/>
      <c r="C453" s="33"/>
      <c r="D453" s="236"/>
      <c r="I453" s="33"/>
    </row>
    <row r="454" spans="1:9" ht="15.75" customHeight="1" x14ac:dyDescent="0.2">
      <c r="A454" s="242"/>
      <c r="C454" s="33"/>
      <c r="D454" s="236"/>
      <c r="I454" s="33"/>
    </row>
    <row r="455" spans="1:9" ht="15.75" customHeight="1" x14ac:dyDescent="0.2">
      <c r="A455" s="242"/>
      <c r="C455" s="33"/>
      <c r="D455" s="236"/>
      <c r="I455" s="33"/>
    </row>
    <row r="456" spans="1:9" ht="15.75" customHeight="1" x14ac:dyDescent="0.2">
      <c r="A456" s="242"/>
      <c r="C456" s="33"/>
      <c r="D456" s="236"/>
      <c r="I456" s="33"/>
    </row>
    <row r="457" spans="1:9" ht="15.75" customHeight="1" x14ac:dyDescent="0.2">
      <c r="A457" s="242"/>
      <c r="C457" s="33"/>
      <c r="D457" s="236"/>
      <c r="I457" s="33"/>
    </row>
    <row r="458" spans="1:9" ht="15.75" customHeight="1" x14ac:dyDescent="0.2">
      <c r="A458" s="242"/>
      <c r="C458" s="33"/>
      <c r="D458" s="236"/>
      <c r="I458" s="33"/>
    </row>
    <row r="459" spans="1:9" ht="15.75" customHeight="1" x14ac:dyDescent="0.2">
      <c r="A459" s="242"/>
      <c r="C459" s="33"/>
      <c r="D459" s="236"/>
      <c r="I459" s="33"/>
    </row>
    <row r="460" spans="1:9" ht="15.75" customHeight="1" x14ac:dyDescent="0.2">
      <c r="A460" s="242"/>
      <c r="C460" s="33"/>
      <c r="D460" s="236"/>
      <c r="I460" s="33"/>
    </row>
    <row r="461" spans="1:9" ht="15.75" customHeight="1" x14ac:dyDescent="0.2">
      <c r="A461" s="242"/>
      <c r="C461" s="33"/>
      <c r="D461" s="236"/>
      <c r="I461" s="33"/>
    </row>
    <row r="462" spans="1:9" ht="15.75" customHeight="1" x14ac:dyDescent="0.2">
      <c r="A462" s="242"/>
      <c r="C462" s="33"/>
      <c r="D462" s="236"/>
      <c r="I462" s="33"/>
    </row>
    <row r="463" spans="1:9" ht="15.75" customHeight="1" x14ac:dyDescent="0.2">
      <c r="A463" s="242"/>
      <c r="C463" s="33"/>
      <c r="D463" s="236"/>
      <c r="I463" s="33"/>
    </row>
    <row r="464" spans="1:9" ht="15.75" customHeight="1" x14ac:dyDescent="0.2">
      <c r="A464" s="242"/>
      <c r="C464" s="33"/>
      <c r="D464" s="236"/>
      <c r="I464" s="33"/>
    </row>
    <row r="465" spans="1:9" ht="15.75" customHeight="1" x14ac:dyDescent="0.2">
      <c r="A465" s="242"/>
      <c r="C465" s="33"/>
      <c r="D465" s="236"/>
      <c r="I465" s="33"/>
    </row>
    <row r="466" spans="1:9" ht="15.75" customHeight="1" x14ac:dyDescent="0.2">
      <c r="A466" s="242"/>
      <c r="C466" s="33"/>
      <c r="D466" s="236"/>
      <c r="I466" s="33"/>
    </row>
    <row r="467" spans="1:9" ht="15.75" customHeight="1" x14ac:dyDescent="0.2">
      <c r="A467" s="242"/>
      <c r="C467" s="33"/>
      <c r="D467" s="236"/>
      <c r="I467" s="33"/>
    </row>
    <row r="468" spans="1:9" ht="15.75" customHeight="1" x14ac:dyDescent="0.2">
      <c r="A468" s="242"/>
      <c r="C468" s="33"/>
      <c r="D468" s="236"/>
      <c r="I468" s="33"/>
    </row>
    <row r="469" spans="1:9" ht="15.75" customHeight="1" x14ac:dyDescent="0.2">
      <c r="A469" s="242"/>
      <c r="C469" s="33"/>
      <c r="D469" s="236"/>
      <c r="I469" s="33"/>
    </row>
    <row r="470" spans="1:9" ht="15.75" customHeight="1" x14ac:dyDescent="0.2">
      <c r="A470" s="242"/>
      <c r="C470" s="33"/>
      <c r="D470" s="236"/>
      <c r="I470" s="33"/>
    </row>
    <row r="471" spans="1:9" ht="15.75" customHeight="1" x14ac:dyDescent="0.2">
      <c r="A471" s="242"/>
      <c r="C471" s="33"/>
      <c r="D471" s="236"/>
      <c r="I471" s="33"/>
    </row>
    <row r="472" spans="1:9" ht="15.75" customHeight="1" x14ac:dyDescent="0.2">
      <c r="A472" s="242"/>
      <c r="C472" s="33"/>
      <c r="D472" s="236"/>
      <c r="I472" s="33"/>
    </row>
    <row r="473" spans="1:9" ht="15.75" customHeight="1" x14ac:dyDescent="0.2">
      <c r="A473" s="242"/>
      <c r="C473" s="33"/>
      <c r="D473" s="236"/>
      <c r="I473" s="33"/>
    </row>
    <row r="474" spans="1:9" ht="15.75" customHeight="1" x14ac:dyDescent="0.2">
      <c r="A474" s="242"/>
      <c r="C474" s="33"/>
      <c r="D474" s="236"/>
      <c r="I474" s="33"/>
    </row>
    <row r="475" spans="1:9" ht="15.75" customHeight="1" x14ac:dyDescent="0.2">
      <c r="A475" s="242"/>
      <c r="C475" s="33"/>
      <c r="D475" s="236"/>
      <c r="I475" s="33"/>
    </row>
    <row r="476" spans="1:9" ht="15.75" customHeight="1" x14ac:dyDescent="0.2">
      <c r="A476" s="242"/>
      <c r="C476" s="33"/>
      <c r="D476" s="236"/>
      <c r="I476" s="33"/>
    </row>
    <row r="477" spans="1:9" ht="15.75" customHeight="1" x14ac:dyDescent="0.2">
      <c r="A477" s="242"/>
      <c r="C477" s="33"/>
      <c r="D477" s="236"/>
      <c r="I477" s="33"/>
    </row>
    <row r="478" spans="1:9" ht="15.75" customHeight="1" x14ac:dyDescent="0.2">
      <c r="A478" s="242"/>
      <c r="C478" s="33"/>
      <c r="D478" s="236"/>
      <c r="I478" s="33"/>
    </row>
    <row r="479" spans="1:9" ht="15.75" customHeight="1" x14ac:dyDescent="0.2">
      <c r="A479" s="242"/>
      <c r="C479" s="33"/>
      <c r="D479" s="236"/>
      <c r="I479" s="33"/>
    </row>
    <row r="480" spans="1:9" ht="15.75" customHeight="1" x14ac:dyDescent="0.2">
      <c r="A480" s="242"/>
      <c r="C480" s="33"/>
      <c r="D480" s="236"/>
      <c r="I480" s="33"/>
    </row>
    <row r="481" spans="1:9" ht="15.75" customHeight="1" x14ac:dyDescent="0.2">
      <c r="A481" s="242"/>
      <c r="C481" s="33"/>
      <c r="D481" s="236"/>
      <c r="I481" s="33"/>
    </row>
    <row r="482" spans="1:9" ht="15.75" customHeight="1" x14ac:dyDescent="0.2">
      <c r="A482" s="242"/>
      <c r="C482" s="33"/>
      <c r="D482" s="236"/>
      <c r="I482" s="33"/>
    </row>
    <row r="483" spans="1:9" ht="15.75" customHeight="1" x14ac:dyDescent="0.2">
      <c r="A483" s="242"/>
      <c r="C483" s="33"/>
      <c r="D483" s="236"/>
      <c r="I483" s="33"/>
    </row>
    <row r="484" spans="1:9" ht="15.75" customHeight="1" x14ac:dyDescent="0.2">
      <c r="A484" s="242"/>
      <c r="C484" s="33"/>
      <c r="D484" s="236"/>
      <c r="I484" s="33"/>
    </row>
    <row r="485" spans="1:9" ht="15.75" customHeight="1" x14ac:dyDescent="0.2">
      <c r="A485" s="242"/>
      <c r="C485" s="33"/>
      <c r="D485" s="236"/>
      <c r="I485" s="33"/>
    </row>
    <row r="486" spans="1:9" ht="15.75" customHeight="1" x14ac:dyDescent="0.2">
      <c r="A486" s="242"/>
      <c r="C486" s="33"/>
      <c r="D486" s="236"/>
      <c r="I486" s="33"/>
    </row>
    <row r="487" spans="1:9" ht="15.75" customHeight="1" x14ac:dyDescent="0.2">
      <c r="A487" s="242"/>
      <c r="C487" s="33"/>
      <c r="D487" s="236"/>
      <c r="I487" s="33"/>
    </row>
    <row r="488" spans="1:9" ht="15.75" customHeight="1" x14ac:dyDescent="0.2">
      <c r="A488" s="242"/>
      <c r="C488" s="33"/>
      <c r="D488" s="236"/>
      <c r="I488" s="33"/>
    </row>
    <row r="489" spans="1:9" ht="15.75" customHeight="1" x14ac:dyDescent="0.2">
      <c r="A489" s="242"/>
      <c r="C489" s="33"/>
      <c r="D489" s="236"/>
      <c r="I489" s="33"/>
    </row>
    <row r="490" spans="1:9" ht="15.75" customHeight="1" x14ac:dyDescent="0.2">
      <c r="A490" s="242"/>
      <c r="C490" s="33"/>
      <c r="D490" s="236"/>
      <c r="I490" s="33"/>
    </row>
    <row r="491" spans="1:9" ht="15.75" customHeight="1" x14ac:dyDescent="0.2">
      <c r="A491" s="242"/>
      <c r="C491" s="33"/>
      <c r="D491" s="236"/>
      <c r="I491" s="33"/>
    </row>
    <row r="492" spans="1:9" ht="15.75" customHeight="1" x14ac:dyDescent="0.2">
      <c r="A492" s="242"/>
      <c r="C492" s="33"/>
      <c r="D492" s="236"/>
      <c r="I492" s="33"/>
    </row>
    <row r="493" spans="1:9" ht="15.75" customHeight="1" x14ac:dyDescent="0.2">
      <c r="A493" s="242"/>
      <c r="C493" s="33"/>
      <c r="D493" s="236"/>
      <c r="I493" s="33"/>
    </row>
    <row r="494" spans="1:9" ht="15.75" customHeight="1" x14ac:dyDescent="0.2">
      <c r="A494" s="242"/>
      <c r="C494" s="33"/>
      <c r="D494" s="236"/>
      <c r="I494" s="33"/>
    </row>
    <row r="495" spans="1:9" ht="15.75" customHeight="1" x14ac:dyDescent="0.2">
      <c r="A495" s="242"/>
      <c r="C495" s="33"/>
      <c r="D495" s="236"/>
      <c r="I495" s="33"/>
    </row>
    <row r="496" spans="1:9" ht="15.75" customHeight="1" x14ac:dyDescent="0.2">
      <c r="A496" s="242"/>
      <c r="C496" s="33"/>
      <c r="D496" s="236"/>
      <c r="I496" s="33"/>
    </row>
    <row r="497" spans="1:9" ht="15.75" customHeight="1" x14ac:dyDescent="0.2">
      <c r="A497" s="242"/>
      <c r="C497" s="33"/>
      <c r="D497" s="236"/>
      <c r="I497" s="33"/>
    </row>
    <row r="498" spans="1:9" ht="15.75" customHeight="1" x14ac:dyDescent="0.2">
      <c r="A498" s="242"/>
      <c r="C498" s="33"/>
      <c r="D498" s="236"/>
      <c r="I498" s="33"/>
    </row>
    <row r="499" spans="1:9" ht="15.75" customHeight="1" x14ac:dyDescent="0.2">
      <c r="A499" s="242"/>
      <c r="C499" s="33"/>
      <c r="D499" s="236"/>
      <c r="I499" s="33"/>
    </row>
    <row r="500" spans="1:9" ht="15.75" customHeight="1" x14ac:dyDescent="0.2">
      <c r="A500" s="242"/>
      <c r="C500" s="33"/>
      <c r="D500" s="236"/>
      <c r="I500" s="33"/>
    </row>
    <row r="501" spans="1:9" ht="15.75" customHeight="1" x14ac:dyDescent="0.2">
      <c r="A501" s="242"/>
      <c r="C501" s="33"/>
      <c r="D501" s="236"/>
      <c r="I501" s="33"/>
    </row>
    <row r="502" spans="1:9" ht="15.75" customHeight="1" x14ac:dyDescent="0.2">
      <c r="A502" s="242"/>
      <c r="C502" s="33"/>
      <c r="D502" s="236"/>
      <c r="I502" s="33"/>
    </row>
    <row r="503" spans="1:9" ht="15.75" customHeight="1" x14ac:dyDescent="0.2">
      <c r="A503" s="242"/>
      <c r="C503" s="33"/>
      <c r="D503" s="236"/>
      <c r="I503" s="33"/>
    </row>
    <row r="504" spans="1:9" ht="15.75" customHeight="1" x14ac:dyDescent="0.2">
      <c r="A504" s="242"/>
      <c r="C504" s="33"/>
      <c r="D504" s="236"/>
      <c r="I504" s="33"/>
    </row>
    <row r="505" spans="1:9" ht="15.75" customHeight="1" x14ac:dyDescent="0.2">
      <c r="A505" s="242"/>
      <c r="C505" s="33"/>
      <c r="D505" s="236"/>
      <c r="I505" s="33"/>
    </row>
    <row r="506" spans="1:9" ht="15.75" customHeight="1" x14ac:dyDescent="0.2">
      <c r="A506" s="242"/>
      <c r="C506" s="33"/>
      <c r="D506" s="236"/>
      <c r="I506" s="33"/>
    </row>
    <row r="507" spans="1:9" ht="15.75" customHeight="1" x14ac:dyDescent="0.2">
      <c r="A507" s="242"/>
      <c r="C507" s="33"/>
      <c r="D507" s="236"/>
      <c r="I507" s="33"/>
    </row>
    <row r="508" spans="1:9" ht="15.75" customHeight="1" x14ac:dyDescent="0.2">
      <c r="A508" s="242"/>
      <c r="C508" s="33"/>
      <c r="D508" s="236"/>
      <c r="I508" s="33"/>
    </row>
    <row r="509" spans="1:9" ht="15.75" customHeight="1" x14ac:dyDescent="0.2">
      <c r="A509" s="242"/>
      <c r="C509" s="33"/>
      <c r="D509" s="236"/>
      <c r="I509" s="33"/>
    </row>
    <row r="510" spans="1:9" ht="15.75" customHeight="1" x14ac:dyDescent="0.2">
      <c r="A510" s="242"/>
      <c r="C510" s="33"/>
      <c r="D510" s="236"/>
      <c r="I510" s="33"/>
    </row>
    <row r="511" spans="1:9" ht="15.75" customHeight="1" x14ac:dyDescent="0.2">
      <c r="A511" s="242"/>
      <c r="C511" s="33"/>
      <c r="D511" s="236"/>
      <c r="I511" s="33"/>
    </row>
    <row r="512" spans="1:9" ht="15.75" customHeight="1" x14ac:dyDescent="0.2">
      <c r="A512" s="242"/>
      <c r="C512" s="33"/>
      <c r="D512" s="33"/>
      <c r="I512" s="33"/>
    </row>
    <row r="513" spans="1:9" ht="15.75" customHeight="1" x14ac:dyDescent="0.2">
      <c r="A513" s="242"/>
      <c r="C513" s="33"/>
      <c r="D513" s="33"/>
      <c r="I513" s="33"/>
    </row>
    <row r="514" spans="1:9" ht="15.75" customHeight="1" x14ac:dyDescent="0.2">
      <c r="A514" s="242"/>
      <c r="C514" s="33"/>
      <c r="D514" s="33"/>
      <c r="I514" s="33"/>
    </row>
    <row r="515" spans="1:9" ht="15.75" customHeight="1" x14ac:dyDescent="0.2">
      <c r="A515" s="242"/>
      <c r="C515" s="33"/>
      <c r="D515" s="33"/>
      <c r="I515" s="33"/>
    </row>
    <row r="516" spans="1:9" ht="15.75" customHeight="1" x14ac:dyDescent="0.2">
      <c r="A516" s="242"/>
      <c r="C516" s="33"/>
      <c r="D516" s="33"/>
      <c r="I516" s="33"/>
    </row>
    <row r="517" spans="1:9" ht="15.75" customHeight="1" x14ac:dyDescent="0.2">
      <c r="A517" s="242"/>
      <c r="C517" s="33"/>
      <c r="D517" s="33"/>
      <c r="I517" s="33"/>
    </row>
    <row r="518" spans="1:9" ht="15.75" customHeight="1" x14ac:dyDescent="0.2">
      <c r="A518" s="242"/>
      <c r="C518" s="33"/>
      <c r="D518" s="33"/>
      <c r="I518" s="33"/>
    </row>
    <row r="519" spans="1:9" ht="15.75" customHeight="1" x14ac:dyDescent="0.2">
      <c r="A519" s="242"/>
      <c r="C519" s="33"/>
      <c r="D519" s="33"/>
      <c r="I519" s="33"/>
    </row>
    <row r="520" spans="1:9" ht="15.75" customHeight="1" x14ac:dyDescent="0.2">
      <c r="A520" s="242"/>
      <c r="C520" s="33"/>
      <c r="D520" s="33"/>
      <c r="I520" s="33"/>
    </row>
    <row r="521" spans="1:9" ht="15.75" customHeight="1" x14ac:dyDescent="0.2">
      <c r="A521" s="242"/>
      <c r="C521" s="33"/>
      <c r="D521" s="33"/>
      <c r="I521" s="33"/>
    </row>
    <row r="522" spans="1:9" ht="15.75" customHeight="1" x14ac:dyDescent="0.2">
      <c r="A522" s="242"/>
      <c r="C522" s="33"/>
      <c r="D522" s="33"/>
      <c r="I522" s="33"/>
    </row>
    <row r="523" spans="1:9" ht="15.75" customHeight="1" x14ac:dyDescent="0.2">
      <c r="A523" s="242"/>
      <c r="C523" s="33"/>
      <c r="D523" s="33"/>
      <c r="I523" s="33"/>
    </row>
    <row r="524" spans="1:9" ht="15.75" customHeight="1" x14ac:dyDescent="0.2">
      <c r="A524" s="242"/>
      <c r="C524" s="33"/>
      <c r="D524" s="33"/>
      <c r="I524" s="33"/>
    </row>
    <row r="525" spans="1:9" ht="15.75" customHeight="1" x14ac:dyDescent="0.2">
      <c r="A525" s="242"/>
      <c r="C525" s="33"/>
      <c r="D525" s="33"/>
      <c r="I525" s="33"/>
    </row>
    <row r="526" spans="1:9" ht="15.75" customHeight="1" x14ac:dyDescent="0.2">
      <c r="A526" s="242"/>
      <c r="C526" s="33"/>
      <c r="D526" s="33"/>
      <c r="I526" s="33"/>
    </row>
    <row r="527" spans="1:9" ht="15.75" customHeight="1" x14ac:dyDescent="0.2">
      <c r="A527" s="242"/>
      <c r="C527" s="33"/>
      <c r="D527" s="33"/>
      <c r="I527" s="33"/>
    </row>
    <row r="528" spans="1:9" ht="15.75" customHeight="1" x14ac:dyDescent="0.2">
      <c r="A528" s="242"/>
      <c r="C528" s="33"/>
      <c r="D528" s="33"/>
      <c r="I528" s="33"/>
    </row>
    <row r="529" spans="1:9" ht="15.75" customHeight="1" x14ac:dyDescent="0.2">
      <c r="A529" s="242"/>
      <c r="C529" s="33"/>
      <c r="D529" s="33"/>
      <c r="I529" s="33"/>
    </row>
    <row r="530" spans="1:9" ht="15.75" customHeight="1" x14ac:dyDescent="0.2">
      <c r="A530" s="242"/>
      <c r="C530" s="33"/>
      <c r="D530" s="33"/>
      <c r="I530" s="33"/>
    </row>
    <row r="531" spans="1:9" ht="15.75" customHeight="1" x14ac:dyDescent="0.2">
      <c r="A531" s="242"/>
      <c r="C531" s="33"/>
      <c r="D531" s="33"/>
      <c r="I531" s="33"/>
    </row>
    <row r="532" spans="1:9" ht="15.75" customHeight="1" x14ac:dyDescent="0.2">
      <c r="A532" s="242"/>
      <c r="C532" s="33"/>
      <c r="D532" s="33"/>
      <c r="I532" s="33"/>
    </row>
    <row r="533" spans="1:9" ht="15.75" customHeight="1" x14ac:dyDescent="0.2">
      <c r="A533" s="242"/>
      <c r="C533" s="33"/>
      <c r="D533" s="33"/>
      <c r="I533" s="33"/>
    </row>
    <row r="534" spans="1:9" ht="15.75" customHeight="1" x14ac:dyDescent="0.2">
      <c r="A534" s="242"/>
      <c r="C534" s="33"/>
      <c r="D534" s="33"/>
      <c r="I534" s="33"/>
    </row>
    <row r="535" spans="1:9" ht="15.75" customHeight="1" x14ac:dyDescent="0.2">
      <c r="A535" s="242"/>
      <c r="C535" s="33"/>
      <c r="D535" s="33"/>
      <c r="I535" s="33"/>
    </row>
    <row r="536" spans="1:9" ht="15.75" customHeight="1" x14ac:dyDescent="0.2">
      <c r="A536" s="242"/>
      <c r="C536" s="33"/>
      <c r="D536" s="33"/>
      <c r="I536" s="33"/>
    </row>
    <row r="537" spans="1:9" ht="15.75" customHeight="1" x14ac:dyDescent="0.2">
      <c r="A537" s="242"/>
      <c r="C537" s="33"/>
      <c r="D537" s="33"/>
      <c r="I537" s="33"/>
    </row>
    <row r="538" spans="1:9" ht="15.75" customHeight="1" x14ac:dyDescent="0.2">
      <c r="A538" s="242"/>
      <c r="C538" s="33"/>
      <c r="D538" s="33"/>
      <c r="I538" s="33"/>
    </row>
    <row r="539" spans="1:9" ht="15.75" customHeight="1" x14ac:dyDescent="0.2">
      <c r="A539" s="242"/>
      <c r="C539" s="33"/>
      <c r="D539" s="33"/>
      <c r="I539" s="33"/>
    </row>
    <row r="540" spans="1:9" ht="15.75" customHeight="1" x14ac:dyDescent="0.2">
      <c r="A540" s="242"/>
      <c r="C540" s="33"/>
      <c r="D540" s="33"/>
      <c r="I540" s="33"/>
    </row>
    <row r="541" spans="1:9" ht="15.75" customHeight="1" x14ac:dyDescent="0.2">
      <c r="A541" s="242"/>
      <c r="C541" s="33"/>
      <c r="D541" s="33"/>
      <c r="I541" s="33"/>
    </row>
    <row r="542" spans="1:9" ht="15.75" customHeight="1" x14ac:dyDescent="0.2">
      <c r="A542" s="242"/>
      <c r="C542" s="33"/>
      <c r="D542" s="33"/>
      <c r="I542" s="33"/>
    </row>
    <row r="543" spans="1:9" ht="15.75" customHeight="1" x14ac:dyDescent="0.2">
      <c r="A543" s="242"/>
      <c r="C543" s="33"/>
      <c r="D543" s="33"/>
      <c r="I543" s="33"/>
    </row>
    <row r="544" spans="1:9" ht="15.75" customHeight="1" x14ac:dyDescent="0.2">
      <c r="A544" s="242"/>
      <c r="C544" s="33"/>
      <c r="D544" s="33"/>
      <c r="I544" s="33"/>
    </row>
    <row r="545" spans="1:9" ht="15.75" customHeight="1" x14ac:dyDescent="0.2">
      <c r="A545" s="242"/>
      <c r="C545" s="33"/>
      <c r="D545" s="33"/>
      <c r="I545" s="33"/>
    </row>
    <row r="546" spans="1:9" ht="15.75" customHeight="1" x14ac:dyDescent="0.2">
      <c r="A546" s="242"/>
      <c r="C546" s="33"/>
      <c r="D546" s="33"/>
      <c r="I546" s="33"/>
    </row>
    <row r="547" spans="1:9" ht="15.75" customHeight="1" x14ac:dyDescent="0.2">
      <c r="A547" s="242"/>
      <c r="C547" s="33"/>
      <c r="D547" s="33"/>
      <c r="I547" s="33"/>
    </row>
    <row r="548" spans="1:9" ht="15.75" customHeight="1" x14ac:dyDescent="0.2">
      <c r="A548" s="242"/>
      <c r="C548" s="33"/>
      <c r="D548" s="33"/>
      <c r="I548" s="33"/>
    </row>
    <row r="549" spans="1:9" ht="15.75" customHeight="1" x14ac:dyDescent="0.2">
      <c r="A549" s="242"/>
      <c r="C549" s="33"/>
      <c r="D549" s="33"/>
      <c r="I549" s="33"/>
    </row>
    <row r="550" spans="1:9" ht="15.75" customHeight="1" x14ac:dyDescent="0.2">
      <c r="A550" s="242"/>
      <c r="C550" s="33"/>
      <c r="D550" s="33"/>
      <c r="I550" s="33"/>
    </row>
    <row r="551" spans="1:9" ht="15.75" customHeight="1" x14ac:dyDescent="0.2">
      <c r="A551" s="242"/>
      <c r="C551" s="33"/>
      <c r="D551" s="33"/>
      <c r="I551" s="33"/>
    </row>
    <row r="552" spans="1:9" ht="15.75" customHeight="1" x14ac:dyDescent="0.2">
      <c r="A552" s="242"/>
      <c r="C552" s="33"/>
      <c r="D552" s="33"/>
      <c r="I552" s="33"/>
    </row>
    <row r="553" spans="1:9" ht="15.75" customHeight="1" x14ac:dyDescent="0.2">
      <c r="A553" s="242"/>
      <c r="C553" s="33"/>
      <c r="D553" s="33"/>
      <c r="I553" s="33"/>
    </row>
    <row r="554" spans="1:9" ht="15.75" customHeight="1" x14ac:dyDescent="0.2">
      <c r="A554" s="242"/>
      <c r="C554" s="33"/>
      <c r="D554" s="33"/>
      <c r="I554" s="33"/>
    </row>
    <row r="555" spans="1:9" ht="15.75" customHeight="1" x14ac:dyDescent="0.2">
      <c r="A555" s="242"/>
      <c r="C555" s="33"/>
      <c r="D555" s="33"/>
      <c r="I555" s="33"/>
    </row>
    <row r="556" spans="1:9" ht="15.75" customHeight="1" x14ac:dyDescent="0.2">
      <c r="A556" s="242"/>
      <c r="C556" s="33"/>
      <c r="D556" s="33"/>
      <c r="I556" s="33"/>
    </row>
    <row r="557" spans="1:9" ht="15.75" customHeight="1" x14ac:dyDescent="0.2">
      <c r="A557" s="242"/>
      <c r="C557" s="33"/>
      <c r="D557" s="33"/>
      <c r="I557" s="33"/>
    </row>
    <row r="558" spans="1:9" ht="15.75" customHeight="1" x14ac:dyDescent="0.2">
      <c r="A558" s="242"/>
      <c r="C558" s="33"/>
      <c r="D558" s="33"/>
      <c r="I558" s="33"/>
    </row>
    <row r="559" spans="1:9" ht="15.75" customHeight="1" x14ac:dyDescent="0.2">
      <c r="A559" s="242"/>
      <c r="C559" s="33"/>
      <c r="D559" s="33"/>
      <c r="I559" s="33"/>
    </row>
    <row r="560" spans="1:9" ht="15.75" customHeight="1" x14ac:dyDescent="0.2">
      <c r="A560" s="242"/>
      <c r="C560" s="33"/>
      <c r="D560" s="33"/>
      <c r="I560" s="33"/>
    </row>
    <row r="561" spans="1:9" ht="15.75" customHeight="1" x14ac:dyDescent="0.2">
      <c r="A561" s="242"/>
      <c r="C561" s="33"/>
      <c r="D561" s="33"/>
      <c r="I561" s="33"/>
    </row>
    <row r="562" spans="1:9" ht="15.75" customHeight="1" x14ac:dyDescent="0.2">
      <c r="A562" s="242"/>
      <c r="C562" s="33"/>
      <c r="D562" s="33"/>
      <c r="I562" s="33"/>
    </row>
    <row r="563" spans="1:9" ht="15.75" customHeight="1" x14ac:dyDescent="0.2">
      <c r="A563" s="242"/>
      <c r="C563" s="33"/>
      <c r="D563" s="33"/>
      <c r="I563" s="33"/>
    </row>
    <row r="564" spans="1:9" ht="15.75" customHeight="1" x14ac:dyDescent="0.2">
      <c r="A564" s="242"/>
      <c r="C564" s="33"/>
      <c r="D564" s="33"/>
      <c r="I564" s="33"/>
    </row>
    <row r="565" spans="1:9" ht="15.75" customHeight="1" x14ac:dyDescent="0.2">
      <c r="A565" s="242"/>
      <c r="C565" s="33"/>
      <c r="D565" s="33"/>
      <c r="I565" s="33"/>
    </row>
    <row r="566" spans="1:9" ht="15.75" customHeight="1" x14ac:dyDescent="0.2">
      <c r="A566" s="242"/>
      <c r="C566" s="33"/>
      <c r="D566" s="33"/>
      <c r="I566" s="33"/>
    </row>
    <row r="567" spans="1:9" ht="15.75" customHeight="1" x14ac:dyDescent="0.2">
      <c r="A567" s="242"/>
      <c r="C567" s="33"/>
      <c r="D567" s="33"/>
      <c r="I567" s="33"/>
    </row>
    <row r="568" spans="1:9" ht="15.75" customHeight="1" x14ac:dyDescent="0.2">
      <c r="A568" s="242"/>
      <c r="C568" s="33"/>
      <c r="D568" s="33"/>
      <c r="I568" s="33"/>
    </row>
    <row r="569" spans="1:9" ht="15.75" customHeight="1" x14ac:dyDescent="0.2">
      <c r="A569" s="242"/>
      <c r="C569" s="33"/>
      <c r="D569" s="33"/>
      <c r="I569" s="33"/>
    </row>
    <row r="570" spans="1:9" ht="15.75" customHeight="1" x14ac:dyDescent="0.2">
      <c r="A570" s="242"/>
      <c r="C570" s="33"/>
      <c r="D570" s="33"/>
      <c r="I570" s="33"/>
    </row>
    <row r="571" spans="1:9" ht="15.75" customHeight="1" x14ac:dyDescent="0.2">
      <c r="A571" s="242"/>
      <c r="C571" s="33"/>
      <c r="D571" s="33"/>
      <c r="I571" s="33"/>
    </row>
    <row r="572" spans="1:9" ht="15.75" customHeight="1" x14ac:dyDescent="0.2">
      <c r="A572" s="242"/>
      <c r="C572" s="33"/>
      <c r="D572" s="33"/>
      <c r="I572" s="33"/>
    </row>
    <row r="573" spans="1:9" ht="15.75" customHeight="1" x14ac:dyDescent="0.2">
      <c r="A573" s="242"/>
      <c r="C573" s="33"/>
      <c r="D573" s="33"/>
      <c r="I573" s="33"/>
    </row>
    <row r="574" spans="1:9" ht="15.75" customHeight="1" x14ac:dyDescent="0.2">
      <c r="A574" s="242"/>
      <c r="C574" s="33"/>
      <c r="D574" s="33"/>
      <c r="I574" s="33"/>
    </row>
    <row r="575" spans="1:9" ht="15.75" customHeight="1" x14ac:dyDescent="0.2">
      <c r="A575" s="242"/>
      <c r="C575" s="33"/>
      <c r="D575" s="33"/>
      <c r="I575" s="33"/>
    </row>
    <row r="576" spans="1:9" ht="15.75" customHeight="1" x14ac:dyDescent="0.2">
      <c r="A576" s="242"/>
      <c r="C576" s="33"/>
      <c r="D576" s="33"/>
      <c r="I576" s="33"/>
    </row>
    <row r="577" spans="1:9" ht="15.75" customHeight="1" x14ac:dyDescent="0.2">
      <c r="A577" s="242"/>
      <c r="C577" s="33"/>
      <c r="D577" s="33"/>
      <c r="I577" s="33"/>
    </row>
    <row r="578" spans="1:9" ht="15.75" customHeight="1" x14ac:dyDescent="0.2">
      <c r="A578" s="242"/>
      <c r="C578" s="33"/>
      <c r="D578" s="33"/>
      <c r="I578" s="33"/>
    </row>
    <row r="579" spans="1:9" ht="15.75" customHeight="1" x14ac:dyDescent="0.2">
      <c r="A579" s="242"/>
      <c r="C579" s="33"/>
      <c r="D579" s="33"/>
      <c r="I579" s="33"/>
    </row>
    <row r="580" spans="1:9" ht="15.75" customHeight="1" x14ac:dyDescent="0.2">
      <c r="A580" s="242"/>
      <c r="C580" s="33"/>
      <c r="D580" s="33"/>
      <c r="I580" s="33"/>
    </row>
    <row r="581" spans="1:9" ht="15.75" customHeight="1" x14ac:dyDescent="0.2">
      <c r="A581" s="242"/>
      <c r="C581" s="33"/>
      <c r="D581" s="33"/>
      <c r="I581" s="33"/>
    </row>
    <row r="582" spans="1:9" ht="15.75" customHeight="1" x14ac:dyDescent="0.2">
      <c r="A582" s="242"/>
      <c r="C582" s="33"/>
      <c r="D582" s="33"/>
      <c r="I582" s="33"/>
    </row>
    <row r="583" spans="1:9" ht="15.75" customHeight="1" x14ac:dyDescent="0.2">
      <c r="A583" s="242"/>
      <c r="C583" s="33"/>
      <c r="D583" s="33"/>
      <c r="I583" s="33"/>
    </row>
    <row r="584" spans="1:9" ht="15.75" customHeight="1" x14ac:dyDescent="0.2">
      <c r="A584" s="242"/>
      <c r="C584" s="33"/>
      <c r="D584" s="33"/>
      <c r="I584" s="33"/>
    </row>
    <row r="585" spans="1:9" ht="15.75" customHeight="1" x14ac:dyDescent="0.2">
      <c r="A585" s="242"/>
      <c r="C585" s="33"/>
      <c r="D585" s="33"/>
      <c r="I585" s="33"/>
    </row>
    <row r="586" spans="1:9" ht="15.75" customHeight="1" x14ac:dyDescent="0.2">
      <c r="A586" s="242"/>
      <c r="C586" s="33"/>
      <c r="D586" s="33"/>
      <c r="I586" s="33"/>
    </row>
    <row r="587" spans="1:9" ht="15.75" customHeight="1" x14ac:dyDescent="0.2">
      <c r="A587" s="242"/>
      <c r="C587" s="33"/>
      <c r="D587" s="33"/>
      <c r="I587" s="33"/>
    </row>
    <row r="588" spans="1:9" ht="15.75" customHeight="1" x14ac:dyDescent="0.2">
      <c r="A588" s="242"/>
      <c r="C588" s="33"/>
      <c r="D588" s="33"/>
      <c r="I588" s="33"/>
    </row>
    <row r="589" spans="1:9" ht="15.75" customHeight="1" x14ac:dyDescent="0.2">
      <c r="A589" s="242"/>
      <c r="C589" s="33"/>
      <c r="D589" s="33"/>
      <c r="I589" s="33"/>
    </row>
    <row r="590" spans="1:9" ht="15.75" customHeight="1" x14ac:dyDescent="0.2">
      <c r="A590" s="242"/>
      <c r="C590" s="33"/>
      <c r="D590" s="33"/>
      <c r="I590" s="33"/>
    </row>
    <row r="591" spans="1:9" ht="15.75" customHeight="1" x14ac:dyDescent="0.2">
      <c r="A591" s="242"/>
      <c r="C591" s="33"/>
      <c r="D591" s="33"/>
      <c r="I591" s="33"/>
    </row>
    <row r="592" spans="1:9" ht="15.75" customHeight="1" x14ac:dyDescent="0.2">
      <c r="A592" s="242"/>
      <c r="C592" s="33"/>
      <c r="D592" s="33"/>
      <c r="I592" s="33"/>
    </row>
    <row r="593" spans="1:9" ht="15.75" customHeight="1" x14ac:dyDescent="0.2">
      <c r="A593" s="242"/>
      <c r="C593" s="33"/>
      <c r="D593" s="33"/>
      <c r="I593" s="33"/>
    </row>
    <row r="594" spans="1:9" ht="15.75" customHeight="1" x14ac:dyDescent="0.2">
      <c r="A594" s="242"/>
      <c r="C594" s="33"/>
      <c r="D594" s="33"/>
      <c r="I594" s="33"/>
    </row>
    <row r="595" spans="1:9" ht="15.75" customHeight="1" x14ac:dyDescent="0.2">
      <c r="A595" s="242"/>
      <c r="C595" s="33"/>
      <c r="D595" s="33"/>
      <c r="I595" s="33"/>
    </row>
    <row r="596" spans="1:9" ht="15.75" customHeight="1" x14ac:dyDescent="0.2">
      <c r="A596" s="242"/>
      <c r="C596" s="33"/>
      <c r="D596" s="33"/>
      <c r="I596" s="33"/>
    </row>
    <row r="597" spans="1:9" ht="15.75" customHeight="1" x14ac:dyDescent="0.2">
      <c r="A597" s="242"/>
      <c r="C597" s="33"/>
      <c r="D597" s="33"/>
      <c r="I597" s="33"/>
    </row>
    <row r="598" spans="1:9" ht="15.75" customHeight="1" x14ac:dyDescent="0.2">
      <c r="A598" s="242"/>
      <c r="C598" s="33"/>
      <c r="D598" s="33"/>
      <c r="I598" s="33"/>
    </row>
    <row r="599" spans="1:9" ht="15.75" customHeight="1" x14ac:dyDescent="0.2">
      <c r="A599" s="242"/>
      <c r="C599" s="33"/>
      <c r="D599" s="33"/>
      <c r="I599" s="33"/>
    </row>
    <row r="600" spans="1:9" ht="15.75" customHeight="1" x14ac:dyDescent="0.2">
      <c r="A600" s="242"/>
      <c r="C600" s="33"/>
      <c r="D600" s="33"/>
      <c r="I600" s="33"/>
    </row>
    <row r="601" spans="1:9" ht="15.75" customHeight="1" x14ac:dyDescent="0.2">
      <c r="A601" s="242"/>
      <c r="C601" s="33"/>
      <c r="D601" s="33"/>
      <c r="I601" s="33"/>
    </row>
    <row r="602" spans="1:9" ht="15.75" customHeight="1" x14ac:dyDescent="0.2">
      <c r="A602" s="242"/>
      <c r="C602" s="33"/>
      <c r="D602" s="33"/>
      <c r="I602" s="33"/>
    </row>
    <row r="603" spans="1:9" ht="15.75" customHeight="1" x14ac:dyDescent="0.2">
      <c r="A603" s="242"/>
      <c r="C603" s="33"/>
      <c r="D603" s="33"/>
      <c r="I603" s="33"/>
    </row>
    <row r="604" spans="1:9" ht="15.75" customHeight="1" x14ac:dyDescent="0.2">
      <c r="A604" s="242"/>
      <c r="C604" s="33"/>
      <c r="D604" s="33"/>
      <c r="I604" s="33"/>
    </row>
    <row r="605" spans="1:9" ht="15.75" customHeight="1" x14ac:dyDescent="0.2">
      <c r="A605" s="242"/>
      <c r="C605" s="33"/>
      <c r="D605" s="33"/>
      <c r="I605" s="33"/>
    </row>
    <row r="606" spans="1:9" ht="15.75" customHeight="1" x14ac:dyDescent="0.2">
      <c r="A606" s="242"/>
      <c r="C606" s="33"/>
      <c r="D606" s="33"/>
      <c r="I606" s="33"/>
    </row>
    <row r="607" spans="1:9" ht="15.75" customHeight="1" x14ac:dyDescent="0.2">
      <c r="A607" s="242"/>
      <c r="C607" s="33"/>
      <c r="D607" s="33"/>
      <c r="I607" s="33"/>
    </row>
    <row r="608" spans="1:9" ht="15.75" customHeight="1" x14ac:dyDescent="0.2">
      <c r="A608" s="242"/>
      <c r="C608" s="33"/>
      <c r="D608" s="33"/>
      <c r="I608" s="33"/>
    </row>
    <row r="609" spans="1:9" ht="15.75" customHeight="1" x14ac:dyDescent="0.2">
      <c r="A609" s="242"/>
      <c r="C609" s="33"/>
      <c r="D609" s="33"/>
      <c r="I609" s="33"/>
    </row>
    <row r="610" spans="1:9" ht="15.75" customHeight="1" x14ac:dyDescent="0.2">
      <c r="A610" s="242"/>
      <c r="C610" s="33"/>
      <c r="D610" s="33"/>
      <c r="I610" s="33"/>
    </row>
    <row r="611" spans="1:9" ht="15.75" customHeight="1" x14ac:dyDescent="0.2">
      <c r="A611" s="242"/>
      <c r="C611" s="33"/>
      <c r="D611" s="33"/>
      <c r="I611" s="33"/>
    </row>
    <row r="612" spans="1:9" ht="15.75" customHeight="1" x14ac:dyDescent="0.2">
      <c r="A612" s="242"/>
      <c r="C612" s="33"/>
      <c r="D612" s="33"/>
      <c r="I612" s="33"/>
    </row>
    <row r="613" spans="1:9" ht="15.75" customHeight="1" x14ac:dyDescent="0.2">
      <c r="A613" s="242"/>
      <c r="C613" s="33"/>
      <c r="D613" s="33"/>
      <c r="I613" s="33"/>
    </row>
    <row r="614" spans="1:9" ht="15.75" customHeight="1" x14ac:dyDescent="0.2">
      <c r="A614" s="242"/>
      <c r="C614" s="33"/>
      <c r="D614" s="33"/>
      <c r="I614" s="33"/>
    </row>
    <row r="615" spans="1:9" ht="15.75" customHeight="1" x14ac:dyDescent="0.2">
      <c r="A615" s="242"/>
      <c r="C615" s="33"/>
      <c r="D615" s="33"/>
      <c r="I615" s="33"/>
    </row>
    <row r="616" spans="1:9" ht="15.75" customHeight="1" x14ac:dyDescent="0.2">
      <c r="A616" s="242"/>
      <c r="C616" s="33"/>
      <c r="D616" s="33"/>
      <c r="I616" s="33"/>
    </row>
    <row r="617" spans="1:9" ht="15.75" customHeight="1" x14ac:dyDescent="0.2">
      <c r="A617" s="242"/>
      <c r="C617" s="33"/>
      <c r="D617" s="33"/>
      <c r="I617" s="33"/>
    </row>
    <row r="618" spans="1:9" ht="15.75" customHeight="1" x14ac:dyDescent="0.2">
      <c r="A618" s="242"/>
      <c r="C618" s="33"/>
      <c r="D618" s="33"/>
      <c r="I618" s="33"/>
    </row>
    <row r="619" spans="1:9" ht="15.75" customHeight="1" x14ac:dyDescent="0.2">
      <c r="A619" s="242"/>
      <c r="C619" s="33"/>
      <c r="D619" s="33"/>
      <c r="I619" s="33"/>
    </row>
    <row r="620" spans="1:9" ht="15.75" customHeight="1" x14ac:dyDescent="0.2">
      <c r="A620" s="242"/>
      <c r="C620" s="33"/>
      <c r="D620" s="33"/>
      <c r="I620" s="33"/>
    </row>
    <row r="621" spans="1:9" ht="15.75" customHeight="1" x14ac:dyDescent="0.2">
      <c r="A621" s="242"/>
      <c r="C621" s="33"/>
      <c r="D621" s="33"/>
      <c r="I621" s="33"/>
    </row>
    <row r="622" spans="1:9" ht="15.75" customHeight="1" x14ac:dyDescent="0.2">
      <c r="A622" s="242"/>
      <c r="C622" s="33"/>
      <c r="D622" s="33"/>
      <c r="I622" s="33"/>
    </row>
    <row r="623" spans="1:9" ht="15.75" customHeight="1" x14ac:dyDescent="0.2">
      <c r="A623" s="242"/>
      <c r="C623" s="33"/>
      <c r="D623" s="33"/>
      <c r="I623" s="33"/>
    </row>
    <row r="624" spans="1:9" ht="15.75" customHeight="1" x14ac:dyDescent="0.2">
      <c r="A624" s="242"/>
      <c r="C624" s="33"/>
      <c r="D624" s="33"/>
      <c r="I624" s="33"/>
    </row>
    <row r="625" spans="1:9" ht="15.75" customHeight="1" x14ac:dyDescent="0.2">
      <c r="A625" s="242"/>
      <c r="C625" s="33"/>
      <c r="D625" s="33"/>
      <c r="I625" s="33"/>
    </row>
    <row r="626" spans="1:9" ht="15.75" customHeight="1" x14ac:dyDescent="0.2">
      <c r="A626" s="242"/>
      <c r="C626" s="33"/>
      <c r="D626" s="33"/>
      <c r="I626" s="33"/>
    </row>
    <row r="627" spans="1:9" ht="15.75" customHeight="1" x14ac:dyDescent="0.2">
      <c r="A627" s="242"/>
      <c r="C627" s="33"/>
      <c r="D627" s="33"/>
      <c r="I627" s="33"/>
    </row>
    <row r="628" spans="1:9" ht="15.75" customHeight="1" x14ac:dyDescent="0.2">
      <c r="A628" s="242"/>
      <c r="C628" s="33"/>
      <c r="D628" s="33"/>
      <c r="I628" s="33"/>
    </row>
    <row r="629" spans="1:9" ht="15.75" customHeight="1" x14ac:dyDescent="0.2">
      <c r="A629" s="242"/>
      <c r="C629" s="33"/>
      <c r="D629" s="33"/>
      <c r="I629" s="33"/>
    </row>
    <row r="630" spans="1:9" ht="15.75" customHeight="1" x14ac:dyDescent="0.2">
      <c r="A630" s="242"/>
      <c r="C630" s="33"/>
      <c r="D630" s="33"/>
      <c r="I630" s="33"/>
    </row>
    <row r="631" spans="1:9" ht="15.75" customHeight="1" x14ac:dyDescent="0.2">
      <c r="A631" s="242"/>
      <c r="C631" s="33"/>
      <c r="D631" s="33"/>
      <c r="I631" s="33"/>
    </row>
    <row r="632" spans="1:9" ht="15.75" customHeight="1" x14ac:dyDescent="0.2">
      <c r="A632" s="242"/>
      <c r="C632" s="33"/>
      <c r="D632" s="33"/>
      <c r="I632" s="33"/>
    </row>
    <row r="633" spans="1:9" ht="15.75" customHeight="1" x14ac:dyDescent="0.2">
      <c r="A633" s="242"/>
      <c r="C633" s="33"/>
      <c r="D633" s="33"/>
      <c r="I633" s="33"/>
    </row>
    <row r="634" spans="1:9" ht="15.75" customHeight="1" x14ac:dyDescent="0.2">
      <c r="A634" s="242"/>
      <c r="C634" s="33"/>
      <c r="D634" s="33"/>
      <c r="I634" s="33"/>
    </row>
    <row r="635" spans="1:9" ht="15.75" customHeight="1" x14ac:dyDescent="0.2">
      <c r="A635" s="242"/>
      <c r="C635" s="33"/>
      <c r="D635" s="33"/>
      <c r="I635" s="33"/>
    </row>
    <row r="636" spans="1:9" ht="15.75" customHeight="1" x14ac:dyDescent="0.2">
      <c r="A636" s="242"/>
      <c r="C636" s="33"/>
      <c r="D636" s="33"/>
      <c r="I636" s="33"/>
    </row>
    <row r="637" spans="1:9" ht="15.75" customHeight="1" x14ac:dyDescent="0.2">
      <c r="A637" s="242"/>
      <c r="C637" s="33"/>
      <c r="D637" s="33"/>
      <c r="I637" s="33"/>
    </row>
    <row r="638" spans="1:9" ht="15.75" customHeight="1" x14ac:dyDescent="0.2">
      <c r="A638" s="242"/>
      <c r="C638" s="33"/>
      <c r="D638" s="33"/>
      <c r="I638" s="33"/>
    </row>
    <row r="639" spans="1:9" ht="15.75" customHeight="1" x14ac:dyDescent="0.2">
      <c r="A639" s="242"/>
      <c r="C639" s="33"/>
      <c r="D639" s="33"/>
      <c r="I639" s="33"/>
    </row>
    <row r="640" spans="1:9" ht="15.75" customHeight="1" x14ac:dyDescent="0.2">
      <c r="A640" s="242"/>
      <c r="C640" s="33"/>
      <c r="D640" s="33"/>
      <c r="I640" s="33"/>
    </row>
    <row r="641" spans="1:9" ht="15.75" customHeight="1" x14ac:dyDescent="0.2">
      <c r="A641" s="242"/>
      <c r="C641" s="33"/>
      <c r="D641" s="33"/>
      <c r="I641" s="33"/>
    </row>
    <row r="642" spans="1:9" ht="15.75" customHeight="1" x14ac:dyDescent="0.2">
      <c r="A642" s="242"/>
      <c r="C642" s="33"/>
      <c r="D642" s="33"/>
      <c r="I642" s="33"/>
    </row>
    <row r="643" spans="1:9" ht="15.75" customHeight="1" x14ac:dyDescent="0.2">
      <c r="A643" s="242"/>
      <c r="C643" s="33"/>
      <c r="D643" s="33"/>
      <c r="I643" s="33"/>
    </row>
    <row r="644" spans="1:9" ht="15.75" customHeight="1" x14ac:dyDescent="0.2">
      <c r="A644" s="242"/>
      <c r="C644" s="33"/>
      <c r="D644" s="33"/>
      <c r="I644" s="33"/>
    </row>
    <row r="645" spans="1:9" ht="15.75" customHeight="1" x14ac:dyDescent="0.2">
      <c r="A645" s="242"/>
      <c r="C645" s="33"/>
      <c r="D645" s="33"/>
      <c r="I645" s="33"/>
    </row>
    <row r="646" spans="1:9" ht="15.75" customHeight="1" x14ac:dyDescent="0.2">
      <c r="A646" s="242"/>
      <c r="C646" s="33"/>
      <c r="D646" s="33"/>
      <c r="I646" s="33"/>
    </row>
    <row r="647" spans="1:9" ht="15.75" customHeight="1" x14ac:dyDescent="0.2">
      <c r="A647" s="242"/>
      <c r="C647" s="33"/>
      <c r="D647" s="33"/>
      <c r="I647" s="33"/>
    </row>
    <row r="648" spans="1:9" ht="15.75" customHeight="1" x14ac:dyDescent="0.2">
      <c r="A648" s="242"/>
      <c r="C648" s="33"/>
      <c r="D648" s="33"/>
      <c r="I648" s="33"/>
    </row>
    <row r="649" spans="1:9" ht="15.75" customHeight="1" x14ac:dyDescent="0.2">
      <c r="A649" s="242"/>
      <c r="C649" s="33"/>
      <c r="D649" s="33"/>
      <c r="I649" s="33"/>
    </row>
    <row r="650" spans="1:9" ht="15.75" customHeight="1" x14ac:dyDescent="0.2">
      <c r="A650" s="242"/>
      <c r="C650" s="33"/>
      <c r="D650" s="33"/>
      <c r="I650" s="33"/>
    </row>
    <row r="651" spans="1:9" ht="15.75" customHeight="1" x14ac:dyDescent="0.2">
      <c r="A651" s="242"/>
      <c r="C651" s="33"/>
      <c r="D651" s="33"/>
      <c r="I651" s="33"/>
    </row>
    <row r="652" spans="1:9" ht="15.75" customHeight="1" x14ac:dyDescent="0.2">
      <c r="A652" s="242"/>
      <c r="C652" s="33"/>
      <c r="D652" s="33"/>
      <c r="I652" s="33"/>
    </row>
    <row r="653" spans="1:9" ht="15.75" customHeight="1" x14ac:dyDescent="0.2">
      <c r="A653" s="242"/>
      <c r="C653" s="33"/>
      <c r="D653" s="33"/>
      <c r="I653" s="33"/>
    </row>
    <row r="654" spans="1:9" ht="15.75" customHeight="1" x14ac:dyDescent="0.2">
      <c r="A654" s="242"/>
      <c r="C654" s="33"/>
      <c r="D654" s="33"/>
      <c r="I654" s="33"/>
    </row>
    <row r="655" spans="1:9" ht="15.75" customHeight="1" x14ac:dyDescent="0.2">
      <c r="A655" s="242"/>
      <c r="C655" s="33"/>
      <c r="D655" s="33"/>
      <c r="I655" s="33"/>
    </row>
    <row r="656" spans="1:9" ht="15.75" customHeight="1" x14ac:dyDescent="0.2">
      <c r="A656" s="242"/>
      <c r="C656" s="33"/>
      <c r="D656" s="33"/>
      <c r="I656" s="33"/>
    </row>
    <row r="657" spans="1:9" ht="15.75" customHeight="1" x14ac:dyDescent="0.2">
      <c r="A657" s="242"/>
      <c r="C657" s="33"/>
      <c r="D657" s="33"/>
      <c r="I657" s="33"/>
    </row>
    <row r="658" spans="1:9" ht="15.75" customHeight="1" x14ac:dyDescent="0.2">
      <c r="A658" s="242"/>
      <c r="C658" s="33"/>
      <c r="D658" s="33"/>
      <c r="I658" s="33"/>
    </row>
    <row r="659" spans="1:9" ht="15.75" customHeight="1" x14ac:dyDescent="0.2">
      <c r="A659" s="242"/>
      <c r="C659" s="33"/>
      <c r="D659" s="33"/>
      <c r="I659" s="33"/>
    </row>
    <row r="660" spans="1:9" ht="15.75" customHeight="1" x14ac:dyDescent="0.2">
      <c r="A660" s="242"/>
      <c r="C660" s="33"/>
      <c r="D660" s="33"/>
      <c r="I660" s="33"/>
    </row>
    <row r="661" spans="1:9" ht="15.75" customHeight="1" x14ac:dyDescent="0.2">
      <c r="A661" s="242"/>
      <c r="C661" s="33"/>
      <c r="D661" s="33"/>
      <c r="I661" s="33"/>
    </row>
    <row r="662" spans="1:9" ht="15.75" customHeight="1" x14ac:dyDescent="0.2">
      <c r="A662" s="242"/>
      <c r="C662" s="33"/>
      <c r="D662" s="33"/>
      <c r="I662" s="33"/>
    </row>
    <row r="663" spans="1:9" ht="15.75" customHeight="1" x14ac:dyDescent="0.2">
      <c r="A663" s="242"/>
      <c r="C663" s="33"/>
      <c r="D663" s="33"/>
      <c r="I663" s="33"/>
    </row>
    <row r="664" spans="1:9" ht="15.75" customHeight="1" x14ac:dyDescent="0.2">
      <c r="A664" s="242"/>
      <c r="C664" s="33"/>
      <c r="D664" s="33"/>
      <c r="I664" s="33"/>
    </row>
    <row r="665" spans="1:9" ht="15.75" customHeight="1" x14ac:dyDescent="0.2">
      <c r="A665" s="242"/>
      <c r="C665" s="33"/>
      <c r="D665" s="33"/>
      <c r="I665" s="33"/>
    </row>
    <row r="666" spans="1:9" ht="15.75" customHeight="1" x14ac:dyDescent="0.2">
      <c r="A666" s="242"/>
      <c r="C666" s="33"/>
      <c r="D666" s="33"/>
      <c r="I666" s="33"/>
    </row>
    <row r="667" spans="1:9" ht="15.75" customHeight="1" x14ac:dyDescent="0.2">
      <c r="A667" s="242"/>
      <c r="C667" s="33"/>
      <c r="D667" s="33"/>
      <c r="I667" s="33"/>
    </row>
    <row r="668" spans="1:9" ht="15.75" customHeight="1" x14ac:dyDescent="0.2">
      <c r="A668" s="242"/>
      <c r="C668" s="33"/>
      <c r="D668" s="33"/>
      <c r="I668" s="33"/>
    </row>
    <row r="669" spans="1:9" ht="15.75" customHeight="1" x14ac:dyDescent="0.2">
      <c r="A669" s="242"/>
      <c r="C669" s="33"/>
      <c r="D669" s="33"/>
      <c r="I669" s="33"/>
    </row>
    <row r="670" spans="1:9" ht="15.75" customHeight="1" x14ac:dyDescent="0.2">
      <c r="A670" s="242"/>
      <c r="C670" s="33"/>
      <c r="D670" s="33"/>
      <c r="I670" s="33"/>
    </row>
    <row r="671" spans="1:9" ht="15.75" customHeight="1" x14ac:dyDescent="0.2">
      <c r="A671" s="242"/>
      <c r="C671" s="33"/>
      <c r="D671" s="33"/>
      <c r="I671" s="33"/>
    </row>
    <row r="672" spans="1:9" ht="15.75" customHeight="1" x14ac:dyDescent="0.2">
      <c r="A672" s="242"/>
      <c r="C672" s="33"/>
      <c r="D672" s="33"/>
      <c r="I672" s="33"/>
    </row>
    <row r="673" spans="1:9" ht="15.75" customHeight="1" x14ac:dyDescent="0.2">
      <c r="A673" s="242"/>
      <c r="C673" s="33"/>
      <c r="D673" s="33"/>
      <c r="I673" s="33"/>
    </row>
    <row r="674" spans="1:9" ht="15.75" customHeight="1" x14ac:dyDescent="0.2">
      <c r="A674" s="242"/>
      <c r="C674" s="33"/>
      <c r="D674" s="33"/>
      <c r="I674" s="33"/>
    </row>
    <row r="675" spans="1:9" ht="15.75" customHeight="1" x14ac:dyDescent="0.2">
      <c r="A675" s="242"/>
      <c r="C675" s="33"/>
      <c r="D675" s="33"/>
      <c r="I675" s="33"/>
    </row>
    <row r="676" spans="1:9" ht="15.75" customHeight="1" x14ac:dyDescent="0.2">
      <c r="A676" s="242"/>
      <c r="C676" s="33"/>
      <c r="D676" s="33"/>
      <c r="I676" s="33"/>
    </row>
    <row r="677" spans="1:9" ht="15.75" customHeight="1" x14ac:dyDescent="0.2">
      <c r="A677" s="242"/>
      <c r="C677" s="33"/>
      <c r="D677" s="33"/>
      <c r="I677" s="33"/>
    </row>
    <row r="678" spans="1:9" ht="15.75" customHeight="1" x14ac:dyDescent="0.2">
      <c r="A678" s="242"/>
      <c r="C678" s="33"/>
      <c r="D678" s="33"/>
      <c r="I678" s="33"/>
    </row>
    <row r="679" spans="1:9" ht="15.75" customHeight="1" x14ac:dyDescent="0.2">
      <c r="A679" s="242"/>
      <c r="C679" s="33"/>
      <c r="D679" s="33"/>
      <c r="I679" s="33"/>
    </row>
    <row r="680" spans="1:9" ht="15.75" customHeight="1" x14ac:dyDescent="0.2">
      <c r="A680" s="242"/>
      <c r="C680" s="33"/>
      <c r="D680" s="33"/>
      <c r="I680" s="33"/>
    </row>
    <row r="681" spans="1:9" ht="15.75" customHeight="1" x14ac:dyDescent="0.2">
      <c r="A681" s="242"/>
      <c r="C681" s="33"/>
      <c r="D681" s="33"/>
      <c r="I681" s="33"/>
    </row>
    <row r="682" spans="1:9" ht="15.75" customHeight="1" x14ac:dyDescent="0.2">
      <c r="A682" s="242"/>
      <c r="C682" s="33"/>
      <c r="D682" s="33"/>
      <c r="I682" s="33"/>
    </row>
    <row r="683" spans="1:9" ht="15.75" customHeight="1" x14ac:dyDescent="0.2">
      <c r="A683" s="242"/>
      <c r="C683" s="33"/>
      <c r="D683" s="33"/>
      <c r="I683" s="33"/>
    </row>
    <row r="684" spans="1:9" ht="15.75" customHeight="1" x14ac:dyDescent="0.2">
      <c r="A684" s="242"/>
      <c r="C684" s="33"/>
      <c r="D684" s="33"/>
      <c r="I684" s="33"/>
    </row>
    <row r="685" spans="1:9" ht="15.75" customHeight="1" x14ac:dyDescent="0.2">
      <c r="A685" s="242"/>
      <c r="C685" s="33"/>
      <c r="D685" s="33"/>
      <c r="I685" s="33"/>
    </row>
    <row r="686" spans="1:9" ht="15.75" customHeight="1" x14ac:dyDescent="0.2">
      <c r="A686" s="242"/>
      <c r="C686" s="33"/>
      <c r="D686" s="33"/>
      <c r="I686" s="33"/>
    </row>
    <row r="687" spans="1:9" ht="15.75" customHeight="1" x14ac:dyDescent="0.2">
      <c r="A687" s="242"/>
      <c r="C687" s="33"/>
      <c r="D687" s="33"/>
      <c r="I687" s="33"/>
    </row>
    <row r="688" spans="1:9" ht="15.75" customHeight="1" x14ac:dyDescent="0.2">
      <c r="A688" s="242"/>
      <c r="C688" s="33"/>
      <c r="D688" s="33"/>
      <c r="I688" s="33"/>
    </row>
    <row r="689" spans="1:9" ht="15.75" customHeight="1" x14ac:dyDescent="0.2">
      <c r="A689" s="242"/>
      <c r="C689" s="33"/>
      <c r="D689" s="33"/>
      <c r="I689" s="33"/>
    </row>
    <row r="690" spans="1:9" ht="15.75" customHeight="1" x14ac:dyDescent="0.2">
      <c r="A690" s="242"/>
      <c r="C690" s="33"/>
      <c r="D690" s="33"/>
      <c r="I690" s="33"/>
    </row>
    <row r="691" spans="1:9" ht="15.75" customHeight="1" x14ac:dyDescent="0.2">
      <c r="A691" s="242"/>
      <c r="C691" s="33"/>
      <c r="D691" s="33"/>
      <c r="I691" s="33"/>
    </row>
    <row r="692" spans="1:9" ht="15.75" customHeight="1" x14ac:dyDescent="0.2">
      <c r="A692" s="242"/>
      <c r="C692" s="33"/>
      <c r="D692" s="33"/>
      <c r="I692" s="33"/>
    </row>
    <row r="693" spans="1:9" ht="15.75" customHeight="1" x14ac:dyDescent="0.2">
      <c r="A693" s="242"/>
      <c r="C693" s="33"/>
      <c r="D693" s="33"/>
      <c r="I693" s="33"/>
    </row>
    <row r="694" spans="1:9" ht="15.75" customHeight="1" x14ac:dyDescent="0.2">
      <c r="A694" s="242"/>
      <c r="C694" s="33"/>
      <c r="D694" s="33"/>
      <c r="I694" s="33"/>
    </row>
    <row r="695" spans="1:9" ht="15.75" customHeight="1" x14ac:dyDescent="0.2">
      <c r="A695" s="242"/>
      <c r="C695" s="33"/>
      <c r="D695" s="33"/>
      <c r="I695" s="33"/>
    </row>
    <row r="696" spans="1:9" ht="15.75" customHeight="1" x14ac:dyDescent="0.2">
      <c r="A696" s="242"/>
      <c r="C696" s="33"/>
      <c r="D696" s="33"/>
      <c r="I696" s="33"/>
    </row>
    <row r="697" spans="1:9" ht="15.75" customHeight="1" x14ac:dyDescent="0.2">
      <c r="A697" s="242"/>
      <c r="C697" s="33"/>
      <c r="D697" s="33"/>
      <c r="I697" s="33"/>
    </row>
    <row r="698" spans="1:9" ht="15.75" customHeight="1" x14ac:dyDescent="0.2">
      <c r="A698" s="242"/>
      <c r="C698" s="33"/>
      <c r="D698" s="33"/>
      <c r="I698" s="33"/>
    </row>
    <row r="699" spans="1:9" ht="15.75" customHeight="1" x14ac:dyDescent="0.2">
      <c r="A699" s="242"/>
      <c r="C699" s="33"/>
      <c r="D699" s="33"/>
      <c r="I699" s="33"/>
    </row>
    <row r="700" spans="1:9" ht="15.75" customHeight="1" x14ac:dyDescent="0.2">
      <c r="A700" s="242"/>
      <c r="C700" s="33"/>
      <c r="D700" s="33"/>
      <c r="I700" s="33"/>
    </row>
    <row r="701" spans="1:9" ht="15.75" customHeight="1" x14ac:dyDescent="0.2">
      <c r="A701" s="242"/>
      <c r="C701" s="33"/>
      <c r="D701" s="33"/>
      <c r="I701" s="33"/>
    </row>
    <row r="702" spans="1:9" ht="15.75" customHeight="1" x14ac:dyDescent="0.2">
      <c r="A702" s="242"/>
      <c r="C702" s="33"/>
      <c r="D702" s="33"/>
      <c r="I702" s="33"/>
    </row>
    <row r="703" spans="1:9" ht="15.75" customHeight="1" x14ac:dyDescent="0.2">
      <c r="A703" s="242"/>
      <c r="C703" s="33"/>
      <c r="D703" s="33"/>
      <c r="I703" s="33"/>
    </row>
    <row r="704" spans="1:9" ht="15.75" customHeight="1" x14ac:dyDescent="0.2">
      <c r="A704" s="242"/>
      <c r="C704" s="33"/>
      <c r="D704" s="33"/>
      <c r="I704" s="33"/>
    </row>
    <row r="705" spans="1:9" ht="15.75" customHeight="1" x14ac:dyDescent="0.2">
      <c r="A705" s="242"/>
      <c r="C705" s="33"/>
      <c r="D705" s="33"/>
      <c r="I705" s="33"/>
    </row>
    <row r="706" spans="1:9" ht="15.75" customHeight="1" x14ac:dyDescent="0.2">
      <c r="A706" s="242"/>
      <c r="C706" s="33"/>
      <c r="D706" s="33"/>
      <c r="I706" s="33"/>
    </row>
    <row r="707" spans="1:9" ht="15.75" customHeight="1" x14ac:dyDescent="0.2">
      <c r="A707" s="242"/>
      <c r="C707" s="33"/>
      <c r="D707" s="33"/>
      <c r="I707" s="33"/>
    </row>
    <row r="708" spans="1:9" ht="15.75" customHeight="1" x14ac:dyDescent="0.2">
      <c r="A708" s="242"/>
      <c r="C708" s="33"/>
      <c r="D708" s="33"/>
      <c r="I708" s="33"/>
    </row>
    <row r="709" spans="1:9" ht="15.75" customHeight="1" x14ac:dyDescent="0.2">
      <c r="A709" s="242"/>
      <c r="C709" s="33"/>
      <c r="D709" s="33"/>
      <c r="I709" s="33"/>
    </row>
    <row r="710" spans="1:9" ht="15.75" customHeight="1" x14ac:dyDescent="0.2">
      <c r="A710" s="242"/>
      <c r="C710" s="33"/>
      <c r="D710" s="33"/>
      <c r="I710" s="33"/>
    </row>
    <row r="711" spans="1:9" ht="15.75" customHeight="1" x14ac:dyDescent="0.2">
      <c r="A711" s="242"/>
      <c r="C711" s="33"/>
      <c r="D711" s="33"/>
      <c r="I711" s="33"/>
    </row>
    <row r="712" spans="1:9" ht="15.75" customHeight="1" x14ac:dyDescent="0.2">
      <c r="A712" s="242"/>
      <c r="C712" s="33"/>
      <c r="D712" s="33"/>
      <c r="I712" s="33"/>
    </row>
    <row r="713" spans="1:9" ht="15.75" customHeight="1" x14ac:dyDescent="0.2">
      <c r="A713" s="242"/>
      <c r="C713" s="33"/>
      <c r="D713" s="33"/>
      <c r="I713" s="33"/>
    </row>
    <row r="714" spans="1:9" ht="15.75" customHeight="1" x14ac:dyDescent="0.2">
      <c r="A714" s="242"/>
      <c r="C714" s="33"/>
      <c r="D714" s="33"/>
      <c r="I714" s="33"/>
    </row>
    <row r="715" spans="1:9" ht="15.75" customHeight="1" x14ac:dyDescent="0.2">
      <c r="A715" s="242"/>
      <c r="C715" s="33"/>
      <c r="D715" s="33"/>
      <c r="I715" s="33"/>
    </row>
    <row r="716" spans="1:9" ht="15.75" customHeight="1" x14ac:dyDescent="0.2">
      <c r="A716" s="242"/>
      <c r="C716" s="33"/>
      <c r="D716" s="33"/>
      <c r="I716" s="33"/>
    </row>
    <row r="717" spans="1:9" ht="15.75" customHeight="1" x14ac:dyDescent="0.2">
      <c r="A717" s="242"/>
      <c r="C717" s="33"/>
      <c r="D717" s="33"/>
      <c r="I717" s="33"/>
    </row>
    <row r="718" spans="1:9" ht="15.75" customHeight="1" x14ac:dyDescent="0.2">
      <c r="A718" s="242"/>
      <c r="C718" s="33"/>
      <c r="D718" s="33"/>
      <c r="I718" s="33"/>
    </row>
    <row r="719" spans="1:9" ht="15.75" customHeight="1" x14ac:dyDescent="0.2">
      <c r="A719" s="242"/>
      <c r="C719" s="33"/>
      <c r="D719" s="33"/>
      <c r="I719" s="33"/>
    </row>
    <row r="720" spans="1:9" ht="15.75" customHeight="1" x14ac:dyDescent="0.2">
      <c r="A720" s="242"/>
      <c r="C720" s="33"/>
      <c r="D720" s="33"/>
      <c r="I720" s="33"/>
    </row>
    <row r="721" spans="1:9" ht="15.75" customHeight="1" x14ac:dyDescent="0.2">
      <c r="A721" s="242"/>
      <c r="C721" s="33"/>
      <c r="D721" s="33"/>
      <c r="I721" s="33"/>
    </row>
    <row r="722" spans="1:9" ht="15.75" customHeight="1" x14ac:dyDescent="0.2">
      <c r="A722" s="242"/>
      <c r="C722" s="33"/>
      <c r="D722" s="33"/>
      <c r="I722" s="33"/>
    </row>
    <row r="723" spans="1:9" ht="15.75" customHeight="1" x14ac:dyDescent="0.2">
      <c r="A723" s="242"/>
      <c r="C723" s="33"/>
      <c r="D723" s="33"/>
      <c r="I723" s="33"/>
    </row>
    <row r="724" spans="1:9" ht="15.75" customHeight="1" x14ac:dyDescent="0.2">
      <c r="A724" s="242"/>
      <c r="C724" s="33"/>
      <c r="D724" s="33"/>
      <c r="I724" s="33"/>
    </row>
    <row r="725" spans="1:9" ht="15.75" customHeight="1" x14ac:dyDescent="0.2">
      <c r="A725" s="242"/>
      <c r="C725" s="33"/>
      <c r="D725" s="33"/>
      <c r="I725" s="33"/>
    </row>
    <row r="726" spans="1:9" ht="15.75" customHeight="1" x14ac:dyDescent="0.2">
      <c r="A726" s="242"/>
      <c r="C726" s="33"/>
      <c r="D726" s="33"/>
      <c r="I726" s="33"/>
    </row>
    <row r="727" spans="1:9" ht="15.75" customHeight="1" x14ac:dyDescent="0.2">
      <c r="A727" s="242"/>
      <c r="C727" s="33"/>
      <c r="D727" s="33"/>
      <c r="I727" s="33"/>
    </row>
    <row r="728" spans="1:9" ht="15.75" customHeight="1" x14ac:dyDescent="0.2">
      <c r="A728" s="242"/>
      <c r="C728" s="33"/>
      <c r="D728" s="33"/>
      <c r="I728" s="33"/>
    </row>
    <row r="729" spans="1:9" ht="15.75" customHeight="1" x14ac:dyDescent="0.2">
      <c r="A729" s="242"/>
      <c r="C729" s="33"/>
      <c r="D729" s="33"/>
      <c r="I729" s="33"/>
    </row>
    <row r="730" spans="1:9" ht="15.75" customHeight="1" x14ac:dyDescent="0.2">
      <c r="A730" s="242"/>
      <c r="C730" s="33"/>
      <c r="D730" s="33"/>
      <c r="I730" s="33"/>
    </row>
    <row r="731" spans="1:9" ht="15.75" customHeight="1" x14ac:dyDescent="0.2">
      <c r="A731" s="242"/>
      <c r="C731" s="33"/>
      <c r="D731" s="33"/>
      <c r="I731" s="33"/>
    </row>
    <row r="732" spans="1:9" ht="15.75" customHeight="1" x14ac:dyDescent="0.2">
      <c r="A732" s="242"/>
      <c r="C732" s="33"/>
      <c r="D732" s="33"/>
      <c r="I732" s="33"/>
    </row>
    <row r="733" spans="1:9" ht="15.75" customHeight="1" x14ac:dyDescent="0.2">
      <c r="A733" s="242"/>
      <c r="C733" s="33"/>
      <c r="D733" s="33"/>
      <c r="I733" s="33"/>
    </row>
    <row r="734" spans="1:9" ht="15.75" customHeight="1" x14ac:dyDescent="0.2">
      <c r="A734" s="242"/>
      <c r="C734" s="33"/>
      <c r="D734" s="33"/>
      <c r="I734" s="33"/>
    </row>
    <row r="735" spans="1:9" ht="15.75" customHeight="1" x14ac:dyDescent="0.2">
      <c r="A735" s="242"/>
      <c r="C735" s="33"/>
      <c r="D735" s="33"/>
      <c r="I735" s="33"/>
    </row>
    <row r="736" spans="1:9" ht="15.75" customHeight="1" x14ac:dyDescent="0.2">
      <c r="A736" s="242"/>
      <c r="C736" s="33"/>
      <c r="D736" s="33"/>
      <c r="I736" s="33"/>
    </row>
    <row r="737" spans="1:9" ht="15.75" customHeight="1" x14ac:dyDescent="0.2">
      <c r="A737" s="242"/>
      <c r="C737" s="33"/>
      <c r="D737" s="33"/>
      <c r="I737" s="33"/>
    </row>
    <row r="738" spans="1:9" ht="15.75" customHeight="1" x14ac:dyDescent="0.2">
      <c r="A738" s="242"/>
      <c r="C738" s="33"/>
      <c r="D738" s="33"/>
      <c r="I738" s="33"/>
    </row>
    <row r="739" spans="1:9" ht="15.75" customHeight="1" x14ac:dyDescent="0.2">
      <c r="A739" s="242"/>
      <c r="C739" s="33"/>
      <c r="D739" s="33"/>
      <c r="I739" s="33"/>
    </row>
    <row r="740" spans="1:9" ht="15.75" customHeight="1" x14ac:dyDescent="0.2">
      <c r="A740" s="242"/>
      <c r="C740" s="33"/>
      <c r="D740" s="33"/>
      <c r="I740" s="33"/>
    </row>
    <row r="741" spans="1:9" ht="15.75" customHeight="1" x14ac:dyDescent="0.2">
      <c r="A741" s="242"/>
      <c r="C741" s="33"/>
      <c r="D741" s="33"/>
      <c r="I741" s="33"/>
    </row>
    <row r="742" spans="1:9" ht="15.75" customHeight="1" x14ac:dyDescent="0.2">
      <c r="A742" s="242"/>
      <c r="C742" s="33"/>
      <c r="D742" s="33"/>
      <c r="I742" s="33"/>
    </row>
    <row r="743" spans="1:9" ht="15.75" customHeight="1" x14ac:dyDescent="0.2">
      <c r="A743" s="242"/>
      <c r="C743" s="33"/>
      <c r="D743" s="33"/>
      <c r="I743" s="33"/>
    </row>
    <row r="744" spans="1:9" ht="15.75" customHeight="1" x14ac:dyDescent="0.2">
      <c r="A744" s="242"/>
      <c r="C744" s="33"/>
      <c r="D744" s="33"/>
      <c r="I744" s="33"/>
    </row>
    <row r="745" spans="1:9" ht="15.75" customHeight="1" x14ac:dyDescent="0.2">
      <c r="A745" s="242"/>
      <c r="C745" s="33"/>
      <c r="D745" s="33"/>
      <c r="I745" s="33"/>
    </row>
    <row r="746" spans="1:9" ht="15.75" customHeight="1" x14ac:dyDescent="0.2">
      <c r="A746" s="242"/>
      <c r="C746" s="33"/>
      <c r="D746" s="33"/>
      <c r="I746" s="33"/>
    </row>
    <row r="747" spans="1:9" ht="15.75" customHeight="1" x14ac:dyDescent="0.2">
      <c r="A747" s="242"/>
      <c r="C747" s="33"/>
      <c r="D747" s="33"/>
      <c r="I747" s="33"/>
    </row>
    <row r="748" spans="1:9" ht="15.75" customHeight="1" x14ac:dyDescent="0.2">
      <c r="A748" s="242"/>
      <c r="C748" s="33"/>
      <c r="D748" s="33"/>
      <c r="I748" s="33"/>
    </row>
    <row r="749" spans="1:9" ht="15.75" customHeight="1" x14ac:dyDescent="0.2">
      <c r="A749" s="242"/>
      <c r="C749" s="33"/>
      <c r="D749" s="33"/>
      <c r="I749" s="33"/>
    </row>
    <row r="750" spans="1:9" ht="15.75" customHeight="1" x14ac:dyDescent="0.2">
      <c r="A750" s="242"/>
      <c r="C750" s="33"/>
      <c r="D750" s="33"/>
      <c r="I750" s="33"/>
    </row>
    <row r="751" spans="1:9" ht="15.75" customHeight="1" x14ac:dyDescent="0.2">
      <c r="A751" s="242"/>
      <c r="C751" s="33"/>
      <c r="D751" s="33"/>
      <c r="I751" s="33"/>
    </row>
    <row r="752" spans="1:9" ht="15.75" customHeight="1" x14ac:dyDescent="0.2">
      <c r="A752" s="242"/>
      <c r="C752" s="33"/>
      <c r="D752" s="33"/>
      <c r="I752" s="33"/>
    </row>
    <row r="753" spans="1:9" ht="15.75" customHeight="1" x14ac:dyDescent="0.2">
      <c r="A753" s="242"/>
      <c r="C753" s="33"/>
      <c r="D753" s="33"/>
      <c r="I753" s="33"/>
    </row>
    <row r="754" spans="1:9" ht="15.75" customHeight="1" x14ac:dyDescent="0.2">
      <c r="A754" s="242"/>
      <c r="C754" s="33"/>
      <c r="D754" s="33"/>
      <c r="I754" s="33"/>
    </row>
    <row r="755" spans="1:9" ht="15.75" customHeight="1" x14ac:dyDescent="0.2">
      <c r="A755" s="242"/>
      <c r="C755" s="33"/>
      <c r="D755" s="33"/>
      <c r="I755" s="33"/>
    </row>
    <row r="756" spans="1:9" ht="15.75" customHeight="1" x14ac:dyDescent="0.2">
      <c r="A756" s="242"/>
      <c r="C756" s="33"/>
      <c r="D756" s="33"/>
      <c r="I756" s="33"/>
    </row>
    <row r="757" spans="1:9" ht="15.75" customHeight="1" x14ac:dyDescent="0.2">
      <c r="A757" s="242"/>
      <c r="C757" s="33"/>
      <c r="D757" s="33"/>
      <c r="I757" s="33"/>
    </row>
    <row r="758" spans="1:9" ht="15.75" customHeight="1" x14ac:dyDescent="0.2">
      <c r="A758" s="242"/>
      <c r="C758" s="33"/>
      <c r="D758" s="33"/>
      <c r="I758" s="33"/>
    </row>
    <row r="759" spans="1:9" ht="15.75" customHeight="1" x14ac:dyDescent="0.2">
      <c r="A759" s="242"/>
      <c r="C759" s="33"/>
      <c r="D759" s="33"/>
      <c r="I759" s="33"/>
    </row>
    <row r="760" spans="1:9" ht="15.75" customHeight="1" x14ac:dyDescent="0.2">
      <c r="A760" s="242"/>
      <c r="C760" s="33"/>
      <c r="D760" s="33"/>
      <c r="I760" s="33"/>
    </row>
    <row r="761" spans="1:9" ht="15.75" customHeight="1" x14ac:dyDescent="0.2">
      <c r="A761" s="242"/>
      <c r="C761" s="33"/>
      <c r="D761" s="33"/>
      <c r="I761" s="33"/>
    </row>
    <row r="762" spans="1:9" ht="15.75" customHeight="1" x14ac:dyDescent="0.2">
      <c r="A762" s="242"/>
      <c r="C762" s="33"/>
      <c r="D762" s="33"/>
      <c r="I762" s="33"/>
    </row>
    <row r="763" spans="1:9" ht="15.75" customHeight="1" x14ac:dyDescent="0.2">
      <c r="A763" s="242"/>
      <c r="C763" s="33"/>
      <c r="D763" s="33"/>
      <c r="I763" s="33"/>
    </row>
    <row r="764" spans="1:9" ht="15.75" customHeight="1" x14ac:dyDescent="0.2">
      <c r="A764" s="242"/>
      <c r="C764" s="33"/>
      <c r="D764" s="33"/>
      <c r="I764" s="33"/>
    </row>
    <row r="765" spans="1:9" ht="15.75" customHeight="1" x14ac:dyDescent="0.2">
      <c r="A765" s="242"/>
      <c r="C765" s="33"/>
      <c r="D765" s="33"/>
      <c r="I765" s="33"/>
    </row>
    <row r="766" spans="1:9" ht="15.75" customHeight="1" x14ac:dyDescent="0.2">
      <c r="A766" s="242"/>
      <c r="C766" s="33"/>
      <c r="D766" s="33"/>
      <c r="I766" s="33"/>
    </row>
    <row r="767" spans="1:9" ht="15.75" customHeight="1" x14ac:dyDescent="0.2">
      <c r="A767" s="242"/>
      <c r="C767" s="33"/>
      <c r="D767" s="33"/>
      <c r="I767" s="33"/>
    </row>
    <row r="768" spans="1:9" ht="15.75" customHeight="1" x14ac:dyDescent="0.2">
      <c r="A768" s="242"/>
      <c r="C768" s="33"/>
      <c r="D768" s="33"/>
      <c r="I768" s="33"/>
    </row>
    <row r="769" spans="1:9" ht="15.75" customHeight="1" x14ac:dyDescent="0.2">
      <c r="A769" s="242"/>
      <c r="C769" s="33"/>
      <c r="D769" s="33"/>
      <c r="I769" s="33"/>
    </row>
    <row r="770" spans="1:9" ht="15.75" customHeight="1" x14ac:dyDescent="0.2">
      <c r="A770" s="242"/>
      <c r="C770" s="33"/>
      <c r="D770" s="33"/>
      <c r="I770" s="33"/>
    </row>
    <row r="771" spans="1:9" ht="15.75" customHeight="1" x14ac:dyDescent="0.2">
      <c r="A771" s="242"/>
      <c r="C771" s="33"/>
      <c r="D771" s="33"/>
      <c r="I771" s="33"/>
    </row>
    <row r="772" spans="1:9" ht="15.75" customHeight="1" x14ac:dyDescent="0.2">
      <c r="A772" s="242"/>
      <c r="C772" s="33"/>
      <c r="D772" s="33"/>
      <c r="I772" s="33"/>
    </row>
    <row r="773" spans="1:9" ht="15.75" customHeight="1" x14ac:dyDescent="0.2">
      <c r="A773" s="242"/>
      <c r="C773" s="33"/>
      <c r="D773" s="33"/>
      <c r="I773" s="33"/>
    </row>
    <row r="774" spans="1:9" ht="15.75" customHeight="1" x14ac:dyDescent="0.2">
      <c r="A774" s="242"/>
      <c r="C774" s="33"/>
      <c r="D774" s="33"/>
      <c r="I774" s="33"/>
    </row>
    <row r="775" spans="1:9" ht="15.75" customHeight="1" x14ac:dyDescent="0.2">
      <c r="A775" s="242"/>
      <c r="C775" s="33"/>
      <c r="D775" s="33"/>
      <c r="I775" s="33"/>
    </row>
    <row r="776" spans="1:9" ht="15.75" customHeight="1" x14ac:dyDescent="0.2">
      <c r="A776" s="242"/>
      <c r="C776" s="33"/>
      <c r="D776" s="33"/>
      <c r="I776" s="33"/>
    </row>
    <row r="777" spans="1:9" ht="15.75" customHeight="1" x14ac:dyDescent="0.2">
      <c r="A777" s="242"/>
      <c r="C777" s="33"/>
      <c r="D777" s="33"/>
      <c r="I777" s="33"/>
    </row>
    <row r="778" spans="1:9" ht="15.75" customHeight="1" x14ac:dyDescent="0.2">
      <c r="A778" s="242"/>
      <c r="C778" s="33"/>
      <c r="D778" s="33"/>
      <c r="I778" s="33"/>
    </row>
    <row r="779" spans="1:9" ht="15.75" customHeight="1" x14ac:dyDescent="0.2">
      <c r="A779" s="242"/>
      <c r="C779" s="33"/>
      <c r="D779" s="33"/>
      <c r="I779" s="33"/>
    </row>
    <row r="780" spans="1:9" ht="15.75" customHeight="1" x14ac:dyDescent="0.2">
      <c r="A780" s="242"/>
      <c r="C780" s="33"/>
      <c r="D780" s="33"/>
      <c r="I780" s="33"/>
    </row>
    <row r="781" spans="1:9" ht="15.75" customHeight="1" x14ac:dyDescent="0.2">
      <c r="A781" s="242"/>
      <c r="C781" s="33"/>
      <c r="D781" s="33"/>
      <c r="I781" s="33"/>
    </row>
    <row r="782" spans="1:9" ht="15.75" customHeight="1" x14ac:dyDescent="0.2">
      <c r="A782" s="242"/>
      <c r="C782" s="33"/>
      <c r="D782" s="33"/>
      <c r="I782" s="33"/>
    </row>
    <row r="783" spans="1:9" ht="15.75" customHeight="1" x14ac:dyDescent="0.2">
      <c r="A783" s="242"/>
      <c r="C783" s="33"/>
      <c r="D783" s="33"/>
      <c r="I783" s="33"/>
    </row>
    <row r="784" spans="1:9" ht="15.75" customHeight="1" x14ac:dyDescent="0.2">
      <c r="A784" s="242"/>
      <c r="C784" s="33"/>
      <c r="D784" s="33"/>
      <c r="I784" s="33"/>
    </row>
    <row r="785" spans="1:9" ht="15.75" customHeight="1" x14ac:dyDescent="0.2">
      <c r="A785" s="242"/>
      <c r="C785" s="33"/>
      <c r="D785" s="33"/>
      <c r="I785" s="33"/>
    </row>
    <row r="786" spans="1:9" ht="15.75" customHeight="1" x14ac:dyDescent="0.2">
      <c r="A786" s="242"/>
      <c r="C786" s="33"/>
      <c r="D786" s="33"/>
      <c r="I786" s="33"/>
    </row>
    <row r="787" spans="1:9" ht="15.75" customHeight="1" x14ac:dyDescent="0.2">
      <c r="A787" s="242"/>
      <c r="C787" s="33"/>
      <c r="D787" s="33"/>
      <c r="I787" s="33"/>
    </row>
    <row r="788" spans="1:9" ht="15.75" customHeight="1" x14ac:dyDescent="0.2">
      <c r="A788" s="242"/>
      <c r="C788" s="33"/>
      <c r="D788" s="33"/>
      <c r="I788" s="33"/>
    </row>
    <row r="789" spans="1:9" ht="15.75" customHeight="1" x14ac:dyDescent="0.2">
      <c r="A789" s="242"/>
      <c r="C789" s="33"/>
      <c r="D789" s="33"/>
      <c r="I789" s="33"/>
    </row>
    <row r="790" spans="1:9" ht="15.75" customHeight="1" x14ac:dyDescent="0.2">
      <c r="A790" s="242"/>
      <c r="C790" s="33"/>
      <c r="D790" s="33"/>
      <c r="I790" s="33"/>
    </row>
    <row r="791" spans="1:9" ht="15.75" customHeight="1" x14ac:dyDescent="0.2">
      <c r="A791" s="242"/>
      <c r="C791" s="33"/>
      <c r="D791" s="33"/>
      <c r="I791" s="33"/>
    </row>
    <row r="792" spans="1:9" ht="15.75" customHeight="1" x14ac:dyDescent="0.2">
      <c r="A792" s="242"/>
      <c r="C792" s="33"/>
      <c r="D792" s="33"/>
      <c r="I792" s="33"/>
    </row>
    <row r="793" spans="1:9" ht="15.75" customHeight="1" x14ac:dyDescent="0.2">
      <c r="A793" s="242"/>
      <c r="C793" s="33"/>
      <c r="D793" s="33"/>
      <c r="I793" s="33"/>
    </row>
    <row r="794" spans="1:9" ht="15.75" customHeight="1" x14ac:dyDescent="0.2">
      <c r="A794" s="242"/>
      <c r="C794" s="33"/>
      <c r="D794" s="33"/>
      <c r="I794" s="33"/>
    </row>
    <row r="795" spans="1:9" ht="15.75" customHeight="1" x14ac:dyDescent="0.2">
      <c r="A795" s="242"/>
      <c r="C795" s="33"/>
      <c r="D795" s="33"/>
      <c r="I795" s="33"/>
    </row>
    <row r="796" spans="1:9" ht="15.75" customHeight="1" x14ac:dyDescent="0.2">
      <c r="A796" s="242"/>
      <c r="C796" s="33"/>
      <c r="D796" s="33"/>
      <c r="I796" s="33"/>
    </row>
    <row r="797" spans="1:9" ht="15.75" customHeight="1" x14ac:dyDescent="0.2">
      <c r="A797" s="242"/>
      <c r="C797" s="33"/>
      <c r="D797" s="33"/>
      <c r="I797" s="33"/>
    </row>
    <row r="798" spans="1:9" ht="15.75" customHeight="1" x14ac:dyDescent="0.2">
      <c r="A798" s="242"/>
      <c r="C798" s="33"/>
      <c r="D798" s="33"/>
      <c r="I798" s="33"/>
    </row>
    <row r="799" spans="1:9" ht="15.75" customHeight="1" x14ac:dyDescent="0.2">
      <c r="A799" s="242"/>
      <c r="C799" s="33"/>
      <c r="D799" s="33"/>
      <c r="I799" s="33"/>
    </row>
    <row r="800" spans="1:9" ht="15.75" customHeight="1" x14ac:dyDescent="0.2">
      <c r="A800" s="242"/>
      <c r="C800" s="33"/>
      <c r="D800" s="33"/>
      <c r="I800" s="33"/>
    </row>
    <row r="801" spans="1:9" ht="15.75" customHeight="1" x14ac:dyDescent="0.2">
      <c r="A801" s="242"/>
      <c r="C801" s="33"/>
      <c r="D801" s="33"/>
      <c r="I801" s="33"/>
    </row>
    <row r="802" spans="1:9" ht="15.75" customHeight="1" x14ac:dyDescent="0.2">
      <c r="A802" s="242"/>
      <c r="C802" s="33"/>
      <c r="D802" s="33"/>
      <c r="I802" s="33"/>
    </row>
    <row r="803" spans="1:9" ht="15.75" customHeight="1" x14ac:dyDescent="0.2">
      <c r="A803" s="242"/>
      <c r="C803" s="33"/>
      <c r="D803" s="33"/>
      <c r="I803" s="33"/>
    </row>
    <row r="804" spans="1:9" ht="15.75" customHeight="1" x14ac:dyDescent="0.2">
      <c r="A804" s="242"/>
      <c r="C804" s="33"/>
      <c r="D804" s="33"/>
      <c r="I804" s="33"/>
    </row>
    <row r="805" spans="1:9" ht="15.75" customHeight="1" x14ac:dyDescent="0.2">
      <c r="A805" s="242"/>
      <c r="C805" s="33"/>
      <c r="D805" s="33"/>
      <c r="I805" s="33"/>
    </row>
    <row r="806" spans="1:9" ht="15.75" customHeight="1" x14ac:dyDescent="0.2">
      <c r="A806" s="242"/>
      <c r="C806" s="33"/>
      <c r="D806" s="33"/>
      <c r="I806" s="33"/>
    </row>
    <row r="807" spans="1:9" ht="15.75" customHeight="1" x14ac:dyDescent="0.2">
      <c r="A807" s="242"/>
      <c r="C807" s="33"/>
      <c r="D807" s="33"/>
      <c r="I807" s="33"/>
    </row>
    <row r="808" spans="1:9" ht="15.75" customHeight="1" x14ac:dyDescent="0.2">
      <c r="A808" s="242"/>
      <c r="C808" s="33"/>
      <c r="D808" s="33"/>
      <c r="I808" s="33"/>
    </row>
    <row r="809" spans="1:9" ht="15.75" customHeight="1" x14ac:dyDescent="0.2">
      <c r="A809" s="242"/>
      <c r="C809" s="33"/>
      <c r="D809" s="33"/>
      <c r="I809" s="33"/>
    </row>
    <row r="810" spans="1:9" ht="15.75" customHeight="1" x14ac:dyDescent="0.2">
      <c r="A810" s="242"/>
      <c r="C810" s="33"/>
      <c r="D810" s="33"/>
      <c r="I810" s="33"/>
    </row>
    <row r="811" spans="1:9" ht="15.75" customHeight="1" x14ac:dyDescent="0.2">
      <c r="A811" s="242"/>
      <c r="C811" s="33"/>
      <c r="D811" s="33"/>
      <c r="I811" s="33"/>
    </row>
    <row r="812" spans="1:9" ht="15.75" customHeight="1" x14ac:dyDescent="0.2">
      <c r="A812" s="242"/>
      <c r="C812" s="33"/>
      <c r="D812" s="33"/>
      <c r="I812" s="33"/>
    </row>
    <row r="813" spans="1:9" ht="15.75" customHeight="1" x14ac:dyDescent="0.2">
      <c r="A813" s="242"/>
      <c r="C813" s="33"/>
      <c r="D813" s="33"/>
      <c r="I813" s="33"/>
    </row>
    <row r="814" spans="1:9" ht="15.75" customHeight="1" x14ac:dyDescent="0.2">
      <c r="A814" s="242"/>
      <c r="C814" s="33"/>
      <c r="D814" s="33"/>
      <c r="I814" s="33"/>
    </row>
    <row r="815" spans="1:9" ht="15.75" customHeight="1" x14ac:dyDescent="0.2">
      <c r="A815" s="242"/>
      <c r="C815" s="33"/>
      <c r="D815" s="33"/>
      <c r="I815" s="33"/>
    </row>
    <row r="816" spans="1:9" ht="15.75" customHeight="1" x14ac:dyDescent="0.2">
      <c r="A816" s="242"/>
      <c r="C816" s="33"/>
      <c r="D816" s="33"/>
      <c r="I816" s="33"/>
    </row>
    <row r="817" spans="1:9" ht="15.75" customHeight="1" x14ac:dyDescent="0.2">
      <c r="A817" s="242"/>
      <c r="C817" s="33"/>
      <c r="D817" s="33"/>
      <c r="I817" s="33"/>
    </row>
    <row r="818" spans="1:9" ht="15.75" customHeight="1" x14ac:dyDescent="0.2">
      <c r="A818" s="242"/>
      <c r="C818" s="33"/>
      <c r="D818" s="33"/>
      <c r="I818" s="33"/>
    </row>
    <row r="819" spans="1:9" ht="15.75" customHeight="1" x14ac:dyDescent="0.2">
      <c r="A819" s="242"/>
      <c r="C819" s="33"/>
      <c r="D819" s="33"/>
      <c r="I819" s="33"/>
    </row>
    <row r="820" spans="1:9" ht="15.75" customHeight="1" x14ac:dyDescent="0.2">
      <c r="A820" s="242"/>
      <c r="C820" s="33"/>
      <c r="D820" s="33"/>
      <c r="I820" s="33"/>
    </row>
    <row r="821" spans="1:9" ht="15.75" customHeight="1" x14ac:dyDescent="0.2">
      <c r="A821" s="242"/>
      <c r="C821" s="33"/>
      <c r="D821" s="33"/>
      <c r="I821" s="33"/>
    </row>
    <row r="822" spans="1:9" ht="15.75" customHeight="1" x14ac:dyDescent="0.2">
      <c r="A822" s="242"/>
      <c r="C822" s="33"/>
      <c r="D822" s="33"/>
      <c r="I822" s="33"/>
    </row>
    <row r="823" spans="1:9" ht="15.75" customHeight="1" x14ac:dyDescent="0.2">
      <c r="A823" s="242"/>
      <c r="C823" s="33"/>
      <c r="D823" s="33"/>
      <c r="I823" s="33"/>
    </row>
    <row r="824" spans="1:9" ht="15.75" customHeight="1" x14ac:dyDescent="0.2">
      <c r="A824" s="242"/>
      <c r="C824" s="33"/>
      <c r="D824" s="33"/>
      <c r="I824" s="33"/>
    </row>
    <row r="825" spans="1:9" ht="15.75" customHeight="1" x14ac:dyDescent="0.2">
      <c r="A825" s="242"/>
      <c r="C825" s="33"/>
      <c r="D825" s="33"/>
      <c r="I825" s="33"/>
    </row>
    <row r="826" spans="1:9" ht="15.75" customHeight="1" x14ac:dyDescent="0.2">
      <c r="A826" s="242"/>
      <c r="C826" s="33"/>
      <c r="D826" s="33"/>
      <c r="I826" s="33"/>
    </row>
    <row r="827" spans="1:9" ht="15.75" customHeight="1" x14ac:dyDescent="0.2">
      <c r="A827" s="242"/>
      <c r="C827" s="33"/>
      <c r="D827" s="33"/>
      <c r="I827" s="33"/>
    </row>
    <row r="828" spans="1:9" ht="15.75" customHeight="1" x14ac:dyDescent="0.2">
      <c r="A828" s="242"/>
      <c r="C828" s="33"/>
      <c r="D828" s="33"/>
      <c r="I828" s="33"/>
    </row>
    <row r="829" spans="1:9" ht="15.75" customHeight="1" x14ac:dyDescent="0.2">
      <c r="A829" s="242"/>
      <c r="C829" s="33"/>
      <c r="D829" s="33"/>
      <c r="I829" s="33"/>
    </row>
    <row r="830" spans="1:9" ht="15.75" customHeight="1" x14ac:dyDescent="0.2">
      <c r="A830" s="242"/>
      <c r="C830" s="33"/>
      <c r="D830" s="33"/>
      <c r="I830" s="33"/>
    </row>
    <row r="831" spans="1:9" ht="15.75" customHeight="1" x14ac:dyDescent="0.2">
      <c r="A831" s="242"/>
      <c r="C831" s="33"/>
      <c r="D831" s="33"/>
      <c r="I831" s="33"/>
    </row>
    <row r="832" spans="1:9" ht="15.75" customHeight="1" x14ac:dyDescent="0.2">
      <c r="A832" s="242"/>
      <c r="C832" s="33"/>
      <c r="D832" s="33"/>
      <c r="I832" s="33"/>
    </row>
    <row r="833" spans="1:9" ht="15.75" customHeight="1" x14ac:dyDescent="0.2">
      <c r="A833" s="242"/>
      <c r="C833" s="33"/>
      <c r="D833" s="33"/>
      <c r="I833" s="33"/>
    </row>
    <row r="834" spans="1:9" ht="15.75" customHeight="1" x14ac:dyDescent="0.2">
      <c r="A834" s="242"/>
      <c r="C834" s="33"/>
      <c r="D834" s="33"/>
      <c r="I834" s="33"/>
    </row>
    <row r="835" spans="1:9" ht="15.75" customHeight="1" x14ac:dyDescent="0.2">
      <c r="A835" s="242"/>
      <c r="C835" s="33"/>
      <c r="D835" s="33"/>
      <c r="I835" s="33"/>
    </row>
    <row r="836" spans="1:9" ht="15.75" customHeight="1" x14ac:dyDescent="0.2">
      <c r="A836" s="242"/>
      <c r="C836" s="33"/>
      <c r="D836" s="33"/>
      <c r="I836" s="33"/>
    </row>
    <row r="837" spans="1:9" ht="15.75" customHeight="1" x14ac:dyDescent="0.2">
      <c r="A837" s="242"/>
      <c r="C837" s="33"/>
      <c r="D837" s="33"/>
      <c r="I837" s="33"/>
    </row>
    <row r="838" spans="1:9" ht="15.75" customHeight="1" x14ac:dyDescent="0.2">
      <c r="A838" s="242"/>
      <c r="C838" s="33"/>
      <c r="D838" s="33"/>
      <c r="I838" s="33"/>
    </row>
    <row r="839" spans="1:9" ht="15.75" customHeight="1" x14ac:dyDescent="0.2">
      <c r="A839" s="242"/>
      <c r="C839" s="33"/>
      <c r="D839" s="33"/>
      <c r="I839" s="33"/>
    </row>
    <row r="840" spans="1:9" ht="15.75" customHeight="1" x14ac:dyDescent="0.2">
      <c r="A840" s="242"/>
      <c r="C840" s="33"/>
      <c r="D840" s="33"/>
      <c r="I840" s="33"/>
    </row>
    <row r="841" spans="1:9" ht="15.75" customHeight="1" x14ac:dyDescent="0.2">
      <c r="A841" s="242"/>
      <c r="C841" s="33"/>
      <c r="D841" s="33"/>
      <c r="I841" s="33"/>
    </row>
    <row r="842" spans="1:9" ht="15.75" customHeight="1" x14ac:dyDescent="0.2">
      <c r="A842" s="242"/>
      <c r="C842" s="33"/>
      <c r="D842" s="33"/>
      <c r="I842" s="33"/>
    </row>
    <row r="843" spans="1:9" ht="15.75" customHeight="1" x14ac:dyDescent="0.2">
      <c r="A843" s="242"/>
      <c r="C843" s="33"/>
      <c r="D843" s="33"/>
      <c r="I843" s="33"/>
    </row>
    <row r="844" spans="1:9" ht="15.75" customHeight="1" x14ac:dyDescent="0.2">
      <c r="A844" s="242"/>
      <c r="C844" s="33"/>
      <c r="D844" s="33"/>
      <c r="I844" s="33"/>
    </row>
    <row r="845" spans="1:9" ht="15.75" customHeight="1" x14ac:dyDescent="0.2">
      <c r="A845" s="242"/>
      <c r="C845" s="33"/>
      <c r="D845" s="33"/>
      <c r="I845" s="33"/>
    </row>
    <row r="846" spans="1:9" ht="15.75" customHeight="1" x14ac:dyDescent="0.2">
      <c r="A846" s="242"/>
      <c r="C846" s="33"/>
      <c r="D846" s="33"/>
      <c r="I846" s="33"/>
    </row>
    <row r="847" spans="1:9" ht="15.75" customHeight="1" x14ac:dyDescent="0.2">
      <c r="A847" s="242"/>
      <c r="C847" s="33"/>
      <c r="D847" s="33"/>
      <c r="I847" s="33"/>
    </row>
    <row r="848" spans="1:9" ht="15.75" customHeight="1" x14ac:dyDescent="0.2">
      <c r="A848" s="242"/>
      <c r="C848" s="33"/>
      <c r="D848" s="33"/>
      <c r="I848" s="33"/>
    </row>
    <row r="849" spans="1:9" ht="15.75" customHeight="1" x14ac:dyDescent="0.2">
      <c r="A849" s="242"/>
      <c r="C849" s="33"/>
      <c r="D849" s="33"/>
      <c r="I849" s="33"/>
    </row>
    <row r="850" spans="1:9" ht="15.75" customHeight="1" x14ac:dyDescent="0.2">
      <c r="A850" s="242"/>
      <c r="C850" s="33"/>
      <c r="D850" s="33"/>
      <c r="I850" s="33"/>
    </row>
    <row r="851" spans="1:9" ht="15.75" customHeight="1" x14ac:dyDescent="0.2">
      <c r="A851" s="242"/>
      <c r="C851" s="33"/>
      <c r="D851" s="33"/>
      <c r="I851" s="33"/>
    </row>
    <row r="852" spans="1:9" ht="15.75" customHeight="1" x14ac:dyDescent="0.2">
      <c r="A852" s="242"/>
      <c r="C852" s="33"/>
      <c r="D852" s="33"/>
      <c r="I852" s="33"/>
    </row>
    <row r="853" spans="1:9" ht="15.75" customHeight="1" x14ac:dyDescent="0.2">
      <c r="A853" s="242"/>
      <c r="C853" s="33"/>
      <c r="D853" s="33"/>
      <c r="I853" s="33"/>
    </row>
    <row r="854" spans="1:9" ht="15.75" customHeight="1" x14ac:dyDescent="0.2">
      <c r="A854" s="242"/>
      <c r="C854" s="33"/>
      <c r="D854" s="33"/>
      <c r="I854" s="33"/>
    </row>
    <row r="855" spans="1:9" ht="15.75" customHeight="1" x14ac:dyDescent="0.2">
      <c r="A855" s="242"/>
      <c r="C855" s="33"/>
      <c r="D855" s="33"/>
      <c r="I855" s="33"/>
    </row>
    <row r="856" spans="1:9" ht="15.75" customHeight="1" x14ac:dyDescent="0.2">
      <c r="A856" s="242"/>
      <c r="C856" s="33"/>
      <c r="D856" s="33"/>
      <c r="I856" s="33"/>
    </row>
    <row r="857" spans="1:9" ht="15.75" customHeight="1" x14ac:dyDescent="0.2">
      <c r="A857" s="242"/>
      <c r="C857" s="33"/>
      <c r="D857" s="33"/>
      <c r="I857" s="33"/>
    </row>
    <row r="858" spans="1:9" ht="15.75" customHeight="1" x14ac:dyDescent="0.2">
      <c r="A858" s="242"/>
      <c r="C858" s="33"/>
      <c r="D858" s="33"/>
      <c r="I858" s="33"/>
    </row>
    <row r="859" spans="1:9" ht="15.75" customHeight="1" x14ac:dyDescent="0.2">
      <c r="A859" s="242"/>
      <c r="C859" s="33"/>
      <c r="D859" s="33"/>
      <c r="I859" s="33"/>
    </row>
    <row r="860" spans="1:9" ht="15.75" customHeight="1" x14ac:dyDescent="0.2">
      <c r="A860" s="242"/>
      <c r="C860" s="33"/>
      <c r="D860" s="33"/>
      <c r="I860" s="33"/>
    </row>
    <row r="861" spans="1:9" ht="15.75" customHeight="1" x14ac:dyDescent="0.2">
      <c r="A861" s="242"/>
      <c r="C861" s="33"/>
      <c r="D861" s="33"/>
      <c r="I861" s="33"/>
    </row>
    <row r="862" spans="1:9" ht="15.75" customHeight="1" x14ac:dyDescent="0.2">
      <c r="A862" s="242"/>
      <c r="C862" s="33"/>
      <c r="D862" s="33"/>
      <c r="I862" s="33"/>
    </row>
    <row r="863" spans="1:9" ht="15.75" customHeight="1" x14ac:dyDescent="0.2">
      <c r="A863" s="242"/>
      <c r="C863" s="33"/>
      <c r="D863" s="33"/>
      <c r="I863" s="33"/>
    </row>
    <row r="864" spans="1:9" ht="15.75" customHeight="1" x14ac:dyDescent="0.2">
      <c r="A864" s="242"/>
      <c r="C864" s="33"/>
      <c r="D864" s="33"/>
      <c r="I864" s="33"/>
    </row>
    <row r="865" spans="1:9" ht="15.75" customHeight="1" x14ac:dyDescent="0.2">
      <c r="A865" s="242"/>
      <c r="C865" s="33"/>
      <c r="D865" s="33"/>
      <c r="I865" s="33"/>
    </row>
    <row r="866" spans="1:9" ht="15.75" customHeight="1" x14ac:dyDescent="0.2">
      <c r="A866" s="242"/>
      <c r="C866" s="33"/>
      <c r="D866" s="33"/>
      <c r="I866" s="33"/>
    </row>
    <row r="867" spans="1:9" ht="15.75" customHeight="1" x14ac:dyDescent="0.2">
      <c r="A867" s="242"/>
      <c r="C867" s="33"/>
      <c r="D867" s="33"/>
      <c r="I867" s="33"/>
    </row>
    <row r="868" spans="1:9" ht="15.75" customHeight="1" x14ac:dyDescent="0.2">
      <c r="A868" s="242"/>
      <c r="C868" s="33"/>
      <c r="D868" s="33"/>
      <c r="I868" s="33"/>
    </row>
    <row r="869" spans="1:9" ht="15.75" customHeight="1" x14ac:dyDescent="0.2">
      <c r="A869" s="242"/>
      <c r="C869" s="33"/>
      <c r="D869" s="33"/>
      <c r="I869" s="33"/>
    </row>
    <row r="870" spans="1:9" ht="15.75" customHeight="1" x14ac:dyDescent="0.2">
      <c r="A870" s="242"/>
      <c r="C870" s="33"/>
      <c r="D870" s="33"/>
      <c r="I870" s="33"/>
    </row>
    <row r="871" spans="1:9" ht="15.75" customHeight="1" x14ac:dyDescent="0.2">
      <c r="A871" s="242"/>
      <c r="C871" s="33"/>
      <c r="D871" s="33"/>
      <c r="I871" s="33"/>
    </row>
    <row r="872" spans="1:9" ht="15.75" customHeight="1" x14ac:dyDescent="0.2">
      <c r="A872" s="242"/>
      <c r="C872" s="33"/>
      <c r="D872" s="33"/>
      <c r="I872" s="33"/>
    </row>
    <row r="873" spans="1:9" ht="15.75" customHeight="1" x14ac:dyDescent="0.2">
      <c r="A873" s="242"/>
      <c r="C873" s="33"/>
      <c r="D873" s="33"/>
      <c r="I873" s="33"/>
    </row>
    <row r="874" spans="1:9" ht="15.75" customHeight="1" x14ac:dyDescent="0.2">
      <c r="A874" s="242"/>
      <c r="C874" s="33"/>
      <c r="D874" s="33"/>
      <c r="I874" s="33"/>
    </row>
    <row r="875" spans="1:9" ht="15.75" customHeight="1" x14ac:dyDescent="0.2">
      <c r="A875" s="242"/>
      <c r="C875" s="33"/>
      <c r="D875" s="33"/>
      <c r="I875" s="33"/>
    </row>
    <row r="876" spans="1:9" ht="15.75" customHeight="1" x14ac:dyDescent="0.2">
      <c r="A876" s="242"/>
      <c r="C876" s="33"/>
      <c r="D876" s="33"/>
      <c r="I876" s="33"/>
    </row>
    <row r="877" spans="1:9" ht="15.75" customHeight="1" x14ac:dyDescent="0.2">
      <c r="A877" s="242"/>
      <c r="C877" s="33"/>
      <c r="D877" s="33"/>
      <c r="I877" s="33"/>
    </row>
    <row r="878" spans="1:9" ht="15.75" customHeight="1" x14ac:dyDescent="0.2">
      <c r="A878" s="242"/>
      <c r="C878" s="33"/>
      <c r="D878" s="33"/>
      <c r="I878" s="33"/>
    </row>
    <row r="879" spans="1:9" ht="15.75" customHeight="1" x14ac:dyDescent="0.2">
      <c r="A879" s="242"/>
      <c r="C879" s="33"/>
      <c r="D879" s="33"/>
      <c r="I879" s="33"/>
    </row>
    <row r="880" spans="1:9" ht="15.75" customHeight="1" x14ac:dyDescent="0.2">
      <c r="A880" s="242"/>
      <c r="C880" s="33"/>
      <c r="D880" s="33"/>
      <c r="I880" s="33"/>
    </row>
    <row r="881" spans="1:9" ht="15.75" customHeight="1" x14ac:dyDescent="0.2">
      <c r="A881" s="242"/>
      <c r="C881" s="33"/>
      <c r="D881" s="33"/>
      <c r="I881" s="33"/>
    </row>
    <row r="882" spans="1:9" ht="15.75" customHeight="1" x14ac:dyDescent="0.2">
      <c r="A882" s="242"/>
      <c r="C882" s="33"/>
      <c r="D882" s="33"/>
      <c r="I882" s="33"/>
    </row>
    <row r="883" spans="1:9" ht="15.75" customHeight="1" x14ac:dyDescent="0.2">
      <c r="A883" s="242"/>
      <c r="C883" s="33"/>
      <c r="D883" s="33"/>
      <c r="I883" s="33"/>
    </row>
    <row r="884" spans="1:9" ht="15.75" customHeight="1" x14ac:dyDescent="0.2">
      <c r="A884" s="242"/>
      <c r="C884" s="33"/>
      <c r="D884" s="33"/>
      <c r="I884" s="33"/>
    </row>
    <row r="885" spans="1:9" ht="15.75" customHeight="1" x14ac:dyDescent="0.2">
      <c r="A885" s="242"/>
      <c r="C885" s="33"/>
      <c r="D885" s="33"/>
      <c r="I885" s="33"/>
    </row>
    <row r="886" spans="1:9" ht="15.75" customHeight="1" x14ac:dyDescent="0.2">
      <c r="A886" s="242"/>
      <c r="C886" s="33"/>
      <c r="D886" s="33"/>
      <c r="I886" s="33"/>
    </row>
    <row r="887" spans="1:9" ht="15.75" customHeight="1" x14ac:dyDescent="0.2">
      <c r="A887" s="242"/>
      <c r="C887" s="33"/>
      <c r="D887" s="33"/>
      <c r="I887" s="33"/>
    </row>
    <row r="888" spans="1:9" ht="15.75" customHeight="1" x14ac:dyDescent="0.2">
      <c r="A888" s="242"/>
      <c r="C888" s="33"/>
      <c r="D888" s="33"/>
      <c r="I888" s="33"/>
    </row>
    <row r="889" spans="1:9" ht="15.75" customHeight="1" x14ac:dyDescent="0.2">
      <c r="A889" s="242"/>
      <c r="C889" s="33"/>
      <c r="D889" s="33"/>
      <c r="I889" s="33"/>
    </row>
    <row r="890" spans="1:9" ht="15.75" customHeight="1" x14ac:dyDescent="0.2">
      <c r="A890" s="242"/>
      <c r="C890" s="33"/>
      <c r="D890" s="33"/>
      <c r="I890" s="33"/>
    </row>
    <row r="891" spans="1:9" ht="15.75" customHeight="1" x14ac:dyDescent="0.2">
      <c r="A891" s="242"/>
      <c r="C891" s="33"/>
      <c r="D891" s="33"/>
      <c r="I891" s="33"/>
    </row>
    <row r="892" spans="1:9" ht="15.75" customHeight="1" x14ac:dyDescent="0.2">
      <c r="A892" s="242"/>
      <c r="C892" s="33"/>
      <c r="D892" s="33"/>
      <c r="I892" s="33"/>
    </row>
    <row r="893" spans="1:9" ht="15.75" customHeight="1" x14ac:dyDescent="0.2">
      <c r="A893" s="242"/>
      <c r="C893" s="33"/>
      <c r="D893" s="33"/>
      <c r="I893" s="33"/>
    </row>
    <row r="894" spans="1:9" ht="15.75" customHeight="1" x14ac:dyDescent="0.2">
      <c r="A894" s="242"/>
      <c r="C894" s="33"/>
      <c r="D894" s="33"/>
      <c r="I894" s="33"/>
    </row>
    <row r="895" spans="1:9" ht="15.75" customHeight="1" x14ac:dyDescent="0.2">
      <c r="A895" s="242"/>
      <c r="C895" s="33"/>
      <c r="D895" s="33"/>
      <c r="I895" s="33"/>
    </row>
    <row r="896" spans="1:9" ht="15.75" customHeight="1" x14ac:dyDescent="0.2">
      <c r="A896" s="242"/>
      <c r="C896" s="33"/>
      <c r="D896" s="33"/>
      <c r="I896" s="33"/>
    </row>
    <row r="897" spans="1:9" ht="15.75" customHeight="1" x14ac:dyDescent="0.2">
      <c r="A897" s="242"/>
      <c r="C897" s="33"/>
      <c r="D897" s="33"/>
      <c r="I897" s="33"/>
    </row>
    <row r="898" spans="1:9" ht="15.75" customHeight="1" x14ac:dyDescent="0.2">
      <c r="A898" s="242"/>
      <c r="C898" s="33"/>
      <c r="D898" s="33"/>
      <c r="I898" s="33"/>
    </row>
    <row r="899" spans="1:9" ht="15.75" customHeight="1" x14ac:dyDescent="0.2">
      <c r="A899" s="242"/>
      <c r="C899" s="33"/>
      <c r="D899" s="33"/>
      <c r="I899" s="33"/>
    </row>
    <row r="900" spans="1:9" ht="15.75" customHeight="1" x14ac:dyDescent="0.2">
      <c r="A900" s="242"/>
      <c r="C900" s="33"/>
      <c r="D900" s="33"/>
      <c r="I900" s="33"/>
    </row>
    <row r="901" spans="1:9" ht="15.75" customHeight="1" x14ac:dyDescent="0.2">
      <c r="A901" s="242"/>
      <c r="C901" s="33"/>
      <c r="D901" s="33"/>
      <c r="I901" s="33"/>
    </row>
    <row r="902" spans="1:9" ht="15.75" customHeight="1" x14ac:dyDescent="0.2">
      <c r="A902" s="242"/>
      <c r="C902" s="33"/>
      <c r="D902" s="33"/>
      <c r="I902" s="33"/>
    </row>
    <row r="903" spans="1:9" ht="15.75" customHeight="1" x14ac:dyDescent="0.2">
      <c r="A903" s="242"/>
      <c r="C903" s="33"/>
      <c r="D903" s="33"/>
      <c r="I903" s="33"/>
    </row>
    <row r="904" spans="1:9" ht="15.75" customHeight="1" x14ac:dyDescent="0.2">
      <c r="A904" s="242"/>
      <c r="C904" s="33"/>
      <c r="D904" s="33"/>
      <c r="I904" s="33"/>
    </row>
    <row r="905" spans="1:9" ht="15.75" customHeight="1" x14ac:dyDescent="0.2">
      <c r="A905" s="242"/>
      <c r="C905" s="33"/>
      <c r="D905" s="33"/>
      <c r="I905" s="33"/>
    </row>
    <row r="906" spans="1:9" ht="15.75" customHeight="1" x14ac:dyDescent="0.2">
      <c r="A906" s="242"/>
      <c r="C906" s="33"/>
      <c r="D906" s="33"/>
      <c r="I906" s="33"/>
    </row>
    <row r="907" spans="1:9" ht="15.75" customHeight="1" x14ac:dyDescent="0.2">
      <c r="A907" s="242"/>
      <c r="C907" s="33"/>
      <c r="D907" s="33"/>
      <c r="I907" s="33"/>
    </row>
    <row r="908" spans="1:9" ht="15.75" customHeight="1" x14ac:dyDescent="0.2">
      <c r="A908" s="242"/>
      <c r="C908" s="33"/>
      <c r="D908" s="33"/>
      <c r="I908" s="33"/>
    </row>
    <row r="909" spans="1:9" ht="15.75" customHeight="1" x14ac:dyDescent="0.2">
      <c r="A909" s="242"/>
      <c r="C909" s="33"/>
      <c r="D909" s="33"/>
      <c r="I909" s="33"/>
    </row>
    <row r="910" spans="1:9" ht="15.75" customHeight="1" x14ac:dyDescent="0.2">
      <c r="A910" s="242"/>
      <c r="C910" s="33"/>
      <c r="D910" s="33"/>
      <c r="I910" s="33"/>
    </row>
    <row r="911" spans="1:9" ht="15.75" customHeight="1" x14ac:dyDescent="0.2">
      <c r="A911" s="242"/>
      <c r="C911" s="33"/>
      <c r="D911" s="33"/>
      <c r="I911" s="33"/>
    </row>
    <row r="912" spans="1:9" ht="15.75" customHeight="1" x14ac:dyDescent="0.2">
      <c r="A912" s="242"/>
      <c r="C912" s="33"/>
      <c r="D912" s="33"/>
      <c r="I912" s="33"/>
    </row>
    <row r="913" spans="1:9" ht="15.75" customHeight="1" x14ac:dyDescent="0.2">
      <c r="A913" s="242"/>
      <c r="C913" s="33"/>
      <c r="D913" s="33"/>
      <c r="I913" s="33"/>
    </row>
    <row r="914" spans="1:9" ht="15.75" customHeight="1" x14ac:dyDescent="0.2">
      <c r="A914" s="242"/>
      <c r="C914" s="33"/>
      <c r="D914" s="33"/>
      <c r="I914" s="33"/>
    </row>
    <row r="915" spans="1:9" ht="15.75" customHeight="1" x14ac:dyDescent="0.2">
      <c r="A915" s="242"/>
      <c r="C915" s="33"/>
      <c r="D915" s="33"/>
      <c r="I915" s="33"/>
    </row>
    <row r="916" spans="1:9" ht="15.75" customHeight="1" x14ac:dyDescent="0.2">
      <c r="A916" s="242"/>
      <c r="C916" s="33"/>
      <c r="D916" s="33"/>
      <c r="I916" s="33"/>
    </row>
    <row r="917" spans="1:9" ht="15.75" customHeight="1" x14ac:dyDescent="0.2">
      <c r="A917" s="242"/>
      <c r="C917" s="33"/>
      <c r="D917" s="33"/>
      <c r="I917" s="33"/>
    </row>
    <row r="918" spans="1:9" ht="15.75" customHeight="1" x14ac:dyDescent="0.2">
      <c r="A918" s="242"/>
      <c r="C918" s="33"/>
      <c r="D918" s="33"/>
      <c r="I918" s="33"/>
    </row>
    <row r="919" spans="1:9" ht="15.75" customHeight="1" x14ac:dyDescent="0.2">
      <c r="A919" s="242"/>
      <c r="C919" s="33"/>
      <c r="D919" s="33"/>
      <c r="I919" s="33"/>
    </row>
    <row r="920" spans="1:9" ht="15.75" customHeight="1" x14ac:dyDescent="0.2">
      <c r="A920" s="242"/>
      <c r="C920" s="33"/>
      <c r="D920" s="33"/>
      <c r="I920" s="33"/>
    </row>
    <row r="921" spans="1:9" ht="15.75" customHeight="1" x14ac:dyDescent="0.2">
      <c r="A921" s="242"/>
      <c r="C921" s="33"/>
      <c r="D921" s="33"/>
      <c r="I921" s="33"/>
    </row>
    <row r="922" spans="1:9" ht="15.75" customHeight="1" x14ac:dyDescent="0.2">
      <c r="A922" s="242"/>
      <c r="C922" s="33"/>
      <c r="D922" s="33"/>
      <c r="I922" s="33"/>
    </row>
    <row r="923" spans="1:9" ht="15.75" customHeight="1" x14ac:dyDescent="0.2">
      <c r="A923" s="242"/>
      <c r="C923" s="33"/>
      <c r="D923" s="33"/>
      <c r="I923" s="33"/>
    </row>
    <row r="924" spans="1:9" ht="15.75" customHeight="1" x14ac:dyDescent="0.2">
      <c r="A924" s="242"/>
      <c r="C924" s="33"/>
      <c r="D924" s="33"/>
      <c r="I924" s="33"/>
    </row>
    <row r="925" spans="1:9" ht="15.75" customHeight="1" x14ac:dyDescent="0.2">
      <c r="A925" s="242"/>
      <c r="C925" s="33"/>
      <c r="D925" s="33"/>
      <c r="I925" s="33"/>
    </row>
    <row r="926" spans="1:9" ht="15.75" customHeight="1" x14ac:dyDescent="0.2">
      <c r="A926" s="242"/>
      <c r="C926" s="33"/>
      <c r="D926" s="33"/>
      <c r="I926" s="33"/>
    </row>
    <row r="927" spans="1:9" ht="15.75" customHeight="1" x14ac:dyDescent="0.2">
      <c r="A927" s="242"/>
      <c r="C927" s="33"/>
      <c r="D927" s="33"/>
      <c r="I927" s="33"/>
    </row>
    <row r="928" spans="1:9" ht="15.75" customHeight="1" x14ac:dyDescent="0.2">
      <c r="A928" s="242"/>
      <c r="C928" s="33"/>
      <c r="D928" s="33"/>
      <c r="I928" s="33"/>
    </row>
    <row r="929" spans="1:9" ht="15.75" customHeight="1" x14ac:dyDescent="0.2">
      <c r="A929" s="242"/>
      <c r="C929" s="33"/>
      <c r="D929" s="33"/>
      <c r="I929" s="33"/>
    </row>
    <row r="930" spans="1:9" ht="15.75" customHeight="1" x14ac:dyDescent="0.2">
      <c r="A930" s="242"/>
      <c r="C930" s="33"/>
      <c r="D930" s="33"/>
      <c r="I930" s="33"/>
    </row>
    <row r="931" spans="1:9" ht="15.75" customHeight="1" x14ac:dyDescent="0.2">
      <c r="A931" s="242"/>
      <c r="C931" s="33"/>
      <c r="D931" s="33"/>
      <c r="I931" s="33"/>
    </row>
    <row r="932" spans="1:9" ht="15.75" customHeight="1" x14ac:dyDescent="0.2">
      <c r="A932" s="242"/>
      <c r="C932" s="33"/>
      <c r="D932" s="33"/>
      <c r="I932" s="33"/>
    </row>
    <row r="933" spans="1:9" ht="15.75" customHeight="1" x14ac:dyDescent="0.2">
      <c r="A933" s="242"/>
      <c r="C933" s="33"/>
      <c r="D933" s="33"/>
      <c r="I933" s="33"/>
    </row>
    <row r="934" spans="1:9" ht="15.75" customHeight="1" x14ac:dyDescent="0.2">
      <c r="A934" s="242"/>
      <c r="C934" s="33"/>
      <c r="D934" s="33"/>
      <c r="I934" s="33"/>
    </row>
    <row r="935" spans="1:9" ht="15.75" customHeight="1" x14ac:dyDescent="0.2">
      <c r="A935" s="242"/>
      <c r="C935" s="33"/>
      <c r="D935" s="33"/>
      <c r="I935" s="33"/>
    </row>
    <row r="936" spans="1:9" ht="15.75" customHeight="1" x14ac:dyDescent="0.2">
      <c r="A936" s="242"/>
      <c r="C936" s="33"/>
      <c r="D936" s="33"/>
      <c r="I936" s="33"/>
    </row>
    <row r="937" spans="1:9" ht="15.75" customHeight="1" x14ac:dyDescent="0.2">
      <c r="A937" s="242"/>
      <c r="C937" s="33"/>
      <c r="D937" s="33"/>
      <c r="I937" s="33"/>
    </row>
    <row r="938" spans="1:9" ht="15.75" customHeight="1" x14ac:dyDescent="0.2">
      <c r="A938" s="242"/>
      <c r="C938" s="33"/>
      <c r="D938" s="33"/>
      <c r="I938" s="33"/>
    </row>
    <row r="939" spans="1:9" ht="15.75" customHeight="1" x14ac:dyDescent="0.2">
      <c r="A939" s="242"/>
      <c r="C939" s="33"/>
      <c r="D939" s="33"/>
      <c r="I939" s="33"/>
    </row>
    <row r="940" spans="1:9" ht="15.75" customHeight="1" x14ac:dyDescent="0.2">
      <c r="A940" s="242"/>
      <c r="C940" s="33"/>
      <c r="D940" s="33"/>
      <c r="I940" s="33"/>
    </row>
    <row r="941" spans="1:9" ht="15.75" customHeight="1" x14ac:dyDescent="0.2">
      <c r="A941" s="242"/>
      <c r="C941" s="33"/>
      <c r="D941" s="33"/>
      <c r="I941" s="33"/>
    </row>
    <row r="942" spans="1:9" ht="15.75" customHeight="1" x14ac:dyDescent="0.2">
      <c r="A942" s="242"/>
      <c r="C942" s="33"/>
      <c r="D942" s="33"/>
      <c r="I942" s="33"/>
    </row>
    <row r="943" spans="1:9" ht="15.75" customHeight="1" x14ac:dyDescent="0.2">
      <c r="A943" s="242"/>
      <c r="C943" s="33"/>
      <c r="D943" s="33"/>
      <c r="I943" s="33"/>
    </row>
    <row r="944" spans="1:9" ht="15.75" customHeight="1" x14ac:dyDescent="0.2">
      <c r="A944" s="242"/>
      <c r="C944" s="33"/>
      <c r="D944" s="33"/>
      <c r="I944" s="33"/>
    </row>
    <row r="945" spans="1:9" ht="15.75" customHeight="1" x14ac:dyDescent="0.2">
      <c r="A945" s="242"/>
      <c r="C945" s="33"/>
      <c r="D945" s="33"/>
      <c r="I945" s="33"/>
    </row>
    <row r="946" spans="1:9" ht="15.75" customHeight="1" x14ac:dyDescent="0.2">
      <c r="A946" s="242"/>
      <c r="C946" s="33"/>
      <c r="D946" s="33"/>
      <c r="I946" s="33"/>
    </row>
    <row r="947" spans="1:9" ht="15.75" customHeight="1" x14ac:dyDescent="0.2">
      <c r="A947" s="242"/>
      <c r="C947" s="33"/>
      <c r="D947" s="33"/>
      <c r="I947" s="33"/>
    </row>
    <row r="948" spans="1:9" ht="15.75" customHeight="1" x14ac:dyDescent="0.2">
      <c r="A948" s="242"/>
      <c r="C948" s="33"/>
      <c r="D948" s="33"/>
      <c r="I948" s="33"/>
    </row>
    <row r="949" spans="1:9" ht="15.75" customHeight="1" x14ac:dyDescent="0.2">
      <c r="A949" s="242"/>
      <c r="C949" s="33"/>
      <c r="D949" s="33"/>
      <c r="I949" s="33"/>
    </row>
    <row r="950" spans="1:9" ht="15.75" customHeight="1" x14ac:dyDescent="0.2">
      <c r="A950" s="242"/>
      <c r="C950" s="33"/>
      <c r="D950" s="33"/>
      <c r="I950" s="33"/>
    </row>
    <row r="951" spans="1:9" ht="15.75" customHeight="1" x14ac:dyDescent="0.2">
      <c r="A951" s="242"/>
      <c r="C951" s="33"/>
      <c r="D951" s="33"/>
      <c r="I951" s="33"/>
    </row>
    <row r="952" spans="1:9" ht="15.75" customHeight="1" x14ac:dyDescent="0.2">
      <c r="A952" s="242"/>
      <c r="C952" s="33"/>
      <c r="D952" s="33"/>
      <c r="I952" s="33"/>
    </row>
    <row r="953" spans="1:9" ht="15.75" customHeight="1" x14ac:dyDescent="0.2">
      <c r="A953" s="242"/>
      <c r="C953" s="33"/>
      <c r="D953" s="33"/>
      <c r="I953" s="33"/>
    </row>
    <row r="954" spans="1:9" ht="15.75" customHeight="1" x14ac:dyDescent="0.2">
      <c r="A954" s="242"/>
      <c r="C954" s="33"/>
      <c r="D954" s="33"/>
      <c r="I954" s="33"/>
    </row>
    <row r="955" spans="1:9" ht="15.75" customHeight="1" x14ac:dyDescent="0.2">
      <c r="A955" s="242"/>
      <c r="C955" s="33"/>
      <c r="D955" s="33"/>
      <c r="I955" s="33"/>
    </row>
    <row r="956" spans="1:9" ht="15.75" customHeight="1" x14ac:dyDescent="0.2">
      <c r="A956" s="242"/>
      <c r="C956" s="33"/>
      <c r="D956" s="33"/>
      <c r="I956" s="33"/>
    </row>
    <row r="957" spans="1:9" ht="15.75" customHeight="1" x14ac:dyDescent="0.2">
      <c r="A957" s="242"/>
      <c r="C957" s="33"/>
      <c r="D957" s="33"/>
      <c r="I957" s="33"/>
    </row>
    <row r="958" spans="1:9" ht="15.75" customHeight="1" x14ac:dyDescent="0.2">
      <c r="A958" s="242"/>
      <c r="C958" s="33"/>
      <c r="D958" s="33"/>
      <c r="I958" s="33"/>
    </row>
    <row r="959" spans="1:9" ht="15.75" customHeight="1" x14ac:dyDescent="0.2">
      <c r="A959" s="242"/>
      <c r="C959" s="33"/>
      <c r="D959" s="33"/>
      <c r="I959" s="33"/>
    </row>
    <row r="960" spans="1:9" ht="15.75" customHeight="1" x14ac:dyDescent="0.2">
      <c r="A960" s="242"/>
      <c r="C960" s="33"/>
      <c r="D960" s="33"/>
      <c r="I960" s="33"/>
    </row>
    <row r="961" spans="1:9" ht="15.75" customHeight="1" x14ac:dyDescent="0.2">
      <c r="A961" s="242"/>
      <c r="C961" s="33"/>
      <c r="D961" s="33"/>
      <c r="I961" s="33"/>
    </row>
    <row r="962" spans="1:9" ht="15.75" customHeight="1" x14ac:dyDescent="0.2">
      <c r="A962" s="242"/>
      <c r="C962" s="33"/>
      <c r="D962" s="33"/>
      <c r="I962" s="33"/>
    </row>
    <row r="963" spans="1:9" ht="15.75" customHeight="1" x14ac:dyDescent="0.2">
      <c r="A963" s="242"/>
      <c r="C963" s="33"/>
      <c r="D963" s="33"/>
      <c r="I963" s="33"/>
    </row>
    <row r="964" spans="1:9" ht="15.75" customHeight="1" x14ac:dyDescent="0.2">
      <c r="A964" s="242"/>
      <c r="C964" s="33"/>
      <c r="D964" s="33"/>
      <c r="I964" s="33"/>
    </row>
    <row r="965" spans="1:9" ht="15.75" customHeight="1" x14ac:dyDescent="0.2">
      <c r="A965" s="242"/>
      <c r="C965" s="33"/>
      <c r="D965" s="33"/>
      <c r="I965" s="33"/>
    </row>
    <row r="966" spans="1:9" ht="15.75" customHeight="1" x14ac:dyDescent="0.2">
      <c r="A966" s="242"/>
      <c r="C966" s="33"/>
      <c r="D966" s="33"/>
      <c r="I966" s="33"/>
    </row>
    <row r="967" spans="1:9" ht="15.75" customHeight="1" x14ac:dyDescent="0.2">
      <c r="A967" s="242"/>
      <c r="C967" s="33"/>
      <c r="D967" s="33"/>
      <c r="I967" s="33"/>
    </row>
    <row r="968" spans="1:9" ht="15.75" customHeight="1" x14ac:dyDescent="0.2">
      <c r="A968" s="242"/>
      <c r="C968" s="33"/>
      <c r="D968" s="33"/>
      <c r="I968" s="33"/>
    </row>
    <row r="969" spans="1:9" ht="15.75" customHeight="1" x14ac:dyDescent="0.2">
      <c r="A969" s="242"/>
      <c r="C969" s="33"/>
      <c r="D969" s="33"/>
      <c r="I969" s="33"/>
    </row>
    <row r="970" spans="1:9" ht="15.75" customHeight="1" x14ac:dyDescent="0.2">
      <c r="A970" s="242"/>
      <c r="C970" s="33"/>
      <c r="D970" s="33"/>
      <c r="I970" s="33"/>
    </row>
    <row r="971" spans="1:9" ht="15.75" customHeight="1" x14ac:dyDescent="0.2">
      <c r="A971" s="242"/>
      <c r="C971" s="33"/>
      <c r="D971" s="33"/>
      <c r="I971" s="33"/>
    </row>
    <row r="972" spans="1:9" ht="15.75" customHeight="1" x14ac:dyDescent="0.2">
      <c r="A972" s="242"/>
      <c r="C972" s="33"/>
      <c r="D972" s="33"/>
      <c r="I972" s="33"/>
    </row>
    <row r="973" spans="1:9" ht="15.75" customHeight="1" x14ac:dyDescent="0.2">
      <c r="A973" s="242"/>
      <c r="C973" s="33"/>
      <c r="D973" s="33"/>
      <c r="I973" s="33"/>
    </row>
    <row r="974" spans="1:9" ht="15.75" customHeight="1" x14ac:dyDescent="0.2">
      <c r="A974" s="242"/>
      <c r="C974" s="33"/>
      <c r="D974" s="33"/>
      <c r="I974" s="33"/>
    </row>
    <row r="975" spans="1:9" ht="15.75" customHeight="1" x14ac:dyDescent="0.2">
      <c r="A975" s="242"/>
      <c r="C975" s="33"/>
      <c r="D975" s="33"/>
      <c r="I975" s="33"/>
    </row>
    <row r="976" spans="1:9" ht="15.75" customHeight="1" x14ac:dyDescent="0.2">
      <c r="A976" s="242"/>
      <c r="C976" s="33"/>
      <c r="D976" s="33"/>
      <c r="I976" s="33"/>
    </row>
    <row r="977" spans="1:9" ht="15.75" customHeight="1" x14ac:dyDescent="0.2">
      <c r="A977" s="242"/>
      <c r="C977" s="33"/>
      <c r="D977" s="33"/>
      <c r="I977" s="33"/>
    </row>
    <row r="978" spans="1:9" ht="15.75" customHeight="1" x14ac:dyDescent="0.2">
      <c r="A978" s="242"/>
      <c r="C978" s="33"/>
      <c r="D978" s="33"/>
      <c r="I978" s="33"/>
    </row>
    <row r="979" spans="1:9" ht="15.75" customHeight="1" x14ac:dyDescent="0.2">
      <c r="A979" s="242"/>
      <c r="C979" s="33"/>
      <c r="D979" s="33"/>
      <c r="I979" s="33"/>
    </row>
    <row r="980" spans="1:9" ht="15.75" customHeight="1" x14ac:dyDescent="0.2">
      <c r="A980" s="242"/>
      <c r="C980" s="33"/>
      <c r="D980" s="33"/>
      <c r="I980" s="33"/>
    </row>
    <row r="981" spans="1:9" ht="15.75" customHeight="1" x14ac:dyDescent="0.2">
      <c r="A981" s="242"/>
      <c r="C981" s="33"/>
      <c r="D981" s="33"/>
      <c r="I981" s="33"/>
    </row>
    <row r="982" spans="1:9" ht="15.75" customHeight="1" x14ac:dyDescent="0.2">
      <c r="A982" s="242"/>
      <c r="C982" s="33"/>
      <c r="D982" s="33"/>
      <c r="I982" s="33"/>
    </row>
    <row r="983" spans="1:9" ht="15.75" customHeight="1" x14ac:dyDescent="0.2">
      <c r="A983" s="242"/>
      <c r="C983" s="33"/>
      <c r="D983" s="33"/>
      <c r="I983" s="33"/>
    </row>
    <row r="984" spans="1:9" ht="15.75" customHeight="1" x14ac:dyDescent="0.2">
      <c r="A984" s="242"/>
      <c r="C984" s="33"/>
      <c r="D984" s="33"/>
      <c r="I984" s="33"/>
    </row>
    <row r="985" spans="1:9" ht="15.75" customHeight="1" x14ac:dyDescent="0.2">
      <c r="A985" s="242"/>
      <c r="C985" s="33"/>
      <c r="D985" s="33"/>
      <c r="I985" s="33"/>
    </row>
    <row r="986" spans="1:9" ht="15.75" customHeight="1" x14ac:dyDescent="0.2">
      <c r="A986" s="242"/>
      <c r="C986" s="33"/>
      <c r="D986" s="33"/>
      <c r="I986" s="33"/>
    </row>
    <row r="987" spans="1:9" ht="15.75" customHeight="1" x14ac:dyDescent="0.2">
      <c r="A987" s="242"/>
      <c r="C987" s="33"/>
      <c r="D987" s="33"/>
      <c r="I987" s="33"/>
    </row>
    <row r="988" spans="1:9" ht="15.75" customHeight="1" x14ac:dyDescent="0.2">
      <c r="A988" s="242"/>
      <c r="C988" s="33"/>
      <c r="D988" s="33"/>
      <c r="I988" s="33"/>
    </row>
    <row r="989" spans="1:9" ht="15.75" customHeight="1" x14ac:dyDescent="0.2">
      <c r="A989" s="242"/>
      <c r="C989" s="33"/>
      <c r="D989" s="33"/>
      <c r="I989" s="33"/>
    </row>
    <row r="990" spans="1:9" ht="15.75" customHeight="1" x14ac:dyDescent="0.2">
      <c r="A990" s="242"/>
      <c r="C990" s="33"/>
      <c r="D990" s="33"/>
      <c r="I990" s="33"/>
    </row>
    <row r="991" spans="1:9" ht="15.75" customHeight="1" x14ac:dyDescent="0.2">
      <c r="A991" s="242"/>
      <c r="C991" s="33"/>
      <c r="D991" s="33"/>
      <c r="I991" s="33"/>
    </row>
    <row r="992" spans="1:9" ht="15.75" customHeight="1" x14ac:dyDescent="0.2">
      <c r="A992" s="242"/>
      <c r="C992" s="33"/>
      <c r="D992" s="33"/>
      <c r="I992" s="33"/>
    </row>
    <row r="993" spans="1:9" ht="15.75" customHeight="1" x14ac:dyDescent="0.2">
      <c r="A993" s="242"/>
      <c r="C993" s="33"/>
      <c r="D993" s="33"/>
      <c r="I993" s="33"/>
    </row>
    <row r="994" spans="1:9" ht="15.75" customHeight="1" x14ac:dyDescent="0.2">
      <c r="A994" s="242"/>
      <c r="C994" s="33"/>
      <c r="D994" s="33"/>
      <c r="I994" s="33"/>
    </row>
    <row r="995" spans="1:9" ht="15.75" customHeight="1" x14ac:dyDescent="0.2">
      <c r="A995" s="242"/>
      <c r="C995" s="33"/>
      <c r="D995" s="33"/>
      <c r="I995" s="33"/>
    </row>
    <row r="996" spans="1:9" ht="15.75" customHeight="1" x14ac:dyDescent="0.2">
      <c r="A996" s="242"/>
      <c r="C996" s="33"/>
      <c r="D996" s="33"/>
      <c r="I996" s="33"/>
    </row>
    <row r="997" spans="1:9" ht="15.75" customHeight="1" x14ac:dyDescent="0.2">
      <c r="A997" s="242"/>
      <c r="C997" s="33"/>
      <c r="D997" s="33"/>
      <c r="I997" s="33"/>
    </row>
    <row r="998" spans="1:9" ht="15.75" customHeight="1" x14ac:dyDescent="0.2">
      <c r="A998" s="242"/>
      <c r="C998" s="33"/>
      <c r="D998" s="33"/>
      <c r="I998" s="33"/>
    </row>
    <row r="999" spans="1:9" ht="15.75" customHeight="1" x14ac:dyDescent="0.2">
      <c r="A999" s="242"/>
      <c r="C999" s="33"/>
      <c r="D999" s="33"/>
      <c r="I999" s="33"/>
    </row>
    <row r="1000" spans="1:9" ht="15.75" customHeight="1" x14ac:dyDescent="0.2">
      <c r="A1000" s="242"/>
      <c r="C1000" s="33"/>
      <c r="D1000" s="33"/>
      <c r="I1000" s="33"/>
    </row>
  </sheetData>
  <mergeCells count="10">
    <mergeCell ref="H1:H2"/>
    <mergeCell ref="I1:I2"/>
    <mergeCell ref="J1:J2"/>
    <mergeCell ref="A1:A2"/>
    <mergeCell ref="B1:B2"/>
    <mergeCell ref="C1:C2"/>
    <mergeCell ref="D1:D2"/>
    <mergeCell ref="E1:E2"/>
    <mergeCell ref="F1:F2"/>
    <mergeCell ref="G1:G2"/>
  </mergeCells>
  <phoneticPr fontId="44" type="noConversion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C000"/>
  </sheetPr>
  <dimension ref="A1:Z1000"/>
  <sheetViews>
    <sheetView workbookViewId="0">
      <selection activeCell="E12" sqref="E12"/>
    </sheetView>
  </sheetViews>
  <sheetFormatPr baseColWidth="10" defaultColWidth="12.6640625" defaultRowHeight="15" customHeight="1" x14ac:dyDescent="0.15"/>
  <cols>
    <col min="1" max="1" width="10.1640625" customWidth="1"/>
    <col min="2" max="2" width="23.83203125" customWidth="1"/>
    <col min="3" max="3" width="14.6640625" customWidth="1"/>
    <col min="4" max="4" width="5.6640625" customWidth="1"/>
    <col min="5" max="5" width="6.83203125" customWidth="1"/>
    <col min="6" max="6" width="32.6640625" customWidth="1"/>
    <col min="7" max="7" width="28.1640625" bestFit="1" customWidth="1"/>
    <col min="8" max="8" width="7.33203125" customWidth="1"/>
    <col min="9" max="9" width="7.1640625" customWidth="1"/>
    <col min="10" max="10" width="14.33203125" bestFit="1" customWidth="1"/>
    <col min="11" max="13" width="9.6640625" bestFit="1" customWidth="1"/>
    <col min="14" max="14" width="8.33203125" bestFit="1" customWidth="1"/>
    <col min="15" max="26" width="1.1640625" customWidth="1"/>
  </cols>
  <sheetData>
    <row r="1" spans="1:26" ht="21" x14ac:dyDescent="0.25">
      <c r="A1" s="321" t="s">
        <v>2700</v>
      </c>
      <c r="K1" s="33"/>
    </row>
    <row r="2" spans="1:26" x14ac:dyDescent="0.2">
      <c r="B2" s="247" t="s">
        <v>2701</v>
      </c>
      <c r="F2" s="247" t="s">
        <v>2702</v>
      </c>
      <c r="K2" s="33"/>
    </row>
    <row r="3" spans="1:26" x14ac:dyDescent="0.2">
      <c r="A3" s="33"/>
      <c r="B3" s="248" t="s">
        <v>2602</v>
      </c>
      <c r="C3" s="248" t="s">
        <v>12</v>
      </c>
      <c r="D3" s="248" t="s">
        <v>2703</v>
      </c>
      <c r="E3" s="33"/>
      <c r="F3" s="248" t="s">
        <v>2602</v>
      </c>
      <c r="G3" s="248" t="s">
        <v>2603</v>
      </c>
      <c r="H3" s="248" t="s">
        <v>2703</v>
      </c>
      <c r="I3" s="248" t="s">
        <v>2704</v>
      </c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x14ac:dyDescent="0.2">
      <c r="B4" s="235">
        <v>0</v>
      </c>
      <c r="C4" s="253" t="s">
        <v>20</v>
      </c>
      <c r="D4" s="235">
        <f>COUNTIF('2023'!$E$6:$E$314,C4)</f>
        <v>35</v>
      </c>
      <c r="F4" s="235">
        <v>1</v>
      </c>
      <c r="G4" s="253" t="s">
        <v>23</v>
      </c>
      <c r="H4" s="235">
        <f>COUNTIF('2023'!$H$5:$H$314,G4)</f>
        <v>28</v>
      </c>
      <c r="I4" s="322">
        <f>(1*H4)/H6</f>
        <v>0.39436619718309857</v>
      </c>
      <c r="K4" s="33"/>
    </row>
    <row r="5" spans="1:26" x14ac:dyDescent="0.2">
      <c r="B5" s="235">
        <v>1</v>
      </c>
      <c r="C5" s="253" t="s">
        <v>62</v>
      </c>
      <c r="D5" s="235">
        <f>COUNTIF('2023'!$E$6:$E$314,C5)</f>
        <v>10</v>
      </c>
      <c r="F5" s="235">
        <v>2</v>
      </c>
      <c r="G5" s="253" t="s">
        <v>1455</v>
      </c>
      <c r="H5" s="235">
        <f>COUNTIF('2023'!$H$5:$H$314,G5)</f>
        <v>43</v>
      </c>
      <c r="I5" s="322">
        <f>(1*H5)/H6</f>
        <v>0.60563380281690138</v>
      </c>
      <c r="K5" s="33"/>
    </row>
    <row r="6" spans="1:26" x14ac:dyDescent="0.2">
      <c r="B6" s="235">
        <v>2</v>
      </c>
      <c r="C6" s="253" t="s">
        <v>45</v>
      </c>
      <c r="D6" s="235">
        <f>COUNTIF('2023'!$E$6:$E$314,C6)</f>
        <v>0</v>
      </c>
      <c r="F6" s="571" t="s">
        <v>2607</v>
      </c>
      <c r="G6" s="554"/>
      <c r="H6" s="323">
        <f>SUM(H4:H5)</f>
        <v>71</v>
      </c>
      <c r="I6" s="253"/>
      <c r="K6" s="33"/>
    </row>
    <row r="7" spans="1:26" x14ac:dyDescent="0.2">
      <c r="B7" s="235">
        <v>3</v>
      </c>
      <c r="C7" s="253" t="s">
        <v>38</v>
      </c>
      <c r="D7" s="235">
        <f>COUNTIF('2023'!$E$6:$E$314,C7)</f>
        <v>1</v>
      </c>
      <c r="F7" s="242"/>
      <c r="G7" s="33"/>
      <c r="H7" s="242"/>
      <c r="K7" s="33"/>
    </row>
    <row r="8" spans="1:26" x14ac:dyDescent="0.2">
      <c r="B8" s="235">
        <v>4</v>
      </c>
      <c r="C8" s="253" t="s">
        <v>352</v>
      </c>
      <c r="D8" s="235">
        <f>COUNTIF('2023'!$E$6:$E$314,C8)</f>
        <v>2</v>
      </c>
      <c r="F8" s="247" t="s">
        <v>2705</v>
      </c>
      <c r="G8" s="33"/>
      <c r="H8" s="33"/>
      <c r="K8" s="33"/>
    </row>
    <row r="9" spans="1:26" x14ac:dyDescent="0.2">
      <c r="B9" s="235">
        <v>5</v>
      </c>
      <c r="C9" s="253" t="s">
        <v>569</v>
      </c>
      <c r="D9" s="235">
        <f>COUNTIF('2023'!$E$6:$E$314,C9)</f>
        <v>4</v>
      </c>
      <c r="F9" s="248" t="s">
        <v>2602</v>
      </c>
      <c r="G9" s="248" t="s">
        <v>2603</v>
      </c>
      <c r="H9" s="248" t="s">
        <v>2703</v>
      </c>
      <c r="I9" s="248" t="s">
        <v>2706</v>
      </c>
      <c r="J9" s="248" t="s">
        <v>2707</v>
      </c>
      <c r="K9" s="33"/>
      <c r="M9" s="324" t="s">
        <v>2708</v>
      </c>
      <c r="N9" s="324" t="s">
        <v>2709</v>
      </c>
    </row>
    <row r="10" spans="1:26" x14ac:dyDescent="0.2">
      <c r="B10" s="235">
        <v>6</v>
      </c>
      <c r="C10" s="253" t="s">
        <v>237</v>
      </c>
      <c r="D10" s="235">
        <f>COUNTIF('2023'!$E$6:$E$314,C10)</f>
        <v>0</v>
      </c>
      <c r="F10" s="235">
        <v>1</v>
      </c>
      <c r="G10" s="253" t="s">
        <v>3840</v>
      </c>
      <c r="H10" s="235">
        <f>COUNTIF('2023'!$M$6:$M$314,F10)</f>
        <v>26</v>
      </c>
      <c r="I10" s="239">
        <f>SUMIFS('Прогноз пар.'!$H$3:$H$311,'Прогноз пар.'!$F$3:$F$311,"1")</f>
        <v>42110</v>
      </c>
      <c r="J10" s="325">
        <f t="shared" ref="J10:J14" si="0">I10/H10</f>
        <v>1619.6153846153845</v>
      </c>
      <c r="K10" s="33"/>
      <c r="M10" s="253" t="s">
        <v>1392</v>
      </c>
      <c r="N10" s="293">
        <f>($H$20/2-Расход!$B$2)*1</f>
        <v>54787.5</v>
      </c>
    </row>
    <row r="11" spans="1:26" x14ac:dyDescent="0.2">
      <c r="B11" s="235">
        <v>7</v>
      </c>
      <c r="C11" s="253" t="s">
        <v>1172</v>
      </c>
      <c r="D11" s="235">
        <f>COUNTIF('2023'!$E$6:$E$314,C11)</f>
        <v>0</v>
      </c>
      <c r="F11" s="235">
        <v>2</v>
      </c>
      <c r="G11" s="253" t="s">
        <v>2604</v>
      </c>
      <c r="H11" s="235">
        <f>COUNTIF('2023'!$M$6:$M$314,F11)</f>
        <v>26</v>
      </c>
      <c r="I11" s="239">
        <f>SUMIFS('Прогноз пар.'!$H$3:$H$311,'Прогноз пар.'!$F$3:$F$311,"2")</f>
        <v>34424.25</v>
      </c>
      <c r="J11" s="325">
        <f t="shared" si="0"/>
        <v>1324.0096153846155</v>
      </c>
      <c r="K11" s="33"/>
      <c r="M11" s="253"/>
      <c r="N11" s="293">
        <f>($H$20/2-Расход!$B$2)*0</f>
        <v>0</v>
      </c>
    </row>
    <row r="12" spans="1:26" x14ac:dyDescent="0.2">
      <c r="B12" s="235">
        <v>8</v>
      </c>
      <c r="C12" s="253" t="s">
        <v>745</v>
      </c>
      <c r="D12" s="235">
        <f>COUNTIF('2023'!$E$6:$E$314,C12)</f>
        <v>0</v>
      </c>
      <c r="E12" s="116"/>
      <c r="F12" s="235">
        <v>3</v>
      </c>
      <c r="G12" s="253" t="s">
        <v>3841</v>
      </c>
      <c r="H12" s="235">
        <f>COUNTIF('2023'!$M$6:$M$314,F12)</f>
        <v>18</v>
      </c>
      <c r="I12" s="239">
        <f>SUMIFS('Прогноз пар.'!$H$3:$H$311,'Прогноз пар.'!$F$3:$F$311,"3")</f>
        <v>34805</v>
      </c>
      <c r="J12" s="325">
        <f t="shared" si="0"/>
        <v>1933.6111111111111</v>
      </c>
      <c r="K12" s="33"/>
      <c r="M12" s="279" t="s">
        <v>2607</v>
      </c>
      <c r="N12" s="326">
        <f>N10+N11</f>
        <v>54787.5</v>
      </c>
    </row>
    <row r="13" spans="1:26" x14ac:dyDescent="0.2">
      <c r="B13" s="235">
        <v>9</v>
      </c>
      <c r="C13" s="253" t="s">
        <v>209</v>
      </c>
      <c r="D13" s="235">
        <f>COUNTIF('2023'!$E$6:$E$314,C13)</f>
        <v>0</v>
      </c>
      <c r="E13" s="116"/>
      <c r="F13" s="235">
        <v>4</v>
      </c>
      <c r="G13" s="253" t="s">
        <v>3846</v>
      </c>
      <c r="H13" s="235">
        <f>COUNTIF('2023'!$M$6:$M$314,F13)</f>
        <v>0</v>
      </c>
      <c r="I13" s="239">
        <f>SUMIFS('Прогноз пар.'!$H$3:$H$311,'Прогноз пар.'!$F$3:$F$311,"4")</f>
        <v>0</v>
      </c>
      <c r="J13" s="325" t="e">
        <f>I13/H13</f>
        <v>#DIV/0!</v>
      </c>
      <c r="K13" s="33"/>
    </row>
    <row r="14" spans="1:26" x14ac:dyDescent="0.2">
      <c r="B14" s="235">
        <v>10</v>
      </c>
      <c r="C14" s="253" t="s">
        <v>51</v>
      </c>
      <c r="D14" s="235">
        <f>COUNTIF('2023'!$E$6:$E$314,C14)</f>
        <v>3</v>
      </c>
      <c r="E14" s="116"/>
      <c r="F14" s="235">
        <v>5</v>
      </c>
      <c r="G14" s="253" t="s">
        <v>2694</v>
      </c>
      <c r="H14" s="235">
        <f>COUNTIF('2023'!$M$6:$M$314,F14)</f>
        <v>0</v>
      </c>
      <c r="I14" s="239">
        <f>SUMIFS('Прогноз пар.'!$H$3:$H$311,'Прогноз пар.'!$F$3:$F$311,"5")</f>
        <v>0</v>
      </c>
      <c r="J14" s="325" t="e">
        <f t="shared" si="0"/>
        <v>#DIV/0!</v>
      </c>
      <c r="K14" s="33"/>
    </row>
    <row r="15" spans="1:26" x14ac:dyDescent="0.2">
      <c r="A15" s="33"/>
      <c r="B15" s="235">
        <v>11</v>
      </c>
      <c r="C15" s="253" t="s">
        <v>376</v>
      </c>
      <c r="D15" s="235">
        <f>COUNTIF('2023'!$E$6:$E$314,C15)</f>
        <v>0</v>
      </c>
      <c r="E15" s="116"/>
      <c r="F15" s="235">
        <v>6</v>
      </c>
      <c r="G15" s="253" t="s">
        <v>1392</v>
      </c>
      <c r="H15" s="235">
        <f>COUNTIF('2023'!$M$6:$M$314,F15)</f>
        <v>1</v>
      </c>
      <c r="I15" s="239">
        <f>SUMIFS('Прогноз пар.'!$H$3:$H$311,'Прогноз пар.'!$F$3:$F$311,"6")</f>
        <v>1650.0000000000002</v>
      </c>
      <c r="J15" s="325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spans="1:26" x14ac:dyDescent="0.2">
      <c r="B16" s="235">
        <v>12</v>
      </c>
      <c r="C16" s="253" t="s">
        <v>1217</v>
      </c>
      <c r="D16" s="235">
        <f>COUNTIF('2023'!$E$6:$E$314,C16)</f>
        <v>0</v>
      </c>
      <c r="E16" s="116"/>
      <c r="F16" s="235">
        <v>7</v>
      </c>
      <c r="G16" s="253" t="s">
        <v>2694</v>
      </c>
      <c r="H16" s="235">
        <f>COUNTIF('2023'!$M$6:$M$314,F16)</f>
        <v>0</v>
      </c>
      <c r="I16" s="239">
        <f>SUMIFS('Прогноз пар.'!$H$3:$H$311,'Прогноз пар.'!$F$3:$F$311,"7")</f>
        <v>0</v>
      </c>
      <c r="J16" s="240"/>
      <c r="K16" s="33"/>
    </row>
    <row r="17" spans="1:26" x14ac:dyDescent="0.2">
      <c r="B17" s="235">
        <v>13</v>
      </c>
      <c r="C17" s="253" t="s">
        <v>135</v>
      </c>
      <c r="D17" s="235">
        <f>COUNTIF('2023'!$E$6:$E$314,C17)</f>
        <v>0</v>
      </c>
      <c r="E17" s="116"/>
      <c r="F17" s="278" t="s">
        <v>2607</v>
      </c>
      <c r="G17" s="278"/>
      <c r="H17" s="323">
        <f>SUM(H10:H16)</f>
        <v>71</v>
      </c>
      <c r="I17" s="313">
        <f t="shared" ref="I17" si="1">SUM(I10:I16)</f>
        <v>112989.25</v>
      </c>
      <c r="J17" s="240"/>
      <c r="K17" s="33"/>
    </row>
    <row r="18" spans="1:26" x14ac:dyDescent="0.2">
      <c r="B18" s="235">
        <v>14</v>
      </c>
      <c r="C18" s="253" t="s">
        <v>204</v>
      </c>
      <c r="D18" s="235">
        <f>COUNTIF('2023'!$E$6:$E$314,C18)</f>
        <v>0</v>
      </c>
      <c r="E18" s="116"/>
      <c r="K18" s="33"/>
    </row>
    <row r="19" spans="1:26" x14ac:dyDescent="0.2">
      <c r="B19" s="235">
        <v>15</v>
      </c>
      <c r="C19" s="253" t="s">
        <v>728</v>
      </c>
      <c r="D19" s="235">
        <f>COUNTIF('2023'!$E$6:$E$314,C19)</f>
        <v>0</v>
      </c>
      <c r="E19" s="116"/>
      <c r="F19" s="324" t="s">
        <v>2711</v>
      </c>
      <c r="G19" s="324"/>
      <c r="H19" s="248" t="s">
        <v>2712</v>
      </c>
      <c r="I19" s="248" t="s">
        <v>2610</v>
      </c>
      <c r="J19" s="257" t="s">
        <v>2713</v>
      </c>
      <c r="K19" s="257" t="s">
        <v>2714</v>
      </c>
      <c r="L19" s="261" t="s">
        <v>2613</v>
      </c>
      <c r="M19" s="261" t="s">
        <v>2614</v>
      </c>
      <c r="N19" s="261" t="s">
        <v>2615</v>
      </c>
    </row>
    <row r="20" spans="1:26" x14ac:dyDescent="0.2">
      <c r="B20" s="235">
        <v>16</v>
      </c>
      <c r="C20" s="253" t="s">
        <v>559</v>
      </c>
      <c r="D20" s="235">
        <f>COUNTIF('2023'!$E$6:$E$314,C20)</f>
        <v>0</v>
      </c>
      <c r="E20" s="116"/>
      <c r="F20" s="273" t="s">
        <v>2715</v>
      </c>
      <c r="G20" s="273"/>
      <c r="H20" s="327">
        <f>SUM('2023'!$L$6:$L$314)</f>
        <v>205935</v>
      </c>
      <c r="I20" s="255">
        <f>I21*I22</f>
        <v>270000</v>
      </c>
      <c r="J20" s="328">
        <f t="shared" ref="J20:J21" si="2">I20-H20</f>
        <v>64065</v>
      </c>
      <c r="K20" s="328">
        <f t="shared" ref="K20:K21" si="3">N20-H20</f>
        <v>291765</v>
      </c>
      <c r="L20" s="261">
        <v>295250</v>
      </c>
      <c r="M20" s="261">
        <v>348050</v>
      </c>
      <c r="N20" s="269">
        <v>497700</v>
      </c>
    </row>
    <row r="21" spans="1:26" ht="15.75" customHeight="1" x14ac:dyDescent="0.2">
      <c r="B21" s="235">
        <v>17</v>
      </c>
      <c r="C21" s="253" t="s">
        <v>155</v>
      </c>
      <c r="D21" s="235">
        <f>COUNTIF('2023'!$E$6:$E$314,C21)</f>
        <v>1</v>
      </c>
      <c r="E21" s="116"/>
      <c r="F21" s="273" t="s">
        <v>2716</v>
      </c>
      <c r="G21" s="273"/>
      <c r="H21" s="329">
        <f>$H$6</f>
        <v>71</v>
      </c>
      <c r="I21" s="255">
        <v>100</v>
      </c>
      <c r="J21" s="328">
        <f t="shared" si="2"/>
        <v>29</v>
      </c>
      <c r="K21" s="328">
        <f t="shared" si="3"/>
        <v>114</v>
      </c>
      <c r="L21" s="261">
        <v>118</v>
      </c>
      <c r="M21" s="261">
        <v>121</v>
      </c>
      <c r="N21" s="261">
        <v>185</v>
      </c>
    </row>
    <row r="22" spans="1:26" ht="15.75" customHeight="1" x14ac:dyDescent="0.2">
      <c r="B22" s="235">
        <v>18</v>
      </c>
      <c r="C22" s="253" t="s">
        <v>341</v>
      </c>
      <c r="D22" s="235">
        <f>COUNTIF('2023'!$E$6:$E$314,C22)</f>
        <v>0</v>
      </c>
      <c r="E22" s="116"/>
      <c r="F22" s="273" t="s">
        <v>2717</v>
      </c>
      <c r="G22" s="273"/>
      <c r="H22" s="327">
        <f>$H$20/$H$21</f>
        <v>2900.4929577464791</v>
      </c>
      <c r="I22" s="255">
        <v>2700</v>
      </c>
      <c r="K22" s="33"/>
      <c r="L22" s="261">
        <v>2502</v>
      </c>
      <c r="M22" s="261">
        <v>2876</v>
      </c>
      <c r="N22" s="261">
        <v>2642</v>
      </c>
    </row>
    <row r="23" spans="1:26" ht="15.75" customHeight="1" x14ac:dyDescent="0.2">
      <c r="B23" s="235">
        <v>19</v>
      </c>
      <c r="C23" s="253" t="s">
        <v>89</v>
      </c>
      <c r="D23" s="235">
        <f>COUNTIF('2023'!$E$6:$E$314,C23)</f>
        <v>5</v>
      </c>
      <c r="E23" s="116"/>
      <c r="F23" s="273" t="s">
        <v>2718</v>
      </c>
      <c r="G23" s="253"/>
      <c r="H23" s="572">
        <f ca="1">Сервис!B15-Сервис!B14</f>
        <v>-420</v>
      </c>
      <c r="I23" s="554"/>
      <c r="K23" s="33"/>
    </row>
    <row r="24" spans="1:26" ht="15.75" customHeight="1" x14ac:dyDescent="0.2">
      <c r="B24" s="235">
        <v>20</v>
      </c>
      <c r="C24" s="253" t="s">
        <v>326</v>
      </c>
      <c r="D24" s="235">
        <f>COUNTIF('2023'!$E$6:$E$314,C24)</f>
        <v>0</v>
      </c>
      <c r="E24" s="116"/>
      <c r="F24" s="273" t="s">
        <v>2719</v>
      </c>
      <c r="G24" s="253"/>
      <c r="H24" s="573">
        <f ca="1">(I21-H21)/H23</f>
        <v>-6.9047619047619052E-2</v>
      </c>
      <c r="I24" s="554"/>
      <c r="K24" s="330">
        <f ca="1">K21/H23</f>
        <v>-0.27142857142857141</v>
      </c>
    </row>
    <row r="25" spans="1:26" ht="15.75" customHeight="1" x14ac:dyDescent="0.2">
      <c r="B25" s="235">
        <v>21</v>
      </c>
      <c r="C25" s="253" t="s">
        <v>79</v>
      </c>
      <c r="D25" s="235">
        <f>COUNTIF('2023'!$E$6:$E$314,C25)</f>
        <v>0</v>
      </c>
      <c r="E25" s="116"/>
      <c r="K25" s="33"/>
    </row>
    <row r="26" spans="1:26" ht="15.75" customHeight="1" x14ac:dyDescent="0.2">
      <c r="A26" s="33"/>
      <c r="B26" s="235">
        <v>22</v>
      </c>
      <c r="C26" s="253" t="s">
        <v>896</v>
      </c>
      <c r="D26" s="235">
        <f>COUNTIF('2023'!$E$6:$E$314,C26)</f>
        <v>0</v>
      </c>
      <c r="E26" s="116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spans="1:26" ht="15.75" customHeight="1" x14ac:dyDescent="0.2">
      <c r="A27" s="33"/>
      <c r="B27" s="235">
        <v>23</v>
      </c>
      <c r="C27" s="253" t="s">
        <v>128</v>
      </c>
      <c r="D27" s="235">
        <f>COUNTIF('2023'!$E$6:$E$314,C27)</f>
        <v>2</v>
      </c>
      <c r="E27" s="116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spans="1:26" ht="15.75" customHeight="1" x14ac:dyDescent="0.2">
      <c r="A28" s="33"/>
      <c r="B28" s="235">
        <v>24</v>
      </c>
      <c r="C28" s="253" t="s">
        <v>471</v>
      </c>
      <c r="D28" s="235">
        <f>COUNTIF('2023'!$E$6:$E$314,C28)</f>
        <v>1</v>
      </c>
      <c r="E28" s="116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spans="1:26" ht="15.75" customHeight="1" x14ac:dyDescent="0.2">
      <c r="A29" s="33"/>
      <c r="B29" s="235">
        <v>25</v>
      </c>
      <c r="C29" s="253" t="s">
        <v>1297</v>
      </c>
      <c r="D29" s="235">
        <f>COUNTIF('2023'!$E$6:$E$314,C29)</f>
        <v>0</v>
      </c>
      <c r="E29" s="116"/>
      <c r="F29" s="33"/>
      <c r="G29" s="324" t="s">
        <v>2720</v>
      </c>
      <c r="H29" s="248" t="s">
        <v>2721</v>
      </c>
      <c r="J29" s="248" t="s">
        <v>2721</v>
      </c>
      <c r="K29" s="248" t="s">
        <v>2722</v>
      </c>
      <c r="L29" s="248" t="s">
        <v>2723</v>
      </c>
      <c r="M29" s="248" t="s">
        <v>2724</v>
      </c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5.75" customHeight="1" x14ac:dyDescent="0.2">
      <c r="A30" s="33"/>
      <c r="B30" s="235">
        <v>26</v>
      </c>
      <c r="C30" s="253" t="s">
        <v>199</v>
      </c>
      <c r="D30" s="235">
        <f>COUNTIF('2023'!$E$6:$E$314,C30)</f>
        <v>1</v>
      </c>
      <c r="E30" s="116"/>
      <c r="F30" s="33"/>
      <c r="G30" s="331">
        <v>44075</v>
      </c>
      <c r="H30" s="235">
        <f>COUNTIFS('2023'!$N$6:$N$314,"&gt;="&amp;DATE(YEAR(C30),MONTH(C30),1),'2023'!$N$6:$N$314,"&lt;"&amp;DATE(YEAR(C30),MONTH(C30)+1,1))</f>
        <v>0</v>
      </c>
      <c r="J30" s="235">
        <f>COUNTIFS('2022'!$N$6:$N$314,"&gt;="&amp;DATE(YEAR(E30),MONTH(E30),1),'2022'!$N$6:$N$314,"&lt;"&amp;DATE(YEAR(E30),MONTH(E30)+1,1))</f>
        <v>0</v>
      </c>
      <c r="K30" s="235">
        <f>COUNTIFS('2021'!$N$6:$N$314,"&gt;="&amp;DATE(YEAR(G30),MONTH(G30),1),'2021'!$N$6:$N$314,"&lt;"&amp;DATE(YEAR(G30),MONTH(G30)+1,1))</f>
        <v>0</v>
      </c>
      <c r="L30" s="235">
        <f>COUNTIFS('2021'!$N$6:$N$314,"&gt;="&amp;DATE(YEAR(#REF!),MONTH(#REF!),1),'2021'!$N$6:$N$314,"&lt;"&amp;DATE(YEAR(#REF!),MONTH(#REF!)+1,1))</f>
        <v>0</v>
      </c>
      <c r="M30" s="235">
        <v>0</v>
      </c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5.75" customHeight="1" x14ac:dyDescent="0.2">
      <c r="A31" s="33"/>
      <c r="B31" s="235">
        <v>27</v>
      </c>
      <c r="C31" s="253" t="s">
        <v>1428</v>
      </c>
      <c r="D31" s="235">
        <f>COUNTIF('2023'!$E$6:$E$314,C31)</f>
        <v>0</v>
      </c>
      <c r="E31" s="116"/>
      <c r="F31" s="33"/>
      <c r="G31" s="331">
        <v>44835</v>
      </c>
      <c r="H31" s="235">
        <f>COUNTIFS('2023'!$N$6:$N$314,"&gt;="&amp;DATE(YEAR(C31),MONTH(C31),1),'2023'!$N$6:$N$314,"&lt;"&amp;DATE(YEAR(C31),MONTH(C31)+1,1))</f>
        <v>0</v>
      </c>
      <c r="J31" s="235">
        <f>COUNTIFS('2022'!$N$6:$N$314,"&gt;="&amp;DATE(YEAR(E31),MONTH(E31),1),'2022'!$N$6:$N$314,"&lt;"&amp;DATE(YEAR(E31),MONTH(E31)+1,1))</f>
        <v>0</v>
      </c>
      <c r="K31" s="235">
        <f>COUNTIFS('2021'!$N$6:$N$314,"&gt;="&amp;DATE(YEAR(G31),MONTH(G31),1),'2021'!$N$6:$N$314,"&lt;"&amp;DATE(YEAR(G31),MONTH(G31)+1,1))</f>
        <v>0</v>
      </c>
      <c r="L31" s="235">
        <v>0</v>
      </c>
      <c r="M31" s="235">
        <v>4</v>
      </c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5.75" customHeight="1" x14ac:dyDescent="0.2">
      <c r="A32" s="33"/>
      <c r="B32" s="235">
        <v>28</v>
      </c>
      <c r="C32" s="253" t="s">
        <v>603</v>
      </c>
      <c r="D32" s="235">
        <f>COUNTIF('2023'!$E$6:$E$314,C32)</f>
        <v>0</v>
      </c>
      <c r="E32" s="116"/>
      <c r="F32" s="33"/>
      <c r="G32" s="331">
        <v>44866</v>
      </c>
      <c r="H32" s="235">
        <f>COUNTIFS('2023'!$N$6:$N$314,"&gt;="&amp;DATE(YEAR(G32),MONTH(G32),1),'2023'!$N$6:$N$314,"&lt;"&amp;DATE(YEAR(G32),MONTH(G32)+1,1))</f>
        <v>7</v>
      </c>
      <c r="J32" s="235">
        <v>11</v>
      </c>
      <c r="K32" s="235">
        <v>24</v>
      </c>
      <c r="L32" s="235">
        <v>35</v>
      </c>
      <c r="M32" s="235">
        <v>51</v>
      </c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5.75" customHeight="1" x14ac:dyDescent="0.2">
      <c r="A33" s="33"/>
      <c r="B33" s="235">
        <v>29</v>
      </c>
      <c r="C33" s="253" t="s">
        <v>974</v>
      </c>
      <c r="D33" s="235">
        <f>COUNTIF('2023'!$E$6:$E$314,C33)</f>
        <v>1</v>
      </c>
      <c r="E33" s="116"/>
      <c r="F33" s="33"/>
      <c r="G33" s="331">
        <v>44896</v>
      </c>
      <c r="H33" s="235">
        <f>COUNTIFS('2023'!$N$6:$N$314,"&gt;="&amp;DATE(YEAR(G33),MONTH(G33),1),'2023'!$N$6:$N$314,"&lt;"&amp;DATE(YEAR(G33),MONTH(G33)+1,1))</f>
        <v>64</v>
      </c>
      <c r="J33" s="235">
        <v>90</v>
      </c>
      <c r="K33" s="235">
        <v>88</v>
      </c>
      <c r="L33" s="235">
        <v>86</v>
      </c>
      <c r="M33" s="235">
        <v>130</v>
      </c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5.75" customHeight="1" x14ac:dyDescent="0.2">
      <c r="A34" s="33"/>
      <c r="B34" s="235">
        <v>30</v>
      </c>
      <c r="C34" s="253" t="s">
        <v>1485</v>
      </c>
      <c r="D34" s="235">
        <f>COUNTIF('2023'!$E$6:$E$314,C34)</f>
        <v>0</v>
      </c>
      <c r="E34" s="116"/>
      <c r="F34" s="33"/>
      <c r="G34" s="332" t="s">
        <v>2607</v>
      </c>
      <c r="H34" s="323">
        <f>SUM(H30:H33)</f>
        <v>71</v>
      </c>
      <c r="J34" s="323">
        <f>SUM(J30:J33)</f>
        <v>101</v>
      </c>
      <c r="K34" s="323">
        <f t="shared" ref="K34:L34" si="4">SUM(K30:K33)</f>
        <v>112</v>
      </c>
      <c r="L34" s="323">
        <f t="shared" si="4"/>
        <v>121</v>
      </c>
      <c r="M34" s="323">
        <f>M30+M31+M32+M33</f>
        <v>185</v>
      </c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5.75" customHeight="1" x14ac:dyDescent="0.2">
      <c r="B35" s="235">
        <v>31</v>
      </c>
      <c r="C35" s="253" t="s">
        <v>1217</v>
      </c>
      <c r="D35" s="235">
        <f>COUNTIF('2023'!$E$6:$E$314,C35)</f>
        <v>0</v>
      </c>
      <c r="K35" s="33"/>
    </row>
    <row r="36" spans="1:26" ht="15.75" customHeight="1" x14ac:dyDescent="0.2">
      <c r="A36" s="33"/>
      <c r="B36" s="235">
        <v>32</v>
      </c>
      <c r="C36" s="253" t="s">
        <v>1644</v>
      </c>
      <c r="D36" s="235">
        <f>COUNTIF('2023'!$E$6:$E$314,C36)</f>
        <v>0</v>
      </c>
      <c r="E36" s="116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75" customHeight="1" x14ac:dyDescent="0.2">
      <c r="B37" s="235">
        <v>33</v>
      </c>
      <c r="C37" s="253" t="s">
        <v>1701</v>
      </c>
      <c r="D37" s="235">
        <f>COUNTIF('2023'!$E$6:$E$314,C37)</f>
        <v>0</v>
      </c>
      <c r="K37" s="33"/>
    </row>
    <row r="38" spans="1:26" ht="15.75" customHeight="1" x14ac:dyDescent="0.2">
      <c r="B38" s="235">
        <v>34</v>
      </c>
      <c r="C38" s="253" t="s">
        <v>1250</v>
      </c>
      <c r="D38" s="235">
        <f>COUNTIF('2023'!$E$6:$E$314,C38)</f>
        <v>0</v>
      </c>
      <c r="K38" s="33"/>
    </row>
    <row r="39" spans="1:26" ht="15.75" customHeight="1" x14ac:dyDescent="0.2">
      <c r="B39" s="235">
        <v>35</v>
      </c>
      <c r="C39" s="253" t="s">
        <v>1080</v>
      </c>
      <c r="D39" s="235">
        <f>COUNTIF('2023'!$E$6:$E$314,C39)</f>
        <v>0</v>
      </c>
      <c r="K39" s="33"/>
    </row>
    <row r="40" spans="1:26" ht="15.75" customHeight="1" x14ac:dyDescent="0.25">
      <c r="A40" s="321"/>
      <c r="B40" s="235">
        <v>36</v>
      </c>
      <c r="C40" s="253" t="s">
        <v>2217</v>
      </c>
      <c r="D40" s="235">
        <f>COUNTIF('2023'!$E$6:$E$314,C40)</f>
        <v>1</v>
      </c>
      <c r="K40" s="33"/>
    </row>
    <row r="41" spans="1:26" ht="15.75" customHeight="1" x14ac:dyDescent="0.2">
      <c r="B41" s="278" t="s">
        <v>2607</v>
      </c>
      <c r="C41" s="278"/>
      <c r="D41" s="323">
        <f>SUM(D4:D39)</f>
        <v>66</v>
      </c>
      <c r="K41" s="33"/>
    </row>
    <row r="42" spans="1:26" ht="15.75" customHeight="1" x14ac:dyDescent="0.2">
      <c r="K42" s="33"/>
    </row>
    <row r="43" spans="1:26" ht="15.75" customHeight="1" x14ac:dyDescent="0.2">
      <c r="K43" s="33"/>
    </row>
    <row r="44" spans="1:26" ht="15.75" customHeight="1" x14ac:dyDescent="0.2">
      <c r="K44" s="33"/>
    </row>
    <row r="45" spans="1:26" ht="15.75" customHeight="1" x14ac:dyDescent="0.2">
      <c r="C45" s="333"/>
      <c r="K45" s="33"/>
    </row>
    <row r="46" spans="1:26" ht="15.75" customHeight="1" x14ac:dyDescent="0.2">
      <c r="K46" s="33"/>
    </row>
    <row r="47" spans="1:26" ht="15.75" customHeight="1" x14ac:dyDescent="0.2">
      <c r="K47" s="33"/>
    </row>
    <row r="48" spans="1:26" ht="15.75" customHeight="1" x14ac:dyDescent="0.2">
      <c r="K48" s="33"/>
    </row>
    <row r="49" spans="11:11" ht="15.75" customHeight="1" x14ac:dyDescent="0.2">
      <c r="K49" s="33"/>
    </row>
    <row r="50" spans="11:11" ht="15.75" customHeight="1" x14ac:dyDescent="0.2">
      <c r="K50" s="33"/>
    </row>
    <row r="51" spans="11:11" ht="15.75" customHeight="1" x14ac:dyDescent="0.2">
      <c r="K51" s="33"/>
    </row>
    <row r="52" spans="11:11" ht="15.75" customHeight="1" x14ac:dyDescent="0.2">
      <c r="K52" s="33"/>
    </row>
    <row r="53" spans="11:11" ht="15.75" customHeight="1" x14ac:dyDescent="0.2">
      <c r="K53" s="33"/>
    </row>
    <row r="54" spans="11:11" ht="15.75" customHeight="1" x14ac:dyDescent="0.2">
      <c r="K54" s="33"/>
    </row>
    <row r="55" spans="11:11" ht="15.75" customHeight="1" x14ac:dyDescent="0.2">
      <c r="K55" s="33"/>
    </row>
    <row r="56" spans="11:11" ht="15.75" customHeight="1" x14ac:dyDescent="0.2">
      <c r="K56" s="33"/>
    </row>
    <row r="57" spans="11:11" ht="15.75" customHeight="1" x14ac:dyDescent="0.2">
      <c r="K57" s="33"/>
    </row>
    <row r="58" spans="11:11" ht="15.75" customHeight="1" x14ac:dyDescent="0.2">
      <c r="K58" s="33"/>
    </row>
    <row r="59" spans="11:11" ht="15.75" customHeight="1" x14ac:dyDescent="0.2">
      <c r="K59" s="33"/>
    </row>
    <row r="60" spans="11:11" ht="15.75" customHeight="1" x14ac:dyDescent="0.2">
      <c r="K60" s="33"/>
    </row>
    <row r="61" spans="11:11" ht="15.75" customHeight="1" x14ac:dyDescent="0.2">
      <c r="K61" s="33"/>
    </row>
    <row r="62" spans="11:11" ht="15.75" customHeight="1" x14ac:dyDescent="0.2">
      <c r="K62" s="33"/>
    </row>
    <row r="63" spans="11:11" ht="15.75" customHeight="1" x14ac:dyDescent="0.2">
      <c r="K63" s="33"/>
    </row>
    <row r="64" spans="11:11" ht="15.75" customHeight="1" x14ac:dyDescent="0.2">
      <c r="K64" s="33"/>
    </row>
    <row r="65" spans="11:11" ht="15.75" customHeight="1" x14ac:dyDescent="0.2">
      <c r="K65" s="33"/>
    </row>
    <row r="66" spans="11:11" ht="15.75" customHeight="1" x14ac:dyDescent="0.2">
      <c r="K66" s="33"/>
    </row>
    <row r="67" spans="11:11" ht="15.75" customHeight="1" x14ac:dyDescent="0.2">
      <c r="K67" s="33"/>
    </row>
    <row r="68" spans="11:11" ht="15.75" customHeight="1" x14ac:dyDescent="0.2">
      <c r="K68" s="33"/>
    </row>
    <row r="69" spans="11:11" ht="15.75" customHeight="1" x14ac:dyDescent="0.2">
      <c r="K69" s="33"/>
    </row>
    <row r="70" spans="11:11" ht="15.75" customHeight="1" x14ac:dyDescent="0.2">
      <c r="K70" s="33"/>
    </row>
    <row r="71" spans="11:11" ht="15.75" customHeight="1" x14ac:dyDescent="0.2">
      <c r="K71" s="33"/>
    </row>
    <row r="72" spans="11:11" ht="15.75" customHeight="1" x14ac:dyDescent="0.2">
      <c r="K72" s="33"/>
    </row>
    <row r="73" spans="11:11" ht="15.75" customHeight="1" x14ac:dyDescent="0.2">
      <c r="K73" s="33"/>
    </row>
    <row r="74" spans="11:11" ht="15.75" customHeight="1" x14ac:dyDescent="0.2">
      <c r="K74" s="33"/>
    </row>
    <row r="75" spans="11:11" ht="15.75" customHeight="1" x14ac:dyDescent="0.2">
      <c r="K75" s="33"/>
    </row>
    <row r="76" spans="11:11" ht="15.75" customHeight="1" x14ac:dyDescent="0.2">
      <c r="K76" s="33"/>
    </row>
    <row r="77" spans="11:11" ht="15.75" customHeight="1" x14ac:dyDescent="0.2">
      <c r="K77" s="33"/>
    </row>
    <row r="78" spans="11:11" ht="15.75" customHeight="1" x14ac:dyDescent="0.2">
      <c r="K78" s="33"/>
    </row>
    <row r="79" spans="11:11" ht="15.75" customHeight="1" x14ac:dyDescent="0.2">
      <c r="K79" s="33"/>
    </row>
    <row r="80" spans="11:11" ht="15.75" customHeight="1" x14ac:dyDescent="0.2">
      <c r="K80" s="33"/>
    </row>
    <row r="81" spans="11:11" ht="15.75" customHeight="1" x14ac:dyDescent="0.2">
      <c r="K81" s="33"/>
    </row>
    <row r="82" spans="11:11" ht="15.75" customHeight="1" x14ac:dyDescent="0.2">
      <c r="K82" s="33"/>
    </row>
    <row r="83" spans="11:11" ht="15.75" customHeight="1" x14ac:dyDescent="0.2">
      <c r="K83" s="33"/>
    </row>
    <row r="84" spans="11:11" ht="15.75" customHeight="1" x14ac:dyDescent="0.2">
      <c r="K84" s="33"/>
    </row>
    <row r="85" spans="11:11" ht="15.75" customHeight="1" x14ac:dyDescent="0.2">
      <c r="K85" s="33"/>
    </row>
    <row r="86" spans="11:11" ht="15.75" customHeight="1" x14ac:dyDescent="0.2">
      <c r="K86" s="33"/>
    </row>
    <row r="87" spans="11:11" ht="15.75" customHeight="1" x14ac:dyDescent="0.2">
      <c r="K87" s="33"/>
    </row>
    <row r="88" spans="11:11" ht="15.75" customHeight="1" x14ac:dyDescent="0.2">
      <c r="K88" s="33"/>
    </row>
    <row r="89" spans="11:11" ht="15.75" customHeight="1" x14ac:dyDescent="0.2">
      <c r="K89" s="33"/>
    </row>
    <row r="90" spans="11:11" ht="15.75" customHeight="1" x14ac:dyDescent="0.2">
      <c r="K90" s="33"/>
    </row>
    <row r="91" spans="11:11" ht="15.75" customHeight="1" x14ac:dyDescent="0.2">
      <c r="K91" s="33"/>
    </row>
    <row r="92" spans="11:11" ht="15.75" customHeight="1" x14ac:dyDescent="0.2">
      <c r="K92" s="33"/>
    </row>
    <row r="93" spans="11:11" ht="15.75" customHeight="1" x14ac:dyDescent="0.2">
      <c r="K93" s="33"/>
    </row>
    <row r="94" spans="11:11" ht="15.75" customHeight="1" x14ac:dyDescent="0.2">
      <c r="K94" s="33"/>
    </row>
    <row r="95" spans="11:11" ht="15.75" customHeight="1" x14ac:dyDescent="0.2">
      <c r="K95" s="33"/>
    </row>
    <row r="96" spans="11:11" ht="15.75" customHeight="1" x14ac:dyDescent="0.2">
      <c r="K96" s="33"/>
    </row>
    <row r="97" spans="11:11" ht="15.75" customHeight="1" x14ac:dyDescent="0.2">
      <c r="K97" s="33"/>
    </row>
    <row r="98" spans="11:11" ht="15.75" customHeight="1" x14ac:dyDescent="0.2">
      <c r="K98" s="33"/>
    </row>
    <row r="99" spans="11:11" ht="15.75" customHeight="1" x14ac:dyDescent="0.2">
      <c r="K99" s="33"/>
    </row>
    <row r="100" spans="11:11" ht="15.75" customHeight="1" x14ac:dyDescent="0.2">
      <c r="K100" s="33"/>
    </row>
    <row r="101" spans="11:11" ht="15.75" customHeight="1" x14ac:dyDescent="0.2">
      <c r="K101" s="33"/>
    </row>
    <row r="102" spans="11:11" ht="15.75" customHeight="1" x14ac:dyDescent="0.2">
      <c r="K102" s="33"/>
    </row>
    <row r="103" spans="11:11" ht="15.75" customHeight="1" x14ac:dyDescent="0.2">
      <c r="K103" s="33"/>
    </row>
    <row r="104" spans="11:11" ht="15.75" customHeight="1" x14ac:dyDescent="0.2">
      <c r="K104" s="33"/>
    </row>
    <row r="105" spans="11:11" ht="15.75" customHeight="1" x14ac:dyDescent="0.2">
      <c r="K105" s="33"/>
    </row>
    <row r="106" spans="11:11" ht="15.75" customHeight="1" x14ac:dyDescent="0.2">
      <c r="K106" s="33"/>
    </row>
    <row r="107" spans="11:11" ht="15.75" customHeight="1" x14ac:dyDescent="0.2">
      <c r="K107" s="33"/>
    </row>
    <row r="108" spans="11:11" ht="15.75" customHeight="1" x14ac:dyDescent="0.2">
      <c r="K108" s="33"/>
    </row>
    <row r="109" spans="11:11" ht="15.75" customHeight="1" x14ac:dyDescent="0.2">
      <c r="K109" s="33"/>
    </row>
    <row r="110" spans="11:11" ht="15.75" customHeight="1" x14ac:dyDescent="0.2">
      <c r="K110" s="33"/>
    </row>
    <row r="111" spans="11:11" ht="15.75" customHeight="1" x14ac:dyDescent="0.2">
      <c r="K111" s="33"/>
    </row>
    <row r="112" spans="11:11" ht="15.75" customHeight="1" x14ac:dyDescent="0.2">
      <c r="K112" s="33"/>
    </row>
    <row r="113" spans="11:11" ht="15.75" customHeight="1" x14ac:dyDescent="0.2">
      <c r="K113" s="33"/>
    </row>
    <row r="114" spans="11:11" ht="15.75" customHeight="1" x14ac:dyDescent="0.2">
      <c r="K114" s="33"/>
    </row>
    <row r="115" spans="11:11" ht="15.75" customHeight="1" x14ac:dyDescent="0.2">
      <c r="K115" s="33"/>
    </row>
    <row r="116" spans="11:11" ht="15.75" customHeight="1" x14ac:dyDescent="0.2">
      <c r="K116" s="33"/>
    </row>
    <row r="117" spans="11:11" ht="15.75" customHeight="1" x14ac:dyDescent="0.2">
      <c r="K117" s="33"/>
    </row>
    <row r="118" spans="11:11" ht="15.75" customHeight="1" x14ac:dyDescent="0.2">
      <c r="K118" s="33"/>
    </row>
    <row r="119" spans="11:11" ht="15.75" customHeight="1" x14ac:dyDescent="0.2">
      <c r="K119" s="33"/>
    </row>
    <row r="120" spans="11:11" ht="15.75" customHeight="1" x14ac:dyDescent="0.2">
      <c r="K120" s="33"/>
    </row>
    <row r="121" spans="11:11" ht="15.75" customHeight="1" x14ac:dyDescent="0.2">
      <c r="K121" s="33"/>
    </row>
    <row r="122" spans="11:11" ht="15.75" customHeight="1" x14ac:dyDescent="0.2">
      <c r="K122" s="33"/>
    </row>
    <row r="123" spans="11:11" ht="15.75" customHeight="1" x14ac:dyDescent="0.2">
      <c r="K123" s="33"/>
    </row>
    <row r="124" spans="11:11" ht="15.75" customHeight="1" x14ac:dyDescent="0.2">
      <c r="K124" s="33"/>
    </row>
    <row r="125" spans="11:11" ht="15.75" customHeight="1" x14ac:dyDescent="0.2">
      <c r="K125" s="33"/>
    </row>
    <row r="126" spans="11:11" ht="15.75" customHeight="1" x14ac:dyDescent="0.2">
      <c r="K126" s="33"/>
    </row>
    <row r="127" spans="11:11" ht="15.75" customHeight="1" x14ac:dyDescent="0.2">
      <c r="K127" s="33"/>
    </row>
    <row r="128" spans="11:11" ht="15.75" customHeight="1" x14ac:dyDescent="0.2">
      <c r="K128" s="33"/>
    </row>
    <row r="129" spans="11:11" ht="15.75" customHeight="1" x14ac:dyDescent="0.2">
      <c r="K129" s="33"/>
    </row>
    <row r="130" spans="11:11" ht="15.75" customHeight="1" x14ac:dyDescent="0.2">
      <c r="K130" s="33"/>
    </row>
    <row r="131" spans="11:11" ht="15.75" customHeight="1" x14ac:dyDescent="0.2">
      <c r="K131" s="33"/>
    </row>
    <row r="132" spans="11:11" ht="15.75" customHeight="1" x14ac:dyDescent="0.2">
      <c r="K132" s="33"/>
    </row>
    <row r="133" spans="11:11" ht="15.75" customHeight="1" x14ac:dyDescent="0.2">
      <c r="K133" s="33"/>
    </row>
    <row r="134" spans="11:11" ht="15.75" customHeight="1" x14ac:dyDescent="0.2">
      <c r="K134" s="33"/>
    </row>
    <row r="135" spans="11:11" ht="15.75" customHeight="1" x14ac:dyDescent="0.2">
      <c r="K135" s="33"/>
    </row>
    <row r="136" spans="11:11" ht="15.75" customHeight="1" x14ac:dyDescent="0.2">
      <c r="K136" s="33"/>
    </row>
    <row r="137" spans="11:11" ht="15.75" customHeight="1" x14ac:dyDescent="0.2">
      <c r="K137" s="33"/>
    </row>
    <row r="138" spans="11:11" ht="15.75" customHeight="1" x14ac:dyDescent="0.2">
      <c r="K138" s="33"/>
    </row>
    <row r="139" spans="11:11" ht="15.75" customHeight="1" x14ac:dyDescent="0.2">
      <c r="K139" s="33"/>
    </row>
    <row r="140" spans="11:11" ht="15.75" customHeight="1" x14ac:dyDescent="0.2">
      <c r="K140" s="33"/>
    </row>
    <row r="141" spans="11:11" ht="15.75" customHeight="1" x14ac:dyDescent="0.2">
      <c r="K141" s="33"/>
    </row>
    <row r="142" spans="11:11" ht="15.75" customHeight="1" x14ac:dyDescent="0.2">
      <c r="K142" s="33"/>
    </row>
    <row r="143" spans="11:11" ht="15.75" customHeight="1" x14ac:dyDescent="0.2">
      <c r="K143" s="33"/>
    </row>
    <row r="144" spans="11:11" ht="15.75" customHeight="1" x14ac:dyDescent="0.2">
      <c r="K144" s="33"/>
    </row>
    <row r="145" spans="11:11" ht="15.75" customHeight="1" x14ac:dyDescent="0.2">
      <c r="K145" s="33"/>
    </row>
    <row r="146" spans="11:11" ht="15.75" customHeight="1" x14ac:dyDescent="0.2">
      <c r="K146" s="33"/>
    </row>
    <row r="147" spans="11:11" ht="15.75" customHeight="1" x14ac:dyDescent="0.2">
      <c r="K147" s="33"/>
    </row>
    <row r="148" spans="11:11" ht="15.75" customHeight="1" x14ac:dyDescent="0.2">
      <c r="K148" s="33"/>
    </row>
    <row r="149" spans="11:11" ht="15.75" customHeight="1" x14ac:dyDescent="0.2">
      <c r="K149" s="33"/>
    </row>
    <row r="150" spans="11:11" ht="15.75" customHeight="1" x14ac:dyDescent="0.2">
      <c r="K150" s="33"/>
    </row>
    <row r="151" spans="11:11" ht="15.75" customHeight="1" x14ac:dyDescent="0.2">
      <c r="K151" s="33"/>
    </row>
    <row r="152" spans="11:11" ht="15.75" customHeight="1" x14ac:dyDescent="0.2">
      <c r="K152" s="33"/>
    </row>
    <row r="153" spans="11:11" ht="15.75" customHeight="1" x14ac:dyDescent="0.2">
      <c r="K153" s="33"/>
    </row>
    <row r="154" spans="11:11" ht="15.75" customHeight="1" x14ac:dyDescent="0.2">
      <c r="K154" s="33"/>
    </row>
    <row r="155" spans="11:11" ht="15.75" customHeight="1" x14ac:dyDescent="0.2">
      <c r="K155" s="33"/>
    </row>
    <row r="156" spans="11:11" ht="15.75" customHeight="1" x14ac:dyDescent="0.2">
      <c r="K156" s="33"/>
    </row>
    <row r="157" spans="11:11" ht="15.75" customHeight="1" x14ac:dyDescent="0.2">
      <c r="K157" s="33"/>
    </row>
    <row r="158" spans="11:11" ht="15.75" customHeight="1" x14ac:dyDescent="0.2">
      <c r="K158" s="33"/>
    </row>
    <row r="159" spans="11:11" ht="15.75" customHeight="1" x14ac:dyDescent="0.2">
      <c r="K159" s="33"/>
    </row>
    <row r="160" spans="11:11" ht="15.75" customHeight="1" x14ac:dyDescent="0.2">
      <c r="K160" s="33"/>
    </row>
    <row r="161" spans="11:11" ht="15.75" customHeight="1" x14ac:dyDescent="0.2">
      <c r="K161" s="33"/>
    </row>
    <row r="162" spans="11:11" ht="15.75" customHeight="1" x14ac:dyDescent="0.2">
      <c r="K162" s="33"/>
    </row>
    <row r="163" spans="11:11" ht="15.75" customHeight="1" x14ac:dyDescent="0.2">
      <c r="K163" s="33"/>
    </row>
    <row r="164" spans="11:11" ht="15.75" customHeight="1" x14ac:dyDescent="0.2">
      <c r="K164" s="33"/>
    </row>
    <row r="165" spans="11:11" ht="15.75" customHeight="1" x14ac:dyDescent="0.2">
      <c r="K165" s="33"/>
    </row>
    <row r="166" spans="11:11" ht="15.75" customHeight="1" x14ac:dyDescent="0.2">
      <c r="K166" s="33"/>
    </row>
    <row r="167" spans="11:11" ht="15.75" customHeight="1" x14ac:dyDescent="0.2">
      <c r="K167" s="33"/>
    </row>
    <row r="168" spans="11:11" ht="15.75" customHeight="1" x14ac:dyDescent="0.2">
      <c r="K168" s="33"/>
    </row>
    <row r="169" spans="11:11" ht="15.75" customHeight="1" x14ac:dyDescent="0.2">
      <c r="K169" s="33"/>
    </row>
    <row r="170" spans="11:11" ht="15.75" customHeight="1" x14ac:dyDescent="0.2">
      <c r="K170" s="33"/>
    </row>
    <row r="171" spans="11:11" ht="15.75" customHeight="1" x14ac:dyDescent="0.2">
      <c r="K171" s="33"/>
    </row>
    <row r="172" spans="11:11" ht="15.75" customHeight="1" x14ac:dyDescent="0.2">
      <c r="K172" s="33"/>
    </row>
    <row r="173" spans="11:11" ht="15.75" customHeight="1" x14ac:dyDescent="0.2">
      <c r="K173" s="33"/>
    </row>
    <row r="174" spans="11:11" ht="15.75" customHeight="1" x14ac:dyDescent="0.2">
      <c r="K174" s="33"/>
    </row>
    <row r="175" spans="11:11" ht="15.75" customHeight="1" x14ac:dyDescent="0.2">
      <c r="K175" s="33"/>
    </row>
    <row r="176" spans="11:11" ht="15.75" customHeight="1" x14ac:dyDescent="0.2">
      <c r="K176" s="33"/>
    </row>
    <row r="177" spans="11:11" ht="15.75" customHeight="1" x14ac:dyDescent="0.2">
      <c r="K177" s="33"/>
    </row>
    <row r="178" spans="11:11" ht="15.75" customHeight="1" x14ac:dyDescent="0.2">
      <c r="K178" s="33"/>
    </row>
    <row r="179" spans="11:11" ht="15.75" customHeight="1" x14ac:dyDescent="0.2">
      <c r="K179" s="33"/>
    </row>
    <row r="180" spans="11:11" ht="15.75" customHeight="1" x14ac:dyDescent="0.2">
      <c r="K180" s="33"/>
    </row>
    <row r="181" spans="11:11" ht="15.75" customHeight="1" x14ac:dyDescent="0.2">
      <c r="K181" s="33"/>
    </row>
    <row r="182" spans="11:11" ht="15.75" customHeight="1" x14ac:dyDescent="0.2">
      <c r="K182" s="33"/>
    </row>
    <row r="183" spans="11:11" ht="15.75" customHeight="1" x14ac:dyDescent="0.2">
      <c r="K183" s="33"/>
    </row>
    <row r="184" spans="11:11" ht="15.75" customHeight="1" x14ac:dyDescent="0.2">
      <c r="K184" s="33"/>
    </row>
    <row r="185" spans="11:11" ht="15.75" customHeight="1" x14ac:dyDescent="0.2">
      <c r="K185" s="33"/>
    </row>
    <row r="186" spans="11:11" ht="15.75" customHeight="1" x14ac:dyDescent="0.2">
      <c r="K186" s="33"/>
    </row>
    <row r="187" spans="11:11" ht="15.75" customHeight="1" x14ac:dyDescent="0.2">
      <c r="K187" s="33"/>
    </row>
    <row r="188" spans="11:11" ht="15.75" customHeight="1" x14ac:dyDescent="0.2">
      <c r="K188" s="33"/>
    </row>
    <row r="189" spans="11:11" ht="15.75" customHeight="1" x14ac:dyDescent="0.2">
      <c r="K189" s="33"/>
    </row>
    <row r="190" spans="11:11" ht="15.75" customHeight="1" x14ac:dyDescent="0.2">
      <c r="K190" s="33"/>
    </row>
    <row r="191" spans="11:11" ht="15.75" customHeight="1" x14ac:dyDescent="0.2">
      <c r="K191" s="33"/>
    </row>
    <row r="192" spans="11:11" ht="15.75" customHeight="1" x14ac:dyDescent="0.2">
      <c r="K192" s="33"/>
    </row>
    <row r="193" spans="11:11" ht="15.75" customHeight="1" x14ac:dyDescent="0.2">
      <c r="K193" s="33"/>
    </row>
    <row r="194" spans="11:11" ht="15.75" customHeight="1" x14ac:dyDescent="0.2">
      <c r="K194" s="33"/>
    </row>
    <row r="195" spans="11:11" ht="15.75" customHeight="1" x14ac:dyDescent="0.2">
      <c r="K195" s="33"/>
    </row>
    <row r="196" spans="11:11" ht="15.75" customHeight="1" x14ac:dyDescent="0.2">
      <c r="K196" s="33"/>
    </row>
    <row r="197" spans="11:11" ht="15.75" customHeight="1" x14ac:dyDescent="0.2">
      <c r="K197" s="33"/>
    </row>
    <row r="198" spans="11:11" ht="15.75" customHeight="1" x14ac:dyDescent="0.2">
      <c r="K198" s="33"/>
    </row>
    <row r="199" spans="11:11" ht="15.75" customHeight="1" x14ac:dyDescent="0.2">
      <c r="K199" s="33"/>
    </row>
    <row r="200" spans="11:11" ht="15.75" customHeight="1" x14ac:dyDescent="0.2">
      <c r="K200" s="33"/>
    </row>
    <row r="201" spans="11:11" ht="15.75" customHeight="1" x14ac:dyDescent="0.2">
      <c r="K201" s="33"/>
    </row>
    <row r="202" spans="11:11" ht="15.75" customHeight="1" x14ac:dyDescent="0.2">
      <c r="K202" s="33"/>
    </row>
    <row r="203" spans="11:11" ht="15.75" customHeight="1" x14ac:dyDescent="0.2">
      <c r="K203" s="33"/>
    </row>
    <row r="204" spans="11:11" ht="15.75" customHeight="1" x14ac:dyDescent="0.2">
      <c r="K204" s="33"/>
    </row>
    <row r="205" spans="11:11" ht="15.75" customHeight="1" x14ac:dyDescent="0.2">
      <c r="K205" s="33"/>
    </row>
    <row r="206" spans="11:11" ht="15.75" customHeight="1" x14ac:dyDescent="0.2">
      <c r="K206" s="33"/>
    </row>
    <row r="207" spans="11:11" ht="15.75" customHeight="1" x14ac:dyDescent="0.2">
      <c r="K207" s="33"/>
    </row>
    <row r="208" spans="11:11" ht="15.75" customHeight="1" x14ac:dyDescent="0.2">
      <c r="K208" s="33"/>
    </row>
    <row r="209" spans="11:11" ht="15.75" customHeight="1" x14ac:dyDescent="0.2">
      <c r="K209" s="33"/>
    </row>
    <row r="210" spans="11:11" ht="15.75" customHeight="1" x14ac:dyDescent="0.2">
      <c r="K210" s="33"/>
    </row>
    <row r="211" spans="11:11" ht="15.75" customHeight="1" x14ac:dyDescent="0.2">
      <c r="K211" s="33"/>
    </row>
    <row r="212" spans="11:11" ht="15.75" customHeight="1" x14ac:dyDescent="0.2">
      <c r="K212" s="33"/>
    </row>
    <row r="213" spans="11:11" ht="15.75" customHeight="1" x14ac:dyDescent="0.2">
      <c r="K213" s="33"/>
    </row>
    <row r="214" spans="11:11" ht="15.75" customHeight="1" x14ac:dyDescent="0.2">
      <c r="K214" s="33"/>
    </row>
    <row r="215" spans="11:11" ht="15.75" customHeight="1" x14ac:dyDescent="0.2">
      <c r="K215" s="33"/>
    </row>
    <row r="216" spans="11:11" ht="15.75" customHeight="1" x14ac:dyDescent="0.2">
      <c r="K216" s="33"/>
    </row>
    <row r="217" spans="11:11" ht="15.75" customHeight="1" x14ac:dyDescent="0.2">
      <c r="K217" s="33"/>
    </row>
    <row r="218" spans="11:11" ht="15.75" customHeight="1" x14ac:dyDescent="0.2">
      <c r="K218" s="33"/>
    </row>
    <row r="219" spans="11:11" ht="15.75" customHeight="1" x14ac:dyDescent="0.2">
      <c r="K219" s="33"/>
    </row>
    <row r="220" spans="11:11" ht="15.75" customHeight="1" x14ac:dyDescent="0.2">
      <c r="K220" s="33"/>
    </row>
    <row r="221" spans="11:11" ht="15.75" customHeight="1" x14ac:dyDescent="0.2">
      <c r="K221" s="33"/>
    </row>
    <row r="222" spans="11:11" ht="15.75" customHeight="1" x14ac:dyDescent="0.2">
      <c r="K222" s="33"/>
    </row>
    <row r="223" spans="11:11" ht="15.75" customHeight="1" x14ac:dyDescent="0.2">
      <c r="K223" s="33"/>
    </row>
    <row r="224" spans="11:11" ht="15.75" customHeight="1" x14ac:dyDescent="0.2">
      <c r="K224" s="33"/>
    </row>
    <row r="225" spans="11:11" ht="15.75" customHeight="1" x14ac:dyDescent="0.2">
      <c r="K225" s="33"/>
    </row>
    <row r="226" spans="11:11" ht="15.75" customHeight="1" x14ac:dyDescent="0.2">
      <c r="K226" s="33"/>
    </row>
    <row r="227" spans="11:11" ht="15.75" customHeight="1" x14ac:dyDescent="0.2">
      <c r="K227" s="33"/>
    </row>
    <row r="228" spans="11:11" ht="15.75" customHeight="1" x14ac:dyDescent="0.2">
      <c r="K228" s="33"/>
    </row>
    <row r="229" spans="11:11" ht="15.75" customHeight="1" x14ac:dyDescent="0.2">
      <c r="K229" s="33"/>
    </row>
    <row r="230" spans="11:11" ht="15.75" customHeight="1" x14ac:dyDescent="0.2">
      <c r="K230" s="33"/>
    </row>
    <row r="231" spans="11:11" ht="15.75" customHeight="1" x14ac:dyDescent="0.2">
      <c r="K231" s="33"/>
    </row>
    <row r="232" spans="11:11" ht="15.75" customHeight="1" x14ac:dyDescent="0.2">
      <c r="K232" s="33"/>
    </row>
    <row r="233" spans="11:11" ht="15.75" customHeight="1" x14ac:dyDescent="0.2">
      <c r="K233" s="33"/>
    </row>
    <row r="234" spans="11:11" ht="15.75" customHeight="1" x14ac:dyDescent="0.2">
      <c r="K234" s="33"/>
    </row>
    <row r="235" spans="11:11" ht="15.75" customHeight="1" x14ac:dyDescent="0.2">
      <c r="K235" s="33"/>
    </row>
    <row r="236" spans="11:11" ht="15.75" customHeight="1" x14ac:dyDescent="0.2">
      <c r="K236" s="33"/>
    </row>
    <row r="237" spans="11:11" ht="15.75" customHeight="1" x14ac:dyDescent="0.2">
      <c r="K237" s="33"/>
    </row>
    <row r="238" spans="11:11" ht="15.75" customHeight="1" x14ac:dyDescent="0.2">
      <c r="K238" s="33"/>
    </row>
    <row r="239" spans="11:11" ht="15.75" customHeight="1" x14ac:dyDescent="0.2">
      <c r="K239" s="33"/>
    </row>
    <row r="240" spans="11:11" ht="15.75" customHeight="1" x14ac:dyDescent="0.2">
      <c r="K240" s="33"/>
    </row>
    <row r="241" spans="11:11" ht="15.75" customHeight="1" x14ac:dyDescent="0.2">
      <c r="K241" s="33"/>
    </row>
    <row r="242" spans="11:11" ht="15.75" customHeight="1" x14ac:dyDescent="0.2">
      <c r="K242" s="33"/>
    </row>
    <row r="243" spans="11:11" ht="15.75" customHeight="1" x14ac:dyDescent="0.2">
      <c r="K243" s="33"/>
    </row>
    <row r="244" spans="11:11" ht="15.75" customHeight="1" x14ac:dyDescent="0.2">
      <c r="K244" s="33"/>
    </row>
    <row r="245" spans="11:11" ht="15.75" customHeight="1" x14ac:dyDescent="0.2">
      <c r="K245" s="33"/>
    </row>
    <row r="246" spans="11:11" ht="15.75" customHeight="1" x14ac:dyDescent="0.2">
      <c r="K246" s="33"/>
    </row>
    <row r="247" spans="11:11" ht="15.75" customHeight="1" x14ac:dyDescent="0.2">
      <c r="K247" s="33"/>
    </row>
    <row r="248" spans="11:11" ht="15.75" customHeight="1" x14ac:dyDescent="0.2">
      <c r="K248" s="33"/>
    </row>
    <row r="249" spans="11:11" ht="15.75" customHeight="1" x14ac:dyDescent="0.2">
      <c r="K249" s="33"/>
    </row>
    <row r="250" spans="11:11" ht="15.75" customHeight="1" x14ac:dyDescent="0.2">
      <c r="K250" s="33"/>
    </row>
    <row r="251" spans="11:11" ht="15.75" customHeight="1" x14ac:dyDescent="0.2">
      <c r="K251" s="33"/>
    </row>
    <row r="252" spans="11:11" ht="15.75" customHeight="1" x14ac:dyDescent="0.2">
      <c r="K252" s="33"/>
    </row>
    <row r="253" spans="11:11" ht="15.75" customHeight="1" x14ac:dyDescent="0.2">
      <c r="K253" s="33"/>
    </row>
    <row r="254" spans="11:11" ht="15.75" customHeight="1" x14ac:dyDescent="0.2">
      <c r="K254" s="33"/>
    </row>
    <row r="255" spans="11:11" ht="15.75" customHeight="1" x14ac:dyDescent="0.2">
      <c r="K255" s="33"/>
    </row>
    <row r="256" spans="11:11" ht="15.75" customHeight="1" x14ac:dyDescent="0.2">
      <c r="K256" s="33"/>
    </row>
    <row r="257" spans="11:11" ht="15.75" customHeight="1" x14ac:dyDescent="0.2">
      <c r="K257" s="33"/>
    </row>
    <row r="258" spans="11:11" ht="15.75" customHeight="1" x14ac:dyDescent="0.2">
      <c r="K258" s="33"/>
    </row>
    <row r="259" spans="11:11" ht="15.75" customHeight="1" x14ac:dyDescent="0.2">
      <c r="K259" s="33"/>
    </row>
    <row r="260" spans="11:11" ht="15.75" customHeight="1" x14ac:dyDescent="0.2">
      <c r="K260" s="33"/>
    </row>
    <row r="261" spans="11:11" ht="15.75" customHeight="1" x14ac:dyDescent="0.2">
      <c r="K261" s="33"/>
    </row>
    <row r="262" spans="11:11" ht="15.75" customHeight="1" x14ac:dyDescent="0.2">
      <c r="K262" s="33"/>
    </row>
    <row r="263" spans="11:11" ht="15.75" customHeight="1" x14ac:dyDescent="0.2">
      <c r="K263" s="33"/>
    </row>
    <row r="264" spans="11:11" ht="15.75" customHeight="1" x14ac:dyDescent="0.2">
      <c r="K264" s="33"/>
    </row>
    <row r="265" spans="11:11" ht="15.75" customHeight="1" x14ac:dyDescent="0.2">
      <c r="K265" s="33"/>
    </row>
    <row r="266" spans="11:11" ht="15.75" customHeight="1" x14ac:dyDescent="0.2">
      <c r="K266" s="33"/>
    </row>
    <row r="267" spans="11:11" ht="15.75" customHeight="1" x14ac:dyDescent="0.2">
      <c r="K267" s="33"/>
    </row>
    <row r="268" spans="11:11" ht="15.75" customHeight="1" x14ac:dyDescent="0.2">
      <c r="K268" s="33"/>
    </row>
    <row r="269" spans="11:11" ht="15.75" customHeight="1" x14ac:dyDescent="0.2">
      <c r="K269" s="33"/>
    </row>
    <row r="270" spans="11:11" ht="15.75" customHeight="1" x14ac:dyDescent="0.2">
      <c r="K270" s="33"/>
    </row>
    <row r="271" spans="11:11" ht="15.75" customHeight="1" x14ac:dyDescent="0.2">
      <c r="K271" s="33"/>
    </row>
    <row r="272" spans="11:11" ht="15.75" customHeight="1" x14ac:dyDescent="0.2">
      <c r="K272" s="33"/>
    </row>
    <row r="273" spans="11:11" ht="15.75" customHeight="1" x14ac:dyDescent="0.2">
      <c r="K273" s="33"/>
    </row>
    <row r="274" spans="11:11" ht="15.75" customHeight="1" x14ac:dyDescent="0.2">
      <c r="K274" s="33"/>
    </row>
    <row r="275" spans="11:11" ht="15.75" customHeight="1" x14ac:dyDescent="0.2">
      <c r="K275" s="33"/>
    </row>
    <row r="276" spans="11:11" ht="15.75" customHeight="1" x14ac:dyDescent="0.2">
      <c r="K276" s="33"/>
    </row>
    <row r="277" spans="11:11" ht="15.75" customHeight="1" x14ac:dyDescent="0.2">
      <c r="K277" s="33"/>
    </row>
    <row r="278" spans="11:11" ht="15.75" customHeight="1" x14ac:dyDescent="0.2">
      <c r="K278" s="33"/>
    </row>
    <row r="279" spans="11:11" ht="15.75" customHeight="1" x14ac:dyDescent="0.2">
      <c r="K279" s="33"/>
    </row>
    <row r="280" spans="11:11" ht="15.75" customHeight="1" x14ac:dyDescent="0.2">
      <c r="K280" s="33"/>
    </row>
    <row r="281" spans="11:11" ht="15.75" customHeight="1" x14ac:dyDescent="0.2">
      <c r="K281" s="33"/>
    </row>
    <row r="282" spans="11:11" ht="15.75" customHeight="1" x14ac:dyDescent="0.2">
      <c r="K282" s="33"/>
    </row>
    <row r="283" spans="11:11" ht="15.75" customHeight="1" x14ac:dyDescent="0.2">
      <c r="K283" s="33"/>
    </row>
    <row r="284" spans="11:11" ht="15.75" customHeight="1" x14ac:dyDescent="0.2">
      <c r="K284" s="33"/>
    </row>
    <row r="285" spans="11:11" ht="15.75" customHeight="1" x14ac:dyDescent="0.2">
      <c r="K285" s="33"/>
    </row>
    <row r="286" spans="11:11" ht="15.75" customHeight="1" x14ac:dyDescent="0.2">
      <c r="K286" s="33"/>
    </row>
    <row r="287" spans="11:11" ht="15.75" customHeight="1" x14ac:dyDescent="0.2">
      <c r="K287" s="33"/>
    </row>
    <row r="288" spans="11:11" ht="15.75" customHeight="1" x14ac:dyDescent="0.2">
      <c r="K288" s="33"/>
    </row>
    <row r="289" spans="11:11" ht="15.75" customHeight="1" x14ac:dyDescent="0.2">
      <c r="K289" s="33"/>
    </row>
    <row r="290" spans="11:11" ht="15.75" customHeight="1" x14ac:dyDescent="0.2">
      <c r="K290" s="33"/>
    </row>
    <row r="291" spans="11:11" ht="15.75" customHeight="1" x14ac:dyDescent="0.2">
      <c r="K291" s="33"/>
    </row>
    <row r="292" spans="11:11" ht="15.75" customHeight="1" x14ac:dyDescent="0.2">
      <c r="K292" s="33"/>
    </row>
    <row r="293" spans="11:11" ht="15.75" customHeight="1" x14ac:dyDescent="0.2">
      <c r="K293" s="33"/>
    </row>
    <row r="294" spans="11:11" ht="15.75" customHeight="1" x14ac:dyDescent="0.2">
      <c r="K294" s="33"/>
    </row>
    <row r="295" spans="11:11" ht="15.75" customHeight="1" x14ac:dyDescent="0.2">
      <c r="K295" s="33"/>
    </row>
    <row r="296" spans="11:11" ht="15.75" customHeight="1" x14ac:dyDescent="0.2">
      <c r="K296" s="33"/>
    </row>
    <row r="297" spans="11:11" ht="15.75" customHeight="1" x14ac:dyDescent="0.2">
      <c r="K297" s="33"/>
    </row>
    <row r="298" spans="11:11" ht="15.75" customHeight="1" x14ac:dyDescent="0.2">
      <c r="K298" s="33"/>
    </row>
    <row r="299" spans="11:11" ht="15.75" customHeight="1" x14ac:dyDescent="0.2">
      <c r="K299" s="33"/>
    </row>
    <row r="300" spans="11:11" ht="15.75" customHeight="1" x14ac:dyDescent="0.2">
      <c r="K300" s="33"/>
    </row>
    <row r="301" spans="11:11" ht="15.75" customHeight="1" x14ac:dyDescent="0.2">
      <c r="K301" s="33"/>
    </row>
    <row r="302" spans="11:11" ht="15.75" customHeight="1" x14ac:dyDescent="0.2">
      <c r="K302" s="33"/>
    </row>
    <row r="303" spans="11:11" ht="15.75" customHeight="1" x14ac:dyDescent="0.2">
      <c r="K303" s="33"/>
    </row>
    <row r="304" spans="11:11" ht="15.75" customHeight="1" x14ac:dyDescent="0.2">
      <c r="K304" s="33"/>
    </row>
    <row r="305" spans="11:11" ht="15.75" customHeight="1" x14ac:dyDescent="0.2">
      <c r="K305" s="33"/>
    </row>
    <row r="306" spans="11:11" ht="15.75" customHeight="1" x14ac:dyDescent="0.2">
      <c r="K306" s="33"/>
    </row>
    <row r="307" spans="11:11" ht="15.75" customHeight="1" x14ac:dyDescent="0.2">
      <c r="K307" s="33"/>
    </row>
    <row r="308" spans="11:11" ht="15.75" customHeight="1" x14ac:dyDescent="0.2">
      <c r="K308" s="33"/>
    </row>
    <row r="309" spans="11:11" ht="15.75" customHeight="1" x14ac:dyDescent="0.2">
      <c r="K309" s="33"/>
    </row>
    <row r="310" spans="11:11" ht="15.75" customHeight="1" x14ac:dyDescent="0.2">
      <c r="K310" s="33"/>
    </row>
    <row r="311" spans="11:11" ht="15.75" customHeight="1" x14ac:dyDescent="0.2">
      <c r="K311" s="33"/>
    </row>
    <row r="312" spans="11:11" ht="15.75" customHeight="1" x14ac:dyDescent="0.2">
      <c r="K312" s="33"/>
    </row>
    <row r="313" spans="11:11" ht="15.75" customHeight="1" x14ac:dyDescent="0.2">
      <c r="K313" s="33"/>
    </row>
    <row r="314" spans="11:11" ht="15.75" customHeight="1" x14ac:dyDescent="0.2">
      <c r="K314" s="33"/>
    </row>
    <row r="315" spans="11:11" ht="15.75" customHeight="1" x14ac:dyDescent="0.2">
      <c r="K315" s="33"/>
    </row>
    <row r="316" spans="11:11" ht="15.75" customHeight="1" x14ac:dyDescent="0.2">
      <c r="K316" s="33"/>
    </row>
    <row r="317" spans="11:11" ht="15.75" customHeight="1" x14ac:dyDescent="0.2">
      <c r="K317" s="33"/>
    </row>
    <row r="318" spans="11:11" ht="15.75" customHeight="1" x14ac:dyDescent="0.2">
      <c r="K318" s="33"/>
    </row>
    <row r="319" spans="11:11" ht="15.75" customHeight="1" x14ac:dyDescent="0.2">
      <c r="K319" s="33"/>
    </row>
    <row r="320" spans="11:11" ht="15.75" customHeight="1" x14ac:dyDescent="0.2">
      <c r="K320" s="33"/>
    </row>
    <row r="321" spans="11:11" ht="15.75" customHeight="1" x14ac:dyDescent="0.2">
      <c r="K321" s="33"/>
    </row>
    <row r="322" spans="11:11" ht="15.75" customHeight="1" x14ac:dyDescent="0.2">
      <c r="K322" s="33"/>
    </row>
    <row r="323" spans="11:11" ht="15.75" customHeight="1" x14ac:dyDescent="0.2">
      <c r="K323" s="33"/>
    </row>
    <row r="324" spans="11:11" ht="15.75" customHeight="1" x14ac:dyDescent="0.2">
      <c r="K324" s="33"/>
    </row>
    <row r="325" spans="11:11" ht="15.75" customHeight="1" x14ac:dyDescent="0.2">
      <c r="K325" s="33"/>
    </row>
    <row r="326" spans="11:11" ht="15.75" customHeight="1" x14ac:dyDescent="0.2">
      <c r="K326" s="33"/>
    </row>
    <row r="327" spans="11:11" ht="15.75" customHeight="1" x14ac:dyDescent="0.2">
      <c r="K327" s="33"/>
    </row>
    <row r="328" spans="11:11" ht="15.75" customHeight="1" x14ac:dyDescent="0.2">
      <c r="K328" s="33"/>
    </row>
    <row r="329" spans="11:11" ht="15.75" customHeight="1" x14ac:dyDescent="0.2">
      <c r="K329" s="33"/>
    </row>
    <row r="330" spans="11:11" ht="15.75" customHeight="1" x14ac:dyDescent="0.2">
      <c r="K330" s="33"/>
    </row>
    <row r="331" spans="11:11" ht="15.75" customHeight="1" x14ac:dyDescent="0.2">
      <c r="K331" s="33"/>
    </row>
    <row r="332" spans="11:11" ht="15.75" customHeight="1" x14ac:dyDescent="0.2">
      <c r="K332" s="33"/>
    </row>
    <row r="333" spans="11:11" ht="15.75" customHeight="1" x14ac:dyDescent="0.2">
      <c r="K333" s="33"/>
    </row>
    <row r="334" spans="11:11" ht="15.75" customHeight="1" x14ac:dyDescent="0.2">
      <c r="K334" s="33"/>
    </row>
    <row r="335" spans="11:11" ht="15.75" customHeight="1" x14ac:dyDescent="0.2">
      <c r="K335" s="33"/>
    </row>
    <row r="336" spans="11:11" ht="15.75" customHeight="1" x14ac:dyDescent="0.2">
      <c r="K336" s="33"/>
    </row>
    <row r="337" spans="11:11" ht="15.75" customHeight="1" x14ac:dyDescent="0.2">
      <c r="K337" s="33"/>
    </row>
    <row r="338" spans="11:11" ht="15.75" customHeight="1" x14ac:dyDescent="0.2">
      <c r="K338" s="33"/>
    </row>
    <row r="339" spans="11:11" ht="15.75" customHeight="1" x14ac:dyDescent="0.2">
      <c r="K339" s="33"/>
    </row>
    <row r="340" spans="11:11" ht="15.75" customHeight="1" x14ac:dyDescent="0.2">
      <c r="K340" s="33"/>
    </row>
    <row r="341" spans="11:11" ht="15.75" customHeight="1" x14ac:dyDescent="0.2">
      <c r="K341" s="33"/>
    </row>
    <row r="342" spans="11:11" ht="15.75" customHeight="1" x14ac:dyDescent="0.2">
      <c r="K342" s="33"/>
    </row>
    <row r="343" spans="11:11" ht="15.75" customHeight="1" x14ac:dyDescent="0.2">
      <c r="K343" s="33"/>
    </row>
    <row r="344" spans="11:11" ht="15.75" customHeight="1" x14ac:dyDescent="0.2">
      <c r="K344" s="33"/>
    </row>
    <row r="345" spans="11:11" ht="15.75" customHeight="1" x14ac:dyDescent="0.2">
      <c r="K345" s="33"/>
    </row>
    <row r="346" spans="11:11" ht="15.75" customHeight="1" x14ac:dyDescent="0.2">
      <c r="K346" s="33"/>
    </row>
    <row r="347" spans="11:11" ht="15.75" customHeight="1" x14ac:dyDescent="0.2">
      <c r="K347" s="33"/>
    </row>
    <row r="348" spans="11:11" ht="15.75" customHeight="1" x14ac:dyDescent="0.2">
      <c r="K348" s="33"/>
    </row>
    <row r="349" spans="11:11" ht="15.75" customHeight="1" x14ac:dyDescent="0.2">
      <c r="K349" s="33"/>
    </row>
    <row r="350" spans="11:11" ht="15.75" customHeight="1" x14ac:dyDescent="0.2">
      <c r="K350" s="33"/>
    </row>
    <row r="351" spans="11:11" ht="15.75" customHeight="1" x14ac:dyDescent="0.2">
      <c r="K351" s="33"/>
    </row>
    <row r="352" spans="11:11" ht="15.75" customHeight="1" x14ac:dyDescent="0.2">
      <c r="K352" s="33"/>
    </row>
    <row r="353" spans="11:11" ht="15.75" customHeight="1" x14ac:dyDescent="0.2">
      <c r="K353" s="33"/>
    </row>
    <row r="354" spans="11:11" ht="15.75" customHeight="1" x14ac:dyDescent="0.2">
      <c r="K354" s="33"/>
    </row>
    <row r="355" spans="11:11" ht="15.75" customHeight="1" x14ac:dyDescent="0.2">
      <c r="K355" s="33"/>
    </row>
    <row r="356" spans="11:11" ht="15.75" customHeight="1" x14ac:dyDescent="0.2">
      <c r="K356" s="33"/>
    </row>
    <row r="357" spans="11:11" ht="15.75" customHeight="1" x14ac:dyDescent="0.2">
      <c r="K357" s="33"/>
    </row>
    <row r="358" spans="11:11" ht="15.75" customHeight="1" x14ac:dyDescent="0.2">
      <c r="K358" s="33"/>
    </row>
    <row r="359" spans="11:11" ht="15.75" customHeight="1" x14ac:dyDescent="0.2">
      <c r="K359" s="33"/>
    </row>
    <row r="360" spans="11:11" ht="15.75" customHeight="1" x14ac:dyDescent="0.2">
      <c r="K360" s="33"/>
    </row>
    <row r="361" spans="11:11" ht="15.75" customHeight="1" x14ac:dyDescent="0.2">
      <c r="K361" s="33"/>
    </row>
    <row r="362" spans="11:11" ht="15.75" customHeight="1" x14ac:dyDescent="0.2">
      <c r="K362" s="33"/>
    </row>
    <row r="363" spans="11:11" ht="15.75" customHeight="1" x14ac:dyDescent="0.2">
      <c r="K363" s="33"/>
    </row>
    <row r="364" spans="11:11" ht="15.75" customHeight="1" x14ac:dyDescent="0.2">
      <c r="K364" s="33"/>
    </row>
    <row r="365" spans="11:11" ht="15.75" customHeight="1" x14ac:dyDescent="0.2">
      <c r="K365" s="33"/>
    </row>
    <row r="366" spans="11:11" ht="15.75" customHeight="1" x14ac:dyDescent="0.2">
      <c r="K366" s="33"/>
    </row>
    <row r="367" spans="11:11" ht="15.75" customHeight="1" x14ac:dyDescent="0.2">
      <c r="K367" s="33"/>
    </row>
    <row r="368" spans="11:11" ht="15.75" customHeight="1" x14ac:dyDescent="0.2">
      <c r="K368" s="33"/>
    </row>
    <row r="369" spans="11:11" ht="15.75" customHeight="1" x14ac:dyDescent="0.2">
      <c r="K369" s="33"/>
    </row>
    <row r="370" spans="11:11" ht="15.75" customHeight="1" x14ac:dyDescent="0.2">
      <c r="K370" s="33"/>
    </row>
    <row r="371" spans="11:11" ht="15.75" customHeight="1" x14ac:dyDescent="0.2">
      <c r="K371" s="33"/>
    </row>
    <row r="372" spans="11:11" ht="15.75" customHeight="1" x14ac:dyDescent="0.2">
      <c r="K372" s="33"/>
    </row>
    <row r="373" spans="11:11" ht="15.75" customHeight="1" x14ac:dyDescent="0.2">
      <c r="K373" s="33"/>
    </row>
    <row r="374" spans="11:11" ht="15.75" customHeight="1" x14ac:dyDescent="0.2">
      <c r="K374" s="33"/>
    </row>
    <row r="375" spans="11:11" ht="15.75" customHeight="1" x14ac:dyDescent="0.2">
      <c r="K375" s="33"/>
    </row>
    <row r="376" spans="11:11" ht="15.75" customHeight="1" x14ac:dyDescent="0.2">
      <c r="K376" s="33"/>
    </row>
    <row r="377" spans="11:11" ht="15.75" customHeight="1" x14ac:dyDescent="0.2">
      <c r="K377" s="33"/>
    </row>
    <row r="378" spans="11:11" ht="15.75" customHeight="1" x14ac:dyDescent="0.2">
      <c r="K378" s="33"/>
    </row>
    <row r="379" spans="11:11" ht="15.75" customHeight="1" x14ac:dyDescent="0.2">
      <c r="K379" s="33"/>
    </row>
    <row r="380" spans="11:11" ht="15.75" customHeight="1" x14ac:dyDescent="0.2">
      <c r="K380" s="33"/>
    </row>
    <row r="381" spans="11:11" ht="15.75" customHeight="1" x14ac:dyDescent="0.2">
      <c r="K381" s="33"/>
    </row>
    <row r="382" spans="11:11" ht="15.75" customHeight="1" x14ac:dyDescent="0.2">
      <c r="K382" s="33"/>
    </row>
    <row r="383" spans="11:11" ht="15.75" customHeight="1" x14ac:dyDescent="0.2">
      <c r="K383" s="33"/>
    </row>
    <row r="384" spans="11:11" ht="15.75" customHeight="1" x14ac:dyDescent="0.2">
      <c r="K384" s="33"/>
    </row>
    <row r="385" spans="11:11" ht="15.75" customHeight="1" x14ac:dyDescent="0.2">
      <c r="K385" s="33"/>
    </row>
    <row r="386" spans="11:11" ht="15.75" customHeight="1" x14ac:dyDescent="0.2">
      <c r="K386" s="33"/>
    </row>
    <row r="387" spans="11:11" ht="15.75" customHeight="1" x14ac:dyDescent="0.2">
      <c r="K387" s="33"/>
    </row>
    <row r="388" spans="11:11" ht="15.75" customHeight="1" x14ac:dyDescent="0.2">
      <c r="K388" s="33"/>
    </row>
    <row r="389" spans="11:11" ht="15.75" customHeight="1" x14ac:dyDescent="0.2">
      <c r="K389" s="33"/>
    </row>
    <row r="390" spans="11:11" ht="15.75" customHeight="1" x14ac:dyDescent="0.2">
      <c r="K390" s="33"/>
    </row>
    <row r="391" spans="11:11" ht="15.75" customHeight="1" x14ac:dyDescent="0.2">
      <c r="K391" s="33"/>
    </row>
    <row r="392" spans="11:11" ht="15.75" customHeight="1" x14ac:dyDescent="0.2">
      <c r="K392" s="33"/>
    </row>
    <row r="393" spans="11:11" ht="15.75" customHeight="1" x14ac:dyDescent="0.2">
      <c r="K393" s="33"/>
    </row>
    <row r="394" spans="11:11" ht="15.75" customHeight="1" x14ac:dyDescent="0.2">
      <c r="K394" s="33"/>
    </row>
    <row r="395" spans="11:11" ht="15.75" customHeight="1" x14ac:dyDescent="0.2">
      <c r="K395" s="33"/>
    </row>
    <row r="396" spans="11:11" ht="15.75" customHeight="1" x14ac:dyDescent="0.2">
      <c r="K396" s="33"/>
    </row>
    <row r="397" spans="11:11" ht="15.75" customHeight="1" x14ac:dyDescent="0.2">
      <c r="K397" s="33"/>
    </row>
    <row r="398" spans="11:11" ht="15.75" customHeight="1" x14ac:dyDescent="0.2">
      <c r="K398" s="33"/>
    </row>
    <row r="399" spans="11:11" ht="15.75" customHeight="1" x14ac:dyDescent="0.2">
      <c r="K399" s="33"/>
    </row>
    <row r="400" spans="11:11" ht="15.75" customHeight="1" x14ac:dyDescent="0.2">
      <c r="K400" s="33"/>
    </row>
    <row r="401" spans="11:11" ht="15.75" customHeight="1" x14ac:dyDescent="0.2">
      <c r="K401" s="33"/>
    </row>
    <row r="402" spans="11:11" ht="15.75" customHeight="1" x14ac:dyDescent="0.2">
      <c r="K402" s="33"/>
    </row>
    <row r="403" spans="11:11" ht="15.75" customHeight="1" x14ac:dyDescent="0.2">
      <c r="K403" s="33"/>
    </row>
    <row r="404" spans="11:11" ht="15.75" customHeight="1" x14ac:dyDescent="0.2">
      <c r="K404" s="33"/>
    </row>
    <row r="405" spans="11:11" ht="15.75" customHeight="1" x14ac:dyDescent="0.2">
      <c r="K405" s="33"/>
    </row>
    <row r="406" spans="11:11" ht="15.75" customHeight="1" x14ac:dyDescent="0.2">
      <c r="K406" s="33"/>
    </row>
    <row r="407" spans="11:11" ht="15.75" customHeight="1" x14ac:dyDescent="0.2">
      <c r="K407" s="33"/>
    </row>
    <row r="408" spans="11:11" ht="15.75" customHeight="1" x14ac:dyDescent="0.2">
      <c r="K408" s="33"/>
    </row>
    <row r="409" spans="11:11" ht="15.75" customHeight="1" x14ac:dyDescent="0.2">
      <c r="K409" s="33"/>
    </row>
    <row r="410" spans="11:11" ht="15.75" customHeight="1" x14ac:dyDescent="0.2">
      <c r="K410" s="33"/>
    </row>
    <row r="411" spans="11:11" ht="15.75" customHeight="1" x14ac:dyDescent="0.2">
      <c r="K411" s="33"/>
    </row>
    <row r="412" spans="11:11" ht="15.75" customHeight="1" x14ac:dyDescent="0.2">
      <c r="K412" s="33"/>
    </row>
    <row r="413" spans="11:11" ht="15.75" customHeight="1" x14ac:dyDescent="0.2">
      <c r="K413" s="33"/>
    </row>
    <row r="414" spans="11:11" ht="15.75" customHeight="1" x14ac:dyDescent="0.2">
      <c r="K414" s="33"/>
    </row>
    <row r="415" spans="11:11" ht="15.75" customHeight="1" x14ac:dyDescent="0.2">
      <c r="K415" s="33"/>
    </row>
    <row r="416" spans="11:11" ht="15.75" customHeight="1" x14ac:dyDescent="0.2">
      <c r="K416" s="33"/>
    </row>
    <row r="417" spans="11:11" ht="15.75" customHeight="1" x14ac:dyDescent="0.2">
      <c r="K417" s="33"/>
    </row>
    <row r="418" spans="11:11" ht="15.75" customHeight="1" x14ac:dyDescent="0.2">
      <c r="K418" s="33"/>
    </row>
    <row r="419" spans="11:11" ht="15.75" customHeight="1" x14ac:dyDescent="0.2">
      <c r="K419" s="33"/>
    </row>
    <row r="420" spans="11:11" ht="15.75" customHeight="1" x14ac:dyDescent="0.2">
      <c r="K420" s="33"/>
    </row>
    <row r="421" spans="11:11" ht="15.75" customHeight="1" x14ac:dyDescent="0.2">
      <c r="K421" s="33"/>
    </row>
    <row r="422" spans="11:11" ht="15.75" customHeight="1" x14ac:dyDescent="0.2">
      <c r="K422" s="33"/>
    </row>
    <row r="423" spans="11:11" ht="15.75" customHeight="1" x14ac:dyDescent="0.2">
      <c r="K423" s="33"/>
    </row>
    <row r="424" spans="11:11" ht="15.75" customHeight="1" x14ac:dyDescent="0.2">
      <c r="K424" s="33"/>
    </row>
    <row r="425" spans="11:11" ht="15.75" customHeight="1" x14ac:dyDescent="0.2">
      <c r="K425" s="33"/>
    </row>
    <row r="426" spans="11:11" ht="15.75" customHeight="1" x14ac:dyDescent="0.2">
      <c r="K426" s="33"/>
    </row>
    <row r="427" spans="11:11" ht="15.75" customHeight="1" x14ac:dyDescent="0.2">
      <c r="K427" s="33"/>
    </row>
    <row r="428" spans="11:11" ht="15.75" customHeight="1" x14ac:dyDescent="0.2">
      <c r="K428" s="33"/>
    </row>
    <row r="429" spans="11:11" ht="15.75" customHeight="1" x14ac:dyDescent="0.2">
      <c r="K429" s="33"/>
    </row>
    <row r="430" spans="11:11" ht="15.75" customHeight="1" x14ac:dyDescent="0.2">
      <c r="K430" s="33"/>
    </row>
    <row r="431" spans="11:11" ht="15.75" customHeight="1" x14ac:dyDescent="0.2">
      <c r="K431" s="33"/>
    </row>
    <row r="432" spans="11:11" ht="15.75" customHeight="1" x14ac:dyDescent="0.2">
      <c r="K432" s="33"/>
    </row>
    <row r="433" spans="11:11" ht="15.75" customHeight="1" x14ac:dyDescent="0.2">
      <c r="K433" s="33"/>
    </row>
    <row r="434" spans="11:11" ht="15.75" customHeight="1" x14ac:dyDescent="0.2">
      <c r="K434" s="33"/>
    </row>
    <row r="435" spans="11:11" ht="15.75" customHeight="1" x14ac:dyDescent="0.2">
      <c r="K435" s="33"/>
    </row>
    <row r="436" spans="11:11" ht="15.75" customHeight="1" x14ac:dyDescent="0.2">
      <c r="K436" s="33"/>
    </row>
    <row r="437" spans="11:11" ht="15.75" customHeight="1" x14ac:dyDescent="0.2">
      <c r="K437" s="33"/>
    </row>
    <row r="438" spans="11:11" ht="15.75" customHeight="1" x14ac:dyDescent="0.2">
      <c r="K438" s="33"/>
    </row>
    <row r="439" spans="11:11" ht="15.75" customHeight="1" x14ac:dyDescent="0.2">
      <c r="K439" s="33"/>
    </row>
    <row r="440" spans="11:11" ht="15.75" customHeight="1" x14ac:dyDescent="0.2">
      <c r="K440" s="33"/>
    </row>
    <row r="441" spans="11:11" ht="15.75" customHeight="1" x14ac:dyDescent="0.2">
      <c r="K441" s="33"/>
    </row>
    <row r="442" spans="11:11" ht="15.75" customHeight="1" x14ac:dyDescent="0.2">
      <c r="K442" s="33"/>
    </row>
    <row r="443" spans="11:11" ht="15.75" customHeight="1" x14ac:dyDescent="0.2">
      <c r="K443" s="33"/>
    </row>
    <row r="444" spans="11:11" ht="15.75" customHeight="1" x14ac:dyDescent="0.2">
      <c r="K444" s="33"/>
    </row>
    <row r="445" spans="11:11" ht="15.75" customHeight="1" x14ac:dyDescent="0.2">
      <c r="K445" s="33"/>
    </row>
    <row r="446" spans="11:11" ht="15.75" customHeight="1" x14ac:dyDescent="0.2">
      <c r="K446" s="33"/>
    </row>
    <row r="447" spans="11:11" ht="15.75" customHeight="1" x14ac:dyDescent="0.2">
      <c r="K447" s="33"/>
    </row>
    <row r="448" spans="11:11" ht="15.75" customHeight="1" x14ac:dyDescent="0.2">
      <c r="K448" s="33"/>
    </row>
    <row r="449" spans="11:11" ht="15.75" customHeight="1" x14ac:dyDescent="0.2">
      <c r="K449" s="33"/>
    </row>
    <row r="450" spans="11:11" ht="15.75" customHeight="1" x14ac:dyDescent="0.2">
      <c r="K450" s="33"/>
    </row>
    <row r="451" spans="11:11" ht="15.75" customHeight="1" x14ac:dyDescent="0.2">
      <c r="K451" s="33"/>
    </row>
    <row r="452" spans="11:11" ht="15.75" customHeight="1" x14ac:dyDescent="0.2">
      <c r="K452" s="33"/>
    </row>
    <row r="453" spans="11:11" ht="15.75" customHeight="1" x14ac:dyDescent="0.2">
      <c r="K453" s="33"/>
    </row>
    <row r="454" spans="11:11" ht="15.75" customHeight="1" x14ac:dyDescent="0.2">
      <c r="K454" s="33"/>
    </row>
    <row r="455" spans="11:11" ht="15.75" customHeight="1" x14ac:dyDescent="0.2">
      <c r="K455" s="33"/>
    </row>
    <row r="456" spans="11:11" ht="15.75" customHeight="1" x14ac:dyDescent="0.2">
      <c r="K456" s="33"/>
    </row>
    <row r="457" spans="11:11" ht="15.75" customHeight="1" x14ac:dyDescent="0.2">
      <c r="K457" s="33"/>
    </row>
    <row r="458" spans="11:11" ht="15.75" customHeight="1" x14ac:dyDescent="0.2">
      <c r="K458" s="33"/>
    </row>
    <row r="459" spans="11:11" ht="15.75" customHeight="1" x14ac:dyDescent="0.2">
      <c r="K459" s="33"/>
    </row>
    <row r="460" spans="11:11" ht="15.75" customHeight="1" x14ac:dyDescent="0.2">
      <c r="K460" s="33"/>
    </row>
    <row r="461" spans="11:11" ht="15.75" customHeight="1" x14ac:dyDescent="0.2">
      <c r="K461" s="33"/>
    </row>
    <row r="462" spans="11:11" ht="15.75" customHeight="1" x14ac:dyDescent="0.2">
      <c r="K462" s="33"/>
    </row>
    <row r="463" spans="11:11" ht="15.75" customHeight="1" x14ac:dyDescent="0.2">
      <c r="K463" s="33"/>
    </row>
    <row r="464" spans="11:11" ht="15.75" customHeight="1" x14ac:dyDescent="0.2">
      <c r="K464" s="33"/>
    </row>
    <row r="465" spans="11:11" ht="15.75" customHeight="1" x14ac:dyDescent="0.2">
      <c r="K465" s="33"/>
    </row>
    <row r="466" spans="11:11" ht="15.75" customHeight="1" x14ac:dyDescent="0.2">
      <c r="K466" s="33"/>
    </row>
    <row r="467" spans="11:11" ht="15.75" customHeight="1" x14ac:dyDescent="0.2">
      <c r="K467" s="33"/>
    </row>
    <row r="468" spans="11:11" ht="15.75" customHeight="1" x14ac:dyDescent="0.2">
      <c r="K468" s="33"/>
    </row>
    <row r="469" spans="11:11" ht="15.75" customHeight="1" x14ac:dyDescent="0.2">
      <c r="K469" s="33"/>
    </row>
    <row r="470" spans="11:11" ht="15.75" customHeight="1" x14ac:dyDescent="0.2">
      <c r="K470" s="33"/>
    </row>
    <row r="471" spans="11:11" ht="15.75" customHeight="1" x14ac:dyDescent="0.2">
      <c r="K471" s="33"/>
    </row>
    <row r="472" spans="11:11" ht="15.75" customHeight="1" x14ac:dyDescent="0.2">
      <c r="K472" s="33"/>
    </row>
    <row r="473" spans="11:11" ht="15.75" customHeight="1" x14ac:dyDescent="0.2">
      <c r="K473" s="33"/>
    </row>
    <row r="474" spans="11:11" ht="15.75" customHeight="1" x14ac:dyDescent="0.2">
      <c r="K474" s="33"/>
    </row>
    <row r="475" spans="11:11" ht="15.75" customHeight="1" x14ac:dyDescent="0.2">
      <c r="K475" s="33"/>
    </row>
    <row r="476" spans="11:11" ht="15.75" customHeight="1" x14ac:dyDescent="0.2">
      <c r="K476" s="33"/>
    </row>
    <row r="477" spans="11:11" ht="15.75" customHeight="1" x14ac:dyDescent="0.2">
      <c r="K477" s="33"/>
    </row>
    <row r="478" spans="11:11" ht="15.75" customHeight="1" x14ac:dyDescent="0.2">
      <c r="K478" s="33"/>
    </row>
    <row r="479" spans="11:11" ht="15.75" customHeight="1" x14ac:dyDescent="0.2">
      <c r="K479" s="33"/>
    </row>
    <row r="480" spans="11:11" ht="15.75" customHeight="1" x14ac:dyDescent="0.2">
      <c r="K480" s="33"/>
    </row>
    <row r="481" spans="11:11" ht="15.75" customHeight="1" x14ac:dyDescent="0.2">
      <c r="K481" s="33"/>
    </row>
    <row r="482" spans="11:11" ht="15.75" customHeight="1" x14ac:dyDescent="0.2">
      <c r="K482" s="33"/>
    </row>
    <row r="483" spans="11:11" ht="15.75" customHeight="1" x14ac:dyDescent="0.2">
      <c r="K483" s="33"/>
    </row>
    <row r="484" spans="11:11" ht="15.75" customHeight="1" x14ac:dyDescent="0.2">
      <c r="K484" s="33"/>
    </row>
    <row r="485" spans="11:11" ht="15.75" customHeight="1" x14ac:dyDescent="0.2">
      <c r="K485" s="33"/>
    </row>
    <row r="486" spans="11:11" ht="15.75" customHeight="1" x14ac:dyDescent="0.2">
      <c r="K486" s="33"/>
    </row>
    <row r="487" spans="11:11" ht="15.75" customHeight="1" x14ac:dyDescent="0.2">
      <c r="K487" s="33"/>
    </row>
    <row r="488" spans="11:11" ht="15.75" customHeight="1" x14ac:dyDescent="0.2">
      <c r="K488" s="33"/>
    </row>
    <row r="489" spans="11:11" ht="15.75" customHeight="1" x14ac:dyDescent="0.2">
      <c r="K489" s="33"/>
    </row>
    <row r="490" spans="11:11" ht="15.75" customHeight="1" x14ac:dyDescent="0.2">
      <c r="K490" s="33"/>
    </row>
    <row r="491" spans="11:11" ht="15.75" customHeight="1" x14ac:dyDescent="0.2">
      <c r="K491" s="33"/>
    </row>
    <row r="492" spans="11:11" ht="15.75" customHeight="1" x14ac:dyDescent="0.2">
      <c r="K492" s="33"/>
    </row>
    <row r="493" spans="11:11" ht="15.75" customHeight="1" x14ac:dyDescent="0.2">
      <c r="K493" s="33"/>
    </row>
    <row r="494" spans="11:11" ht="15.75" customHeight="1" x14ac:dyDescent="0.2">
      <c r="K494" s="33"/>
    </row>
    <row r="495" spans="11:11" ht="15.75" customHeight="1" x14ac:dyDescent="0.2">
      <c r="K495" s="33"/>
    </row>
    <row r="496" spans="11:11" ht="15.75" customHeight="1" x14ac:dyDescent="0.2">
      <c r="K496" s="33"/>
    </row>
    <row r="497" spans="11:11" ht="15.75" customHeight="1" x14ac:dyDescent="0.2">
      <c r="K497" s="33"/>
    </row>
    <row r="498" spans="11:11" ht="15.75" customHeight="1" x14ac:dyDescent="0.2">
      <c r="K498" s="33"/>
    </row>
    <row r="499" spans="11:11" ht="15.75" customHeight="1" x14ac:dyDescent="0.2">
      <c r="K499" s="33"/>
    </row>
    <row r="500" spans="11:11" ht="15.75" customHeight="1" x14ac:dyDescent="0.2">
      <c r="K500" s="33"/>
    </row>
    <row r="501" spans="11:11" ht="15.75" customHeight="1" x14ac:dyDescent="0.2">
      <c r="K501" s="33"/>
    </row>
    <row r="502" spans="11:11" ht="15.75" customHeight="1" x14ac:dyDescent="0.2">
      <c r="K502" s="33"/>
    </row>
    <row r="503" spans="11:11" ht="15.75" customHeight="1" x14ac:dyDescent="0.2">
      <c r="K503" s="33"/>
    </row>
    <row r="504" spans="11:11" ht="15.75" customHeight="1" x14ac:dyDescent="0.2">
      <c r="K504" s="33"/>
    </row>
    <row r="505" spans="11:11" ht="15.75" customHeight="1" x14ac:dyDescent="0.2">
      <c r="K505" s="33"/>
    </row>
    <row r="506" spans="11:11" ht="15.75" customHeight="1" x14ac:dyDescent="0.2">
      <c r="K506" s="33"/>
    </row>
    <row r="507" spans="11:11" ht="15.75" customHeight="1" x14ac:dyDescent="0.2">
      <c r="K507" s="33"/>
    </row>
    <row r="508" spans="11:11" ht="15.75" customHeight="1" x14ac:dyDescent="0.2">
      <c r="K508" s="33"/>
    </row>
    <row r="509" spans="11:11" ht="15.75" customHeight="1" x14ac:dyDescent="0.2">
      <c r="K509" s="33"/>
    </row>
    <row r="510" spans="11:11" ht="15.75" customHeight="1" x14ac:dyDescent="0.2">
      <c r="K510" s="33"/>
    </row>
    <row r="511" spans="11:11" ht="15.75" customHeight="1" x14ac:dyDescent="0.2">
      <c r="K511" s="33"/>
    </row>
    <row r="512" spans="11:11" ht="15.75" customHeight="1" x14ac:dyDescent="0.2">
      <c r="K512" s="33"/>
    </row>
    <row r="513" spans="11:11" ht="15.75" customHeight="1" x14ac:dyDescent="0.2">
      <c r="K513" s="33"/>
    </row>
    <row r="514" spans="11:11" ht="15.75" customHeight="1" x14ac:dyDescent="0.2">
      <c r="K514" s="33"/>
    </row>
    <row r="515" spans="11:11" ht="15.75" customHeight="1" x14ac:dyDescent="0.2">
      <c r="K515" s="33"/>
    </row>
    <row r="516" spans="11:11" ht="15.75" customHeight="1" x14ac:dyDescent="0.2">
      <c r="K516" s="33"/>
    </row>
    <row r="517" spans="11:11" ht="15.75" customHeight="1" x14ac:dyDescent="0.2">
      <c r="K517" s="33"/>
    </row>
    <row r="518" spans="11:11" ht="15.75" customHeight="1" x14ac:dyDescent="0.2">
      <c r="K518" s="33"/>
    </row>
    <row r="519" spans="11:11" ht="15.75" customHeight="1" x14ac:dyDescent="0.2">
      <c r="K519" s="33"/>
    </row>
    <row r="520" spans="11:11" ht="15.75" customHeight="1" x14ac:dyDescent="0.2">
      <c r="K520" s="33"/>
    </row>
    <row r="521" spans="11:11" ht="15.75" customHeight="1" x14ac:dyDescent="0.2">
      <c r="K521" s="33"/>
    </row>
    <row r="522" spans="11:11" ht="15.75" customHeight="1" x14ac:dyDescent="0.2">
      <c r="K522" s="33"/>
    </row>
    <row r="523" spans="11:11" ht="15.75" customHeight="1" x14ac:dyDescent="0.2">
      <c r="K523" s="33"/>
    </row>
    <row r="524" spans="11:11" ht="15.75" customHeight="1" x14ac:dyDescent="0.2">
      <c r="K524" s="33"/>
    </row>
    <row r="525" spans="11:11" ht="15.75" customHeight="1" x14ac:dyDescent="0.2">
      <c r="K525" s="33"/>
    </row>
    <row r="526" spans="11:11" ht="15.75" customHeight="1" x14ac:dyDescent="0.2">
      <c r="K526" s="33"/>
    </row>
    <row r="527" spans="11:11" ht="15.75" customHeight="1" x14ac:dyDescent="0.2">
      <c r="K527" s="33"/>
    </row>
    <row r="528" spans="11:11" ht="15.75" customHeight="1" x14ac:dyDescent="0.2">
      <c r="K528" s="33"/>
    </row>
    <row r="529" spans="11:11" ht="15.75" customHeight="1" x14ac:dyDescent="0.2">
      <c r="K529" s="33"/>
    </row>
    <row r="530" spans="11:11" ht="15.75" customHeight="1" x14ac:dyDescent="0.2">
      <c r="K530" s="33"/>
    </row>
    <row r="531" spans="11:11" ht="15.75" customHeight="1" x14ac:dyDescent="0.2">
      <c r="K531" s="33"/>
    </row>
    <row r="532" spans="11:11" ht="15.75" customHeight="1" x14ac:dyDescent="0.2">
      <c r="K532" s="33"/>
    </row>
    <row r="533" spans="11:11" ht="15.75" customHeight="1" x14ac:dyDescent="0.2">
      <c r="K533" s="33"/>
    </row>
    <row r="534" spans="11:11" ht="15.75" customHeight="1" x14ac:dyDescent="0.2">
      <c r="K534" s="33"/>
    </row>
    <row r="535" spans="11:11" ht="15.75" customHeight="1" x14ac:dyDescent="0.2">
      <c r="K535" s="33"/>
    </row>
    <row r="536" spans="11:11" ht="15.75" customHeight="1" x14ac:dyDescent="0.2">
      <c r="K536" s="33"/>
    </row>
    <row r="537" spans="11:11" ht="15.75" customHeight="1" x14ac:dyDescent="0.2">
      <c r="K537" s="33"/>
    </row>
    <row r="538" spans="11:11" ht="15.75" customHeight="1" x14ac:dyDescent="0.2">
      <c r="K538" s="33"/>
    </row>
    <row r="539" spans="11:11" ht="15.75" customHeight="1" x14ac:dyDescent="0.2">
      <c r="K539" s="33"/>
    </row>
    <row r="540" spans="11:11" ht="15.75" customHeight="1" x14ac:dyDescent="0.2">
      <c r="K540" s="33"/>
    </row>
    <row r="541" spans="11:11" ht="15.75" customHeight="1" x14ac:dyDescent="0.2">
      <c r="K541" s="33"/>
    </row>
    <row r="542" spans="11:11" ht="15.75" customHeight="1" x14ac:dyDescent="0.2">
      <c r="K542" s="33"/>
    </row>
    <row r="543" spans="11:11" ht="15.75" customHeight="1" x14ac:dyDescent="0.2">
      <c r="K543" s="33"/>
    </row>
    <row r="544" spans="11:11" ht="15.75" customHeight="1" x14ac:dyDescent="0.2">
      <c r="K544" s="33"/>
    </row>
    <row r="545" spans="11:11" ht="15.75" customHeight="1" x14ac:dyDescent="0.2">
      <c r="K545" s="33"/>
    </row>
    <row r="546" spans="11:11" ht="15.75" customHeight="1" x14ac:dyDescent="0.2">
      <c r="K546" s="33"/>
    </row>
    <row r="547" spans="11:11" ht="15.75" customHeight="1" x14ac:dyDescent="0.2">
      <c r="K547" s="33"/>
    </row>
    <row r="548" spans="11:11" ht="15.75" customHeight="1" x14ac:dyDescent="0.2">
      <c r="K548" s="33"/>
    </row>
    <row r="549" spans="11:11" ht="15.75" customHeight="1" x14ac:dyDescent="0.2">
      <c r="K549" s="33"/>
    </row>
    <row r="550" spans="11:11" ht="15.75" customHeight="1" x14ac:dyDescent="0.2">
      <c r="K550" s="33"/>
    </row>
    <row r="551" spans="11:11" ht="15.75" customHeight="1" x14ac:dyDescent="0.2">
      <c r="K551" s="33"/>
    </row>
    <row r="552" spans="11:11" ht="15.75" customHeight="1" x14ac:dyDescent="0.2">
      <c r="K552" s="33"/>
    </row>
    <row r="553" spans="11:11" ht="15.75" customHeight="1" x14ac:dyDescent="0.2">
      <c r="K553" s="33"/>
    </row>
    <row r="554" spans="11:11" ht="15.75" customHeight="1" x14ac:dyDescent="0.2">
      <c r="K554" s="33"/>
    </row>
    <row r="555" spans="11:11" ht="15.75" customHeight="1" x14ac:dyDescent="0.2">
      <c r="K555" s="33"/>
    </row>
    <row r="556" spans="11:11" ht="15.75" customHeight="1" x14ac:dyDescent="0.2">
      <c r="K556" s="33"/>
    </row>
    <row r="557" spans="11:11" ht="15.75" customHeight="1" x14ac:dyDescent="0.2">
      <c r="K557" s="33"/>
    </row>
    <row r="558" spans="11:11" ht="15.75" customHeight="1" x14ac:dyDescent="0.2">
      <c r="K558" s="33"/>
    </row>
    <row r="559" spans="11:11" ht="15.75" customHeight="1" x14ac:dyDescent="0.2">
      <c r="K559" s="33"/>
    </row>
    <row r="560" spans="11:11" ht="15.75" customHeight="1" x14ac:dyDescent="0.2">
      <c r="K560" s="33"/>
    </row>
    <row r="561" spans="11:11" ht="15.75" customHeight="1" x14ac:dyDescent="0.2">
      <c r="K561" s="33"/>
    </row>
    <row r="562" spans="11:11" ht="15.75" customHeight="1" x14ac:dyDescent="0.2">
      <c r="K562" s="33"/>
    </row>
    <row r="563" spans="11:11" ht="15.75" customHeight="1" x14ac:dyDescent="0.2">
      <c r="K563" s="33"/>
    </row>
    <row r="564" spans="11:11" ht="15.75" customHeight="1" x14ac:dyDescent="0.2">
      <c r="K564" s="33"/>
    </row>
    <row r="565" spans="11:11" ht="15.75" customHeight="1" x14ac:dyDescent="0.2">
      <c r="K565" s="33"/>
    </row>
    <row r="566" spans="11:11" ht="15.75" customHeight="1" x14ac:dyDescent="0.2">
      <c r="K566" s="33"/>
    </row>
    <row r="567" spans="11:11" ht="15.75" customHeight="1" x14ac:dyDescent="0.2">
      <c r="K567" s="33"/>
    </row>
    <row r="568" spans="11:11" ht="15.75" customHeight="1" x14ac:dyDescent="0.2">
      <c r="K568" s="33"/>
    </row>
    <row r="569" spans="11:11" ht="15.75" customHeight="1" x14ac:dyDescent="0.2">
      <c r="K569" s="33"/>
    </row>
    <row r="570" spans="11:11" ht="15.75" customHeight="1" x14ac:dyDescent="0.2">
      <c r="K570" s="33"/>
    </row>
    <row r="571" spans="11:11" ht="15.75" customHeight="1" x14ac:dyDescent="0.2">
      <c r="K571" s="33"/>
    </row>
    <row r="572" spans="11:11" ht="15.75" customHeight="1" x14ac:dyDescent="0.2">
      <c r="K572" s="33"/>
    </row>
    <row r="573" spans="11:11" ht="15.75" customHeight="1" x14ac:dyDescent="0.2">
      <c r="K573" s="33"/>
    </row>
    <row r="574" spans="11:11" ht="15.75" customHeight="1" x14ac:dyDescent="0.2">
      <c r="K574" s="33"/>
    </row>
    <row r="575" spans="11:11" ht="15.75" customHeight="1" x14ac:dyDescent="0.2">
      <c r="K575" s="33"/>
    </row>
    <row r="576" spans="11:11" ht="15.75" customHeight="1" x14ac:dyDescent="0.2">
      <c r="K576" s="33"/>
    </row>
    <row r="577" spans="11:11" ht="15.75" customHeight="1" x14ac:dyDescent="0.2">
      <c r="K577" s="33"/>
    </row>
    <row r="578" spans="11:11" ht="15.75" customHeight="1" x14ac:dyDescent="0.2">
      <c r="K578" s="33"/>
    </row>
    <row r="579" spans="11:11" ht="15.75" customHeight="1" x14ac:dyDescent="0.2">
      <c r="K579" s="33"/>
    </row>
    <row r="580" spans="11:11" ht="15.75" customHeight="1" x14ac:dyDescent="0.2">
      <c r="K580" s="33"/>
    </row>
    <row r="581" spans="11:11" ht="15.75" customHeight="1" x14ac:dyDescent="0.2">
      <c r="K581" s="33"/>
    </row>
    <row r="582" spans="11:11" ht="15.75" customHeight="1" x14ac:dyDescent="0.2">
      <c r="K582" s="33"/>
    </row>
    <row r="583" spans="11:11" ht="15.75" customHeight="1" x14ac:dyDescent="0.2">
      <c r="K583" s="33"/>
    </row>
    <row r="584" spans="11:11" ht="15.75" customHeight="1" x14ac:dyDescent="0.2">
      <c r="K584" s="33"/>
    </row>
    <row r="585" spans="11:11" ht="15.75" customHeight="1" x14ac:dyDescent="0.2">
      <c r="K585" s="33"/>
    </row>
    <row r="586" spans="11:11" ht="15.75" customHeight="1" x14ac:dyDescent="0.2">
      <c r="K586" s="33"/>
    </row>
    <row r="587" spans="11:11" ht="15.75" customHeight="1" x14ac:dyDescent="0.2">
      <c r="K587" s="33"/>
    </row>
    <row r="588" spans="11:11" ht="15.75" customHeight="1" x14ac:dyDescent="0.2">
      <c r="K588" s="33"/>
    </row>
    <row r="589" spans="11:11" ht="15.75" customHeight="1" x14ac:dyDescent="0.2">
      <c r="K589" s="33"/>
    </row>
    <row r="590" spans="11:11" ht="15.75" customHeight="1" x14ac:dyDescent="0.2">
      <c r="K590" s="33"/>
    </row>
    <row r="591" spans="11:11" ht="15.75" customHeight="1" x14ac:dyDescent="0.2">
      <c r="K591" s="33"/>
    </row>
    <row r="592" spans="11:11" ht="15.75" customHeight="1" x14ac:dyDescent="0.2">
      <c r="K592" s="33"/>
    </row>
    <row r="593" spans="11:11" ht="15.75" customHeight="1" x14ac:dyDescent="0.2">
      <c r="K593" s="33"/>
    </row>
    <row r="594" spans="11:11" ht="15.75" customHeight="1" x14ac:dyDescent="0.2">
      <c r="K594" s="33"/>
    </row>
    <row r="595" spans="11:11" ht="15.75" customHeight="1" x14ac:dyDescent="0.2">
      <c r="K595" s="33"/>
    </row>
    <row r="596" spans="11:11" ht="15.75" customHeight="1" x14ac:dyDescent="0.2">
      <c r="K596" s="33"/>
    </row>
    <row r="597" spans="11:11" ht="15.75" customHeight="1" x14ac:dyDescent="0.2">
      <c r="K597" s="33"/>
    </row>
    <row r="598" spans="11:11" ht="15.75" customHeight="1" x14ac:dyDescent="0.2">
      <c r="K598" s="33"/>
    </row>
    <row r="599" spans="11:11" ht="15.75" customHeight="1" x14ac:dyDescent="0.2">
      <c r="K599" s="33"/>
    </row>
    <row r="600" spans="11:11" ht="15.75" customHeight="1" x14ac:dyDescent="0.2">
      <c r="K600" s="33"/>
    </row>
    <row r="601" spans="11:11" ht="15.75" customHeight="1" x14ac:dyDescent="0.2">
      <c r="K601" s="33"/>
    </row>
    <row r="602" spans="11:11" ht="15.75" customHeight="1" x14ac:dyDescent="0.2">
      <c r="K602" s="33"/>
    </row>
    <row r="603" spans="11:11" ht="15.75" customHeight="1" x14ac:dyDescent="0.2">
      <c r="K603" s="33"/>
    </row>
    <row r="604" spans="11:11" ht="15.75" customHeight="1" x14ac:dyDescent="0.2">
      <c r="K604" s="33"/>
    </row>
    <row r="605" spans="11:11" ht="15.75" customHeight="1" x14ac:dyDescent="0.2">
      <c r="K605" s="33"/>
    </row>
    <row r="606" spans="11:11" ht="15.75" customHeight="1" x14ac:dyDescent="0.2">
      <c r="K606" s="33"/>
    </row>
    <row r="607" spans="11:11" ht="15.75" customHeight="1" x14ac:dyDescent="0.2">
      <c r="K607" s="33"/>
    </row>
    <row r="608" spans="11:11" ht="15.75" customHeight="1" x14ac:dyDescent="0.2">
      <c r="K608" s="33"/>
    </row>
    <row r="609" spans="11:11" ht="15.75" customHeight="1" x14ac:dyDescent="0.2">
      <c r="K609" s="33"/>
    </row>
    <row r="610" spans="11:11" ht="15.75" customHeight="1" x14ac:dyDescent="0.2">
      <c r="K610" s="33"/>
    </row>
    <row r="611" spans="11:11" ht="15.75" customHeight="1" x14ac:dyDescent="0.2">
      <c r="K611" s="33"/>
    </row>
    <row r="612" spans="11:11" ht="15.75" customHeight="1" x14ac:dyDescent="0.2">
      <c r="K612" s="33"/>
    </row>
    <row r="613" spans="11:11" ht="15.75" customHeight="1" x14ac:dyDescent="0.2">
      <c r="K613" s="33"/>
    </row>
    <row r="614" spans="11:11" ht="15.75" customHeight="1" x14ac:dyDescent="0.2">
      <c r="K614" s="33"/>
    </row>
    <row r="615" spans="11:11" ht="15.75" customHeight="1" x14ac:dyDescent="0.2">
      <c r="K615" s="33"/>
    </row>
    <row r="616" spans="11:11" ht="15.75" customHeight="1" x14ac:dyDescent="0.2">
      <c r="K616" s="33"/>
    </row>
    <row r="617" spans="11:11" ht="15.75" customHeight="1" x14ac:dyDescent="0.2">
      <c r="K617" s="33"/>
    </row>
    <row r="618" spans="11:11" ht="15.75" customHeight="1" x14ac:dyDescent="0.2">
      <c r="K618" s="33"/>
    </row>
    <row r="619" spans="11:11" ht="15.75" customHeight="1" x14ac:dyDescent="0.2">
      <c r="K619" s="33"/>
    </row>
    <row r="620" spans="11:11" ht="15.75" customHeight="1" x14ac:dyDescent="0.2">
      <c r="K620" s="33"/>
    </row>
    <row r="621" spans="11:11" ht="15.75" customHeight="1" x14ac:dyDescent="0.2">
      <c r="K621" s="33"/>
    </row>
    <row r="622" spans="11:11" ht="15.75" customHeight="1" x14ac:dyDescent="0.2">
      <c r="K622" s="33"/>
    </row>
    <row r="623" spans="11:11" ht="15.75" customHeight="1" x14ac:dyDescent="0.2">
      <c r="K623" s="33"/>
    </row>
    <row r="624" spans="11:11" ht="15.75" customHeight="1" x14ac:dyDescent="0.2">
      <c r="K624" s="33"/>
    </row>
    <row r="625" spans="11:11" ht="15.75" customHeight="1" x14ac:dyDescent="0.2">
      <c r="K625" s="33"/>
    </row>
    <row r="626" spans="11:11" ht="15.75" customHeight="1" x14ac:dyDescent="0.2">
      <c r="K626" s="33"/>
    </row>
    <row r="627" spans="11:11" ht="15.75" customHeight="1" x14ac:dyDescent="0.2">
      <c r="K627" s="33"/>
    </row>
    <row r="628" spans="11:11" ht="15.75" customHeight="1" x14ac:dyDescent="0.2">
      <c r="K628" s="33"/>
    </row>
    <row r="629" spans="11:11" ht="15.75" customHeight="1" x14ac:dyDescent="0.2">
      <c r="K629" s="33"/>
    </row>
    <row r="630" spans="11:11" ht="15.75" customHeight="1" x14ac:dyDescent="0.2">
      <c r="K630" s="33"/>
    </row>
    <row r="631" spans="11:11" ht="15.75" customHeight="1" x14ac:dyDescent="0.2">
      <c r="K631" s="33"/>
    </row>
    <row r="632" spans="11:11" ht="15.75" customHeight="1" x14ac:dyDescent="0.2">
      <c r="K632" s="33"/>
    </row>
    <row r="633" spans="11:11" ht="15.75" customHeight="1" x14ac:dyDescent="0.2">
      <c r="K633" s="33"/>
    </row>
    <row r="634" spans="11:11" ht="15.75" customHeight="1" x14ac:dyDescent="0.2">
      <c r="K634" s="33"/>
    </row>
    <row r="635" spans="11:11" ht="15.75" customHeight="1" x14ac:dyDescent="0.2">
      <c r="K635" s="33"/>
    </row>
    <row r="636" spans="11:11" ht="15.75" customHeight="1" x14ac:dyDescent="0.2">
      <c r="K636" s="33"/>
    </row>
    <row r="637" spans="11:11" ht="15.75" customHeight="1" x14ac:dyDescent="0.2">
      <c r="K637" s="33"/>
    </row>
    <row r="638" spans="11:11" ht="15.75" customHeight="1" x14ac:dyDescent="0.2">
      <c r="K638" s="33"/>
    </row>
    <row r="639" spans="11:11" ht="15.75" customHeight="1" x14ac:dyDescent="0.2">
      <c r="K639" s="33"/>
    </row>
    <row r="640" spans="11:11" ht="15.75" customHeight="1" x14ac:dyDescent="0.2">
      <c r="K640" s="33"/>
    </row>
    <row r="641" spans="11:11" ht="15.75" customHeight="1" x14ac:dyDescent="0.2">
      <c r="K641" s="33"/>
    </row>
    <row r="642" spans="11:11" ht="15.75" customHeight="1" x14ac:dyDescent="0.2">
      <c r="K642" s="33"/>
    </row>
    <row r="643" spans="11:11" ht="15.75" customHeight="1" x14ac:dyDescent="0.2">
      <c r="K643" s="33"/>
    </row>
    <row r="644" spans="11:11" ht="15.75" customHeight="1" x14ac:dyDescent="0.2">
      <c r="K644" s="33"/>
    </row>
    <row r="645" spans="11:11" ht="15.75" customHeight="1" x14ac:dyDescent="0.2">
      <c r="K645" s="33"/>
    </row>
    <row r="646" spans="11:11" ht="15.75" customHeight="1" x14ac:dyDescent="0.2">
      <c r="K646" s="33"/>
    </row>
    <row r="647" spans="11:11" ht="15.75" customHeight="1" x14ac:dyDescent="0.2">
      <c r="K647" s="33"/>
    </row>
    <row r="648" spans="11:11" ht="15.75" customHeight="1" x14ac:dyDescent="0.2">
      <c r="K648" s="33"/>
    </row>
    <row r="649" spans="11:11" ht="15.75" customHeight="1" x14ac:dyDescent="0.2">
      <c r="K649" s="33"/>
    </row>
    <row r="650" spans="11:11" ht="15.75" customHeight="1" x14ac:dyDescent="0.2">
      <c r="K650" s="33"/>
    </row>
    <row r="651" spans="11:11" ht="15.75" customHeight="1" x14ac:dyDescent="0.2">
      <c r="K651" s="33"/>
    </row>
    <row r="652" spans="11:11" ht="15.75" customHeight="1" x14ac:dyDescent="0.2">
      <c r="K652" s="33"/>
    </row>
    <row r="653" spans="11:11" ht="15.75" customHeight="1" x14ac:dyDescent="0.2">
      <c r="K653" s="33"/>
    </row>
    <row r="654" spans="11:11" ht="15.75" customHeight="1" x14ac:dyDescent="0.2">
      <c r="K654" s="33"/>
    </row>
    <row r="655" spans="11:11" ht="15.75" customHeight="1" x14ac:dyDescent="0.2">
      <c r="K655" s="33"/>
    </row>
    <row r="656" spans="11:11" ht="15.75" customHeight="1" x14ac:dyDescent="0.2">
      <c r="K656" s="33"/>
    </row>
    <row r="657" spans="11:11" ht="15.75" customHeight="1" x14ac:dyDescent="0.2">
      <c r="K657" s="33"/>
    </row>
    <row r="658" spans="11:11" ht="15.75" customHeight="1" x14ac:dyDescent="0.2">
      <c r="K658" s="33"/>
    </row>
    <row r="659" spans="11:11" ht="15.75" customHeight="1" x14ac:dyDescent="0.2">
      <c r="K659" s="33"/>
    </row>
    <row r="660" spans="11:11" ht="15.75" customHeight="1" x14ac:dyDescent="0.2">
      <c r="K660" s="33"/>
    </row>
    <row r="661" spans="11:11" ht="15.75" customHeight="1" x14ac:dyDescent="0.2">
      <c r="K661" s="33"/>
    </row>
    <row r="662" spans="11:11" ht="15.75" customHeight="1" x14ac:dyDescent="0.2">
      <c r="K662" s="33"/>
    </row>
    <row r="663" spans="11:11" ht="15.75" customHeight="1" x14ac:dyDescent="0.2">
      <c r="K663" s="33"/>
    </row>
    <row r="664" spans="11:11" ht="15.75" customHeight="1" x14ac:dyDescent="0.2">
      <c r="K664" s="33"/>
    </row>
    <row r="665" spans="11:11" ht="15.75" customHeight="1" x14ac:dyDescent="0.2">
      <c r="K665" s="33"/>
    </row>
    <row r="666" spans="11:11" ht="15.75" customHeight="1" x14ac:dyDescent="0.2">
      <c r="K666" s="33"/>
    </row>
    <row r="667" spans="11:11" ht="15.75" customHeight="1" x14ac:dyDescent="0.2">
      <c r="K667" s="33"/>
    </row>
    <row r="668" spans="11:11" ht="15.75" customHeight="1" x14ac:dyDescent="0.2">
      <c r="K668" s="33"/>
    </row>
    <row r="669" spans="11:11" ht="15.75" customHeight="1" x14ac:dyDescent="0.2">
      <c r="K669" s="33"/>
    </row>
    <row r="670" spans="11:11" ht="15.75" customHeight="1" x14ac:dyDescent="0.2">
      <c r="K670" s="33"/>
    </row>
    <row r="671" spans="11:11" ht="15.75" customHeight="1" x14ac:dyDescent="0.2">
      <c r="K671" s="33"/>
    </row>
    <row r="672" spans="11:11" ht="15.75" customHeight="1" x14ac:dyDescent="0.2">
      <c r="K672" s="33"/>
    </row>
    <row r="673" spans="11:11" ht="15.75" customHeight="1" x14ac:dyDescent="0.2">
      <c r="K673" s="33"/>
    </row>
    <row r="674" spans="11:11" ht="15.75" customHeight="1" x14ac:dyDescent="0.2">
      <c r="K674" s="33"/>
    </row>
    <row r="675" spans="11:11" ht="15.75" customHeight="1" x14ac:dyDescent="0.2">
      <c r="K675" s="33"/>
    </row>
    <row r="676" spans="11:11" ht="15.75" customHeight="1" x14ac:dyDescent="0.2">
      <c r="K676" s="33"/>
    </row>
    <row r="677" spans="11:11" ht="15.75" customHeight="1" x14ac:dyDescent="0.2">
      <c r="K677" s="33"/>
    </row>
    <row r="678" spans="11:11" ht="15.75" customHeight="1" x14ac:dyDescent="0.2">
      <c r="K678" s="33"/>
    </row>
    <row r="679" spans="11:11" ht="15.75" customHeight="1" x14ac:dyDescent="0.2">
      <c r="K679" s="33"/>
    </row>
    <row r="680" spans="11:11" ht="15.75" customHeight="1" x14ac:dyDescent="0.2">
      <c r="K680" s="33"/>
    </row>
    <row r="681" spans="11:11" ht="15.75" customHeight="1" x14ac:dyDescent="0.2">
      <c r="K681" s="33"/>
    </row>
    <row r="682" spans="11:11" ht="15.75" customHeight="1" x14ac:dyDescent="0.2">
      <c r="K682" s="33"/>
    </row>
    <row r="683" spans="11:11" ht="15.75" customHeight="1" x14ac:dyDescent="0.2">
      <c r="K683" s="33"/>
    </row>
    <row r="684" spans="11:11" ht="15.75" customHeight="1" x14ac:dyDescent="0.2">
      <c r="K684" s="33"/>
    </row>
    <row r="685" spans="11:11" ht="15.75" customHeight="1" x14ac:dyDescent="0.2">
      <c r="K685" s="33"/>
    </row>
    <row r="686" spans="11:11" ht="15.75" customHeight="1" x14ac:dyDescent="0.2">
      <c r="K686" s="33"/>
    </row>
    <row r="687" spans="11:11" ht="15.75" customHeight="1" x14ac:dyDescent="0.2">
      <c r="K687" s="33"/>
    </row>
    <row r="688" spans="11:11" ht="15.75" customHeight="1" x14ac:dyDescent="0.2">
      <c r="K688" s="33"/>
    </row>
    <row r="689" spans="11:11" ht="15.75" customHeight="1" x14ac:dyDescent="0.2">
      <c r="K689" s="33"/>
    </row>
    <row r="690" spans="11:11" ht="15.75" customHeight="1" x14ac:dyDescent="0.2">
      <c r="K690" s="33"/>
    </row>
    <row r="691" spans="11:11" ht="15.75" customHeight="1" x14ac:dyDescent="0.2">
      <c r="K691" s="33"/>
    </row>
    <row r="692" spans="11:11" ht="15.75" customHeight="1" x14ac:dyDescent="0.2">
      <c r="K692" s="33"/>
    </row>
    <row r="693" spans="11:11" ht="15.75" customHeight="1" x14ac:dyDescent="0.2">
      <c r="K693" s="33"/>
    </row>
    <row r="694" spans="11:11" ht="15.75" customHeight="1" x14ac:dyDescent="0.2">
      <c r="K694" s="33"/>
    </row>
    <row r="695" spans="11:11" ht="15.75" customHeight="1" x14ac:dyDescent="0.2">
      <c r="K695" s="33"/>
    </row>
    <row r="696" spans="11:11" ht="15.75" customHeight="1" x14ac:dyDescent="0.2">
      <c r="K696" s="33"/>
    </row>
    <row r="697" spans="11:11" ht="15.75" customHeight="1" x14ac:dyDescent="0.2">
      <c r="K697" s="33"/>
    </row>
    <row r="698" spans="11:11" ht="15.75" customHeight="1" x14ac:dyDescent="0.2">
      <c r="K698" s="33"/>
    </row>
    <row r="699" spans="11:11" ht="15.75" customHeight="1" x14ac:dyDescent="0.2">
      <c r="K699" s="33"/>
    </row>
    <row r="700" spans="11:11" ht="15.75" customHeight="1" x14ac:dyDescent="0.2">
      <c r="K700" s="33"/>
    </row>
    <row r="701" spans="11:11" ht="15.75" customHeight="1" x14ac:dyDescent="0.2">
      <c r="K701" s="33"/>
    </row>
    <row r="702" spans="11:11" ht="15.75" customHeight="1" x14ac:dyDescent="0.2">
      <c r="K702" s="33"/>
    </row>
    <row r="703" spans="11:11" ht="15.75" customHeight="1" x14ac:dyDescent="0.2">
      <c r="K703" s="33"/>
    </row>
    <row r="704" spans="11:11" ht="15.75" customHeight="1" x14ac:dyDescent="0.2">
      <c r="K704" s="33"/>
    </row>
    <row r="705" spans="11:11" ht="15.75" customHeight="1" x14ac:dyDescent="0.2">
      <c r="K705" s="33"/>
    </row>
    <row r="706" spans="11:11" ht="15.75" customHeight="1" x14ac:dyDescent="0.2">
      <c r="K706" s="33"/>
    </row>
    <row r="707" spans="11:11" ht="15.75" customHeight="1" x14ac:dyDescent="0.2">
      <c r="K707" s="33"/>
    </row>
    <row r="708" spans="11:11" ht="15.75" customHeight="1" x14ac:dyDescent="0.2">
      <c r="K708" s="33"/>
    </row>
    <row r="709" spans="11:11" ht="15.75" customHeight="1" x14ac:dyDescent="0.2">
      <c r="K709" s="33"/>
    </row>
    <row r="710" spans="11:11" ht="15.75" customHeight="1" x14ac:dyDescent="0.2">
      <c r="K710" s="33"/>
    </row>
    <row r="711" spans="11:11" ht="15.75" customHeight="1" x14ac:dyDescent="0.2">
      <c r="K711" s="33"/>
    </row>
    <row r="712" spans="11:11" ht="15.75" customHeight="1" x14ac:dyDescent="0.2">
      <c r="K712" s="33"/>
    </row>
    <row r="713" spans="11:11" ht="15.75" customHeight="1" x14ac:dyDescent="0.2">
      <c r="K713" s="33"/>
    </row>
    <row r="714" spans="11:11" ht="15.75" customHeight="1" x14ac:dyDescent="0.2">
      <c r="K714" s="33"/>
    </row>
    <row r="715" spans="11:11" ht="15.75" customHeight="1" x14ac:dyDescent="0.2">
      <c r="K715" s="33"/>
    </row>
    <row r="716" spans="11:11" ht="15.75" customHeight="1" x14ac:dyDescent="0.2">
      <c r="K716" s="33"/>
    </row>
    <row r="717" spans="11:11" ht="15.75" customHeight="1" x14ac:dyDescent="0.2">
      <c r="K717" s="33"/>
    </row>
    <row r="718" spans="11:11" ht="15.75" customHeight="1" x14ac:dyDescent="0.2">
      <c r="K718" s="33"/>
    </row>
    <row r="719" spans="11:11" ht="15.75" customHeight="1" x14ac:dyDescent="0.2">
      <c r="K719" s="33"/>
    </row>
    <row r="720" spans="11:11" ht="15.75" customHeight="1" x14ac:dyDescent="0.2">
      <c r="K720" s="33"/>
    </row>
    <row r="721" spans="11:11" ht="15.75" customHeight="1" x14ac:dyDescent="0.2">
      <c r="K721" s="33"/>
    </row>
    <row r="722" spans="11:11" ht="15.75" customHeight="1" x14ac:dyDescent="0.2">
      <c r="K722" s="33"/>
    </row>
    <row r="723" spans="11:11" ht="15.75" customHeight="1" x14ac:dyDescent="0.2">
      <c r="K723" s="33"/>
    </row>
    <row r="724" spans="11:11" ht="15.75" customHeight="1" x14ac:dyDescent="0.2">
      <c r="K724" s="33"/>
    </row>
    <row r="725" spans="11:11" ht="15.75" customHeight="1" x14ac:dyDescent="0.2">
      <c r="K725" s="33"/>
    </row>
    <row r="726" spans="11:11" ht="15.75" customHeight="1" x14ac:dyDescent="0.2">
      <c r="K726" s="33"/>
    </row>
    <row r="727" spans="11:11" ht="15.75" customHeight="1" x14ac:dyDescent="0.2">
      <c r="K727" s="33"/>
    </row>
    <row r="728" spans="11:11" ht="15.75" customHeight="1" x14ac:dyDescent="0.2">
      <c r="K728" s="33"/>
    </row>
    <row r="729" spans="11:11" ht="15.75" customHeight="1" x14ac:dyDescent="0.2">
      <c r="K729" s="33"/>
    </row>
    <row r="730" spans="11:11" ht="15.75" customHeight="1" x14ac:dyDescent="0.2">
      <c r="K730" s="33"/>
    </row>
    <row r="731" spans="11:11" ht="15.75" customHeight="1" x14ac:dyDescent="0.2">
      <c r="K731" s="33"/>
    </row>
    <row r="732" spans="11:11" ht="15.75" customHeight="1" x14ac:dyDescent="0.2">
      <c r="K732" s="33"/>
    </row>
    <row r="733" spans="11:11" ht="15.75" customHeight="1" x14ac:dyDescent="0.2">
      <c r="K733" s="33"/>
    </row>
    <row r="734" spans="11:11" ht="15.75" customHeight="1" x14ac:dyDescent="0.2">
      <c r="K734" s="33"/>
    </row>
    <row r="735" spans="11:11" ht="15.75" customHeight="1" x14ac:dyDescent="0.2">
      <c r="K735" s="33"/>
    </row>
    <row r="736" spans="11:11" ht="15.75" customHeight="1" x14ac:dyDescent="0.2">
      <c r="K736" s="33"/>
    </row>
    <row r="737" spans="11:11" ht="15.75" customHeight="1" x14ac:dyDescent="0.2">
      <c r="K737" s="33"/>
    </row>
    <row r="738" spans="11:11" ht="15.75" customHeight="1" x14ac:dyDescent="0.2">
      <c r="K738" s="33"/>
    </row>
    <row r="739" spans="11:11" ht="15.75" customHeight="1" x14ac:dyDescent="0.2">
      <c r="K739" s="33"/>
    </row>
    <row r="740" spans="11:11" ht="15.75" customHeight="1" x14ac:dyDescent="0.2">
      <c r="K740" s="33"/>
    </row>
    <row r="741" spans="11:11" ht="15.75" customHeight="1" x14ac:dyDescent="0.2">
      <c r="K741" s="33"/>
    </row>
    <row r="742" spans="11:11" ht="15.75" customHeight="1" x14ac:dyDescent="0.2">
      <c r="K742" s="33"/>
    </row>
    <row r="743" spans="11:11" ht="15.75" customHeight="1" x14ac:dyDescent="0.2">
      <c r="K743" s="33"/>
    </row>
    <row r="744" spans="11:11" ht="15.75" customHeight="1" x14ac:dyDescent="0.2">
      <c r="K744" s="33"/>
    </row>
    <row r="745" spans="11:11" ht="15.75" customHeight="1" x14ac:dyDescent="0.2">
      <c r="K745" s="33"/>
    </row>
    <row r="746" spans="11:11" ht="15.75" customHeight="1" x14ac:dyDescent="0.2">
      <c r="K746" s="33"/>
    </row>
    <row r="747" spans="11:11" ht="15.75" customHeight="1" x14ac:dyDescent="0.2">
      <c r="K747" s="33"/>
    </row>
    <row r="748" spans="11:11" ht="15.75" customHeight="1" x14ac:dyDescent="0.2">
      <c r="K748" s="33"/>
    </row>
    <row r="749" spans="11:11" ht="15.75" customHeight="1" x14ac:dyDescent="0.2">
      <c r="K749" s="33"/>
    </row>
    <row r="750" spans="11:11" ht="15.75" customHeight="1" x14ac:dyDescent="0.2">
      <c r="K750" s="33"/>
    </row>
    <row r="751" spans="11:11" ht="15.75" customHeight="1" x14ac:dyDescent="0.2">
      <c r="K751" s="33"/>
    </row>
    <row r="752" spans="11:11" ht="15.75" customHeight="1" x14ac:dyDescent="0.2">
      <c r="K752" s="33"/>
    </row>
    <row r="753" spans="11:11" ht="15.75" customHeight="1" x14ac:dyDescent="0.2">
      <c r="K753" s="33"/>
    </row>
    <row r="754" spans="11:11" ht="15.75" customHeight="1" x14ac:dyDescent="0.2">
      <c r="K754" s="33"/>
    </row>
    <row r="755" spans="11:11" ht="15.75" customHeight="1" x14ac:dyDescent="0.2">
      <c r="K755" s="33"/>
    </row>
    <row r="756" spans="11:11" ht="15.75" customHeight="1" x14ac:dyDescent="0.2">
      <c r="K756" s="33"/>
    </row>
    <row r="757" spans="11:11" ht="15.75" customHeight="1" x14ac:dyDescent="0.2">
      <c r="K757" s="33"/>
    </row>
    <row r="758" spans="11:11" ht="15.75" customHeight="1" x14ac:dyDescent="0.2">
      <c r="K758" s="33"/>
    </row>
    <row r="759" spans="11:11" ht="15.75" customHeight="1" x14ac:dyDescent="0.2">
      <c r="K759" s="33"/>
    </row>
    <row r="760" spans="11:11" ht="15.75" customHeight="1" x14ac:dyDescent="0.2">
      <c r="K760" s="33"/>
    </row>
    <row r="761" spans="11:11" ht="15.75" customHeight="1" x14ac:dyDescent="0.2">
      <c r="K761" s="33"/>
    </row>
    <row r="762" spans="11:11" ht="15.75" customHeight="1" x14ac:dyDescent="0.2">
      <c r="K762" s="33"/>
    </row>
    <row r="763" spans="11:11" ht="15.75" customHeight="1" x14ac:dyDescent="0.2">
      <c r="K763" s="33"/>
    </row>
    <row r="764" spans="11:11" ht="15.75" customHeight="1" x14ac:dyDescent="0.2">
      <c r="K764" s="33"/>
    </row>
    <row r="765" spans="11:11" ht="15.75" customHeight="1" x14ac:dyDescent="0.2">
      <c r="K765" s="33"/>
    </row>
    <row r="766" spans="11:11" ht="15.75" customHeight="1" x14ac:dyDescent="0.2">
      <c r="K766" s="33"/>
    </row>
    <row r="767" spans="11:11" ht="15.75" customHeight="1" x14ac:dyDescent="0.2">
      <c r="K767" s="33"/>
    </row>
    <row r="768" spans="11:11" ht="15.75" customHeight="1" x14ac:dyDescent="0.2">
      <c r="K768" s="33"/>
    </row>
    <row r="769" spans="11:11" ht="15.75" customHeight="1" x14ac:dyDescent="0.2">
      <c r="K769" s="33"/>
    </row>
    <row r="770" spans="11:11" ht="15.75" customHeight="1" x14ac:dyDescent="0.2">
      <c r="K770" s="33"/>
    </row>
    <row r="771" spans="11:11" ht="15.75" customHeight="1" x14ac:dyDescent="0.2">
      <c r="K771" s="33"/>
    </row>
    <row r="772" spans="11:11" ht="15.75" customHeight="1" x14ac:dyDescent="0.2">
      <c r="K772" s="33"/>
    </row>
    <row r="773" spans="11:11" ht="15.75" customHeight="1" x14ac:dyDescent="0.2">
      <c r="K773" s="33"/>
    </row>
    <row r="774" spans="11:11" ht="15.75" customHeight="1" x14ac:dyDescent="0.2">
      <c r="K774" s="33"/>
    </row>
    <row r="775" spans="11:11" ht="15.75" customHeight="1" x14ac:dyDescent="0.2">
      <c r="K775" s="33"/>
    </row>
    <row r="776" spans="11:11" ht="15.75" customHeight="1" x14ac:dyDescent="0.2">
      <c r="K776" s="33"/>
    </row>
    <row r="777" spans="11:11" ht="15.75" customHeight="1" x14ac:dyDescent="0.2">
      <c r="K777" s="33"/>
    </row>
    <row r="778" spans="11:11" ht="15.75" customHeight="1" x14ac:dyDescent="0.2">
      <c r="K778" s="33"/>
    </row>
    <row r="779" spans="11:11" ht="15.75" customHeight="1" x14ac:dyDescent="0.2">
      <c r="K779" s="33"/>
    </row>
    <row r="780" spans="11:11" ht="15.75" customHeight="1" x14ac:dyDescent="0.2">
      <c r="K780" s="33"/>
    </row>
    <row r="781" spans="11:11" ht="15.75" customHeight="1" x14ac:dyDescent="0.2">
      <c r="K781" s="33"/>
    </row>
    <row r="782" spans="11:11" ht="15.75" customHeight="1" x14ac:dyDescent="0.2">
      <c r="K782" s="33"/>
    </row>
    <row r="783" spans="11:11" ht="15.75" customHeight="1" x14ac:dyDescent="0.2">
      <c r="K783" s="33"/>
    </row>
    <row r="784" spans="11:11" ht="15.75" customHeight="1" x14ac:dyDescent="0.2">
      <c r="K784" s="33"/>
    </row>
    <row r="785" spans="11:11" ht="15.75" customHeight="1" x14ac:dyDescent="0.2">
      <c r="K785" s="33"/>
    </row>
    <row r="786" spans="11:11" ht="15.75" customHeight="1" x14ac:dyDescent="0.2">
      <c r="K786" s="33"/>
    </row>
    <row r="787" spans="11:11" ht="15.75" customHeight="1" x14ac:dyDescent="0.2">
      <c r="K787" s="33"/>
    </row>
    <row r="788" spans="11:11" ht="15.75" customHeight="1" x14ac:dyDescent="0.2">
      <c r="K788" s="33"/>
    </row>
    <row r="789" spans="11:11" ht="15.75" customHeight="1" x14ac:dyDescent="0.2">
      <c r="K789" s="33"/>
    </row>
    <row r="790" spans="11:11" ht="15.75" customHeight="1" x14ac:dyDescent="0.2">
      <c r="K790" s="33"/>
    </row>
    <row r="791" spans="11:11" ht="15.75" customHeight="1" x14ac:dyDescent="0.2">
      <c r="K791" s="33"/>
    </row>
    <row r="792" spans="11:11" ht="15.75" customHeight="1" x14ac:dyDescent="0.2">
      <c r="K792" s="33"/>
    </row>
    <row r="793" spans="11:11" ht="15.75" customHeight="1" x14ac:dyDescent="0.2">
      <c r="K793" s="33"/>
    </row>
    <row r="794" spans="11:11" ht="15.75" customHeight="1" x14ac:dyDescent="0.2">
      <c r="K794" s="33"/>
    </row>
    <row r="795" spans="11:11" ht="15.75" customHeight="1" x14ac:dyDescent="0.2">
      <c r="K795" s="33"/>
    </row>
    <row r="796" spans="11:11" ht="15.75" customHeight="1" x14ac:dyDescent="0.2">
      <c r="K796" s="33"/>
    </row>
    <row r="797" spans="11:11" ht="15.75" customHeight="1" x14ac:dyDescent="0.2">
      <c r="K797" s="33"/>
    </row>
    <row r="798" spans="11:11" ht="15.75" customHeight="1" x14ac:dyDescent="0.2">
      <c r="K798" s="33"/>
    </row>
    <row r="799" spans="11:11" ht="15.75" customHeight="1" x14ac:dyDescent="0.2">
      <c r="K799" s="33"/>
    </row>
    <row r="800" spans="11:11" ht="15.75" customHeight="1" x14ac:dyDescent="0.2">
      <c r="K800" s="33"/>
    </row>
    <row r="801" spans="11:11" ht="15.75" customHeight="1" x14ac:dyDescent="0.2">
      <c r="K801" s="33"/>
    </row>
    <row r="802" spans="11:11" ht="15.75" customHeight="1" x14ac:dyDescent="0.2">
      <c r="K802" s="33"/>
    </row>
    <row r="803" spans="11:11" ht="15.75" customHeight="1" x14ac:dyDescent="0.2">
      <c r="K803" s="33"/>
    </row>
    <row r="804" spans="11:11" ht="15.75" customHeight="1" x14ac:dyDescent="0.2">
      <c r="K804" s="33"/>
    </row>
    <row r="805" spans="11:11" ht="15.75" customHeight="1" x14ac:dyDescent="0.2">
      <c r="K805" s="33"/>
    </row>
    <row r="806" spans="11:11" ht="15.75" customHeight="1" x14ac:dyDescent="0.2">
      <c r="K806" s="33"/>
    </row>
    <row r="807" spans="11:11" ht="15.75" customHeight="1" x14ac:dyDescent="0.2">
      <c r="K807" s="33"/>
    </row>
    <row r="808" spans="11:11" ht="15.75" customHeight="1" x14ac:dyDescent="0.2">
      <c r="K808" s="33"/>
    </row>
    <row r="809" spans="11:11" ht="15.75" customHeight="1" x14ac:dyDescent="0.2">
      <c r="K809" s="33"/>
    </row>
    <row r="810" spans="11:11" ht="15.75" customHeight="1" x14ac:dyDescent="0.2">
      <c r="K810" s="33"/>
    </row>
    <row r="811" spans="11:11" ht="15.75" customHeight="1" x14ac:dyDescent="0.2">
      <c r="K811" s="33"/>
    </row>
    <row r="812" spans="11:11" ht="15.75" customHeight="1" x14ac:dyDescent="0.2">
      <c r="K812" s="33"/>
    </row>
    <row r="813" spans="11:11" ht="15.75" customHeight="1" x14ac:dyDescent="0.2">
      <c r="K813" s="33"/>
    </row>
    <row r="814" spans="11:11" ht="15.75" customHeight="1" x14ac:dyDescent="0.2">
      <c r="K814" s="33"/>
    </row>
    <row r="815" spans="11:11" ht="15.75" customHeight="1" x14ac:dyDescent="0.2">
      <c r="K815" s="33"/>
    </row>
    <row r="816" spans="11:11" ht="15.75" customHeight="1" x14ac:dyDescent="0.2">
      <c r="K816" s="33"/>
    </row>
    <row r="817" spans="11:11" ht="15.75" customHeight="1" x14ac:dyDescent="0.2">
      <c r="K817" s="33"/>
    </row>
    <row r="818" spans="11:11" ht="15.75" customHeight="1" x14ac:dyDescent="0.2">
      <c r="K818" s="33"/>
    </row>
    <row r="819" spans="11:11" ht="15.75" customHeight="1" x14ac:dyDescent="0.2">
      <c r="K819" s="33"/>
    </row>
    <row r="820" spans="11:11" ht="15.75" customHeight="1" x14ac:dyDescent="0.2">
      <c r="K820" s="33"/>
    </row>
    <row r="821" spans="11:11" ht="15.75" customHeight="1" x14ac:dyDescent="0.2">
      <c r="K821" s="33"/>
    </row>
    <row r="822" spans="11:11" ht="15.75" customHeight="1" x14ac:dyDescent="0.2">
      <c r="K822" s="33"/>
    </row>
    <row r="823" spans="11:11" ht="15.75" customHeight="1" x14ac:dyDescent="0.2">
      <c r="K823" s="33"/>
    </row>
    <row r="824" spans="11:11" ht="15.75" customHeight="1" x14ac:dyDescent="0.2">
      <c r="K824" s="33"/>
    </row>
    <row r="825" spans="11:11" ht="15.75" customHeight="1" x14ac:dyDescent="0.2">
      <c r="K825" s="33"/>
    </row>
    <row r="826" spans="11:11" ht="15.75" customHeight="1" x14ac:dyDescent="0.2">
      <c r="K826" s="33"/>
    </row>
    <row r="827" spans="11:11" ht="15.75" customHeight="1" x14ac:dyDescent="0.2">
      <c r="K827" s="33"/>
    </row>
    <row r="828" spans="11:11" ht="15.75" customHeight="1" x14ac:dyDescent="0.2">
      <c r="K828" s="33"/>
    </row>
    <row r="829" spans="11:11" ht="15.75" customHeight="1" x14ac:dyDescent="0.2">
      <c r="K829" s="33"/>
    </row>
    <row r="830" spans="11:11" ht="15.75" customHeight="1" x14ac:dyDescent="0.2">
      <c r="K830" s="33"/>
    </row>
    <row r="831" spans="11:11" ht="15.75" customHeight="1" x14ac:dyDescent="0.2">
      <c r="K831" s="33"/>
    </row>
    <row r="832" spans="11:11" ht="15.75" customHeight="1" x14ac:dyDescent="0.2">
      <c r="K832" s="33"/>
    </row>
    <row r="833" spans="11:11" ht="15.75" customHeight="1" x14ac:dyDescent="0.2">
      <c r="K833" s="33"/>
    </row>
    <row r="834" spans="11:11" ht="15.75" customHeight="1" x14ac:dyDescent="0.2">
      <c r="K834" s="33"/>
    </row>
    <row r="835" spans="11:11" ht="15.75" customHeight="1" x14ac:dyDescent="0.2">
      <c r="K835" s="33"/>
    </row>
    <row r="836" spans="11:11" ht="15.75" customHeight="1" x14ac:dyDescent="0.2">
      <c r="K836" s="33"/>
    </row>
    <row r="837" spans="11:11" ht="15.75" customHeight="1" x14ac:dyDescent="0.2">
      <c r="K837" s="33"/>
    </row>
    <row r="838" spans="11:11" ht="15.75" customHeight="1" x14ac:dyDescent="0.2">
      <c r="K838" s="33"/>
    </row>
    <row r="839" spans="11:11" ht="15.75" customHeight="1" x14ac:dyDescent="0.2">
      <c r="K839" s="33"/>
    </row>
    <row r="840" spans="11:11" ht="15.75" customHeight="1" x14ac:dyDescent="0.2">
      <c r="K840" s="33"/>
    </row>
    <row r="841" spans="11:11" ht="15.75" customHeight="1" x14ac:dyDescent="0.2">
      <c r="K841" s="33"/>
    </row>
    <row r="842" spans="11:11" ht="15.75" customHeight="1" x14ac:dyDescent="0.2">
      <c r="K842" s="33"/>
    </row>
    <row r="843" spans="11:11" ht="15.75" customHeight="1" x14ac:dyDescent="0.2">
      <c r="K843" s="33"/>
    </row>
    <row r="844" spans="11:11" ht="15.75" customHeight="1" x14ac:dyDescent="0.2">
      <c r="K844" s="33"/>
    </row>
    <row r="845" spans="11:11" ht="15.75" customHeight="1" x14ac:dyDescent="0.2">
      <c r="K845" s="33"/>
    </row>
    <row r="846" spans="11:11" ht="15.75" customHeight="1" x14ac:dyDescent="0.2">
      <c r="K846" s="33"/>
    </row>
    <row r="847" spans="11:11" ht="15.75" customHeight="1" x14ac:dyDescent="0.2">
      <c r="K847" s="33"/>
    </row>
    <row r="848" spans="11:11" ht="15.75" customHeight="1" x14ac:dyDescent="0.2">
      <c r="K848" s="33"/>
    </row>
    <row r="849" spans="11:11" ht="15.75" customHeight="1" x14ac:dyDescent="0.2">
      <c r="K849" s="33"/>
    </row>
    <row r="850" spans="11:11" ht="15.75" customHeight="1" x14ac:dyDescent="0.2">
      <c r="K850" s="33"/>
    </row>
    <row r="851" spans="11:11" ht="15.75" customHeight="1" x14ac:dyDescent="0.2">
      <c r="K851" s="33"/>
    </row>
    <row r="852" spans="11:11" ht="15.75" customHeight="1" x14ac:dyDescent="0.2">
      <c r="K852" s="33"/>
    </row>
    <row r="853" spans="11:11" ht="15.75" customHeight="1" x14ac:dyDescent="0.2">
      <c r="K853" s="33"/>
    </row>
    <row r="854" spans="11:11" ht="15.75" customHeight="1" x14ac:dyDescent="0.2">
      <c r="K854" s="33"/>
    </row>
    <row r="855" spans="11:11" ht="15.75" customHeight="1" x14ac:dyDescent="0.2">
      <c r="K855" s="33"/>
    </row>
    <row r="856" spans="11:11" ht="15.75" customHeight="1" x14ac:dyDescent="0.2">
      <c r="K856" s="33"/>
    </row>
    <row r="857" spans="11:11" ht="15.75" customHeight="1" x14ac:dyDescent="0.2">
      <c r="K857" s="33"/>
    </row>
    <row r="858" spans="11:11" ht="15.75" customHeight="1" x14ac:dyDescent="0.2">
      <c r="K858" s="33"/>
    </row>
    <row r="859" spans="11:11" ht="15.75" customHeight="1" x14ac:dyDescent="0.2">
      <c r="K859" s="33"/>
    </row>
    <row r="860" spans="11:11" ht="15.75" customHeight="1" x14ac:dyDescent="0.2">
      <c r="K860" s="33"/>
    </row>
    <row r="861" spans="11:11" ht="15.75" customHeight="1" x14ac:dyDescent="0.2">
      <c r="K861" s="33"/>
    </row>
    <row r="862" spans="11:11" ht="15.75" customHeight="1" x14ac:dyDescent="0.2">
      <c r="K862" s="33"/>
    </row>
    <row r="863" spans="11:11" ht="15.75" customHeight="1" x14ac:dyDescent="0.2">
      <c r="K863" s="33"/>
    </row>
    <row r="864" spans="11:11" ht="15.75" customHeight="1" x14ac:dyDescent="0.2">
      <c r="K864" s="33"/>
    </row>
    <row r="865" spans="11:11" ht="15.75" customHeight="1" x14ac:dyDescent="0.2">
      <c r="K865" s="33"/>
    </row>
    <row r="866" spans="11:11" ht="15.75" customHeight="1" x14ac:dyDescent="0.2">
      <c r="K866" s="33"/>
    </row>
    <row r="867" spans="11:11" ht="15.75" customHeight="1" x14ac:dyDescent="0.2">
      <c r="K867" s="33"/>
    </row>
    <row r="868" spans="11:11" ht="15.75" customHeight="1" x14ac:dyDescent="0.2">
      <c r="K868" s="33"/>
    </row>
    <row r="869" spans="11:11" ht="15.75" customHeight="1" x14ac:dyDescent="0.2">
      <c r="K869" s="33"/>
    </row>
    <row r="870" spans="11:11" ht="15.75" customHeight="1" x14ac:dyDescent="0.2">
      <c r="K870" s="33"/>
    </row>
    <row r="871" spans="11:11" ht="15.75" customHeight="1" x14ac:dyDescent="0.2">
      <c r="K871" s="33"/>
    </row>
    <row r="872" spans="11:11" ht="15.75" customHeight="1" x14ac:dyDescent="0.2">
      <c r="K872" s="33"/>
    </row>
    <row r="873" spans="11:11" ht="15.75" customHeight="1" x14ac:dyDescent="0.2">
      <c r="K873" s="33"/>
    </row>
    <row r="874" spans="11:11" ht="15.75" customHeight="1" x14ac:dyDescent="0.2">
      <c r="K874" s="33"/>
    </row>
    <row r="875" spans="11:11" ht="15.75" customHeight="1" x14ac:dyDescent="0.2">
      <c r="K875" s="33"/>
    </row>
    <row r="876" spans="11:11" ht="15.75" customHeight="1" x14ac:dyDescent="0.2">
      <c r="K876" s="33"/>
    </row>
    <row r="877" spans="11:11" ht="15.75" customHeight="1" x14ac:dyDescent="0.2">
      <c r="K877" s="33"/>
    </row>
    <row r="878" spans="11:11" ht="15.75" customHeight="1" x14ac:dyDescent="0.2">
      <c r="K878" s="33"/>
    </row>
    <row r="879" spans="11:11" ht="15.75" customHeight="1" x14ac:dyDescent="0.2">
      <c r="K879" s="33"/>
    </row>
    <row r="880" spans="11:11" ht="15.75" customHeight="1" x14ac:dyDescent="0.2">
      <c r="K880" s="33"/>
    </row>
    <row r="881" spans="11:11" ht="15.75" customHeight="1" x14ac:dyDescent="0.2">
      <c r="K881" s="33"/>
    </row>
    <row r="882" spans="11:11" ht="15.75" customHeight="1" x14ac:dyDescent="0.2">
      <c r="K882" s="33"/>
    </row>
    <row r="883" spans="11:11" ht="15.75" customHeight="1" x14ac:dyDescent="0.2">
      <c r="K883" s="33"/>
    </row>
    <row r="884" spans="11:11" ht="15.75" customHeight="1" x14ac:dyDescent="0.2">
      <c r="K884" s="33"/>
    </row>
    <row r="885" spans="11:11" ht="15.75" customHeight="1" x14ac:dyDescent="0.2">
      <c r="K885" s="33"/>
    </row>
    <row r="886" spans="11:11" ht="15.75" customHeight="1" x14ac:dyDescent="0.2">
      <c r="K886" s="33"/>
    </row>
    <row r="887" spans="11:11" ht="15.75" customHeight="1" x14ac:dyDescent="0.2">
      <c r="K887" s="33"/>
    </row>
    <row r="888" spans="11:11" ht="15.75" customHeight="1" x14ac:dyDescent="0.2">
      <c r="K888" s="33"/>
    </row>
    <row r="889" spans="11:11" ht="15.75" customHeight="1" x14ac:dyDescent="0.2">
      <c r="K889" s="33"/>
    </row>
    <row r="890" spans="11:11" ht="15.75" customHeight="1" x14ac:dyDescent="0.2">
      <c r="K890" s="33"/>
    </row>
    <row r="891" spans="11:11" ht="15.75" customHeight="1" x14ac:dyDescent="0.2">
      <c r="K891" s="33"/>
    </row>
    <row r="892" spans="11:11" ht="15.75" customHeight="1" x14ac:dyDescent="0.2">
      <c r="K892" s="33"/>
    </row>
    <row r="893" spans="11:11" ht="15.75" customHeight="1" x14ac:dyDescent="0.2">
      <c r="K893" s="33"/>
    </row>
    <row r="894" spans="11:11" ht="15.75" customHeight="1" x14ac:dyDescent="0.2">
      <c r="K894" s="33"/>
    </row>
    <row r="895" spans="11:11" ht="15.75" customHeight="1" x14ac:dyDescent="0.2">
      <c r="K895" s="33"/>
    </row>
    <row r="896" spans="11:11" ht="15.75" customHeight="1" x14ac:dyDescent="0.2">
      <c r="K896" s="33"/>
    </row>
    <row r="897" spans="11:11" ht="15.75" customHeight="1" x14ac:dyDescent="0.2">
      <c r="K897" s="33"/>
    </row>
    <row r="898" spans="11:11" ht="15.75" customHeight="1" x14ac:dyDescent="0.2">
      <c r="K898" s="33"/>
    </row>
    <row r="899" spans="11:11" ht="15.75" customHeight="1" x14ac:dyDescent="0.2">
      <c r="K899" s="33"/>
    </row>
    <row r="900" spans="11:11" ht="15.75" customHeight="1" x14ac:dyDescent="0.2">
      <c r="K900" s="33"/>
    </row>
    <row r="901" spans="11:11" ht="15.75" customHeight="1" x14ac:dyDescent="0.2">
      <c r="K901" s="33"/>
    </row>
    <row r="902" spans="11:11" ht="15.75" customHeight="1" x14ac:dyDescent="0.2">
      <c r="K902" s="33"/>
    </row>
    <row r="903" spans="11:11" ht="15.75" customHeight="1" x14ac:dyDescent="0.2">
      <c r="K903" s="33"/>
    </row>
    <row r="904" spans="11:11" ht="15.75" customHeight="1" x14ac:dyDescent="0.2">
      <c r="K904" s="33"/>
    </row>
    <row r="905" spans="11:11" ht="15.75" customHeight="1" x14ac:dyDescent="0.2">
      <c r="K905" s="33"/>
    </row>
    <row r="906" spans="11:11" ht="15.75" customHeight="1" x14ac:dyDescent="0.2">
      <c r="K906" s="33"/>
    </row>
    <row r="907" spans="11:11" ht="15.75" customHeight="1" x14ac:dyDescent="0.2">
      <c r="K907" s="33"/>
    </row>
    <row r="908" spans="11:11" ht="15.75" customHeight="1" x14ac:dyDescent="0.2">
      <c r="K908" s="33"/>
    </row>
    <row r="909" spans="11:11" ht="15.75" customHeight="1" x14ac:dyDescent="0.2">
      <c r="K909" s="33"/>
    </row>
    <row r="910" spans="11:11" ht="15.75" customHeight="1" x14ac:dyDescent="0.2">
      <c r="K910" s="33"/>
    </row>
    <row r="911" spans="11:11" ht="15.75" customHeight="1" x14ac:dyDescent="0.2">
      <c r="K911" s="33"/>
    </row>
    <row r="912" spans="11:11" ht="15.75" customHeight="1" x14ac:dyDescent="0.2">
      <c r="K912" s="33"/>
    </row>
    <row r="913" spans="11:11" ht="15.75" customHeight="1" x14ac:dyDescent="0.2">
      <c r="K913" s="33"/>
    </row>
    <row r="914" spans="11:11" ht="15.75" customHeight="1" x14ac:dyDescent="0.2">
      <c r="K914" s="33"/>
    </row>
    <row r="915" spans="11:11" ht="15.75" customHeight="1" x14ac:dyDescent="0.2">
      <c r="K915" s="33"/>
    </row>
    <row r="916" spans="11:11" ht="15.75" customHeight="1" x14ac:dyDescent="0.2">
      <c r="K916" s="33"/>
    </row>
    <row r="917" spans="11:11" ht="15.75" customHeight="1" x14ac:dyDescent="0.2">
      <c r="K917" s="33"/>
    </row>
    <row r="918" spans="11:11" ht="15.75" customHeight="1" x14ac:dyDescent="0.2">
      <c r="K918" s="33"/>
    </row>
    <row r="919" spans="11:11" ht="15.75" customHeight="1" x14ac:dyDescent="0.2">
      <c r="K919" s="33"/>
    </row>
    <row r="920" spans="11:11" ht="15.75" customHeight="1" x14ac:dyDescent="0.2">
      <c r="K920" s="33"/>
    </row>
    <row r="921" spans="11:11" ht="15.75" customHeight="1" x14ac:dyDescent="0.2">
      <c r="K921" s="33"/>
    </row>
    <row r="922" spans="11:11" ht="15.75" customHeight="1" x14ac:dyDescent="0.2">
      <c r="K922" s="33"/>
    </row>
    <row r="923" spans="11:11" ht="15.75" customHeight="1" x14ac:dyDescent="0.2">
      <c r="K923" s="33"/>
    </row>
    <row r="924" spans="11:11" ht="15.75" customHeight="1" x14ac:dyDescent="0.2">
      <c r="K924" s="33"/>
    </row>
    <row r="925" spans="11:11" ht="15.75" customHeight="1" x14ac:dyDescent="0.2">
      <c r="K925" s="33"/>
    </row>
    <row r="926" spans="11:11" ht="15.75" customHeight="1" x14ac:dyDescent="0.2">
      <c r="K926" s="33"/>
    </row>
    <row r="927" spans="11:11" ht="15.75" customHeight="1" x14ac:dyDescent="0.2">
      <c r="K927" s="33"/>
    </row>
    <row r="928" spans="11:11" ht="15.75" customHeight="1" x14ac:dyDescent="0.2">
      <c r="K928" s="33"/>
    </row>
    <row r="929" spans="11:11" ht="15.75" customHeight="1" x14ac:dyDescent="0.2">
      <c r="K929" s="33"/>
    </row>
    <row r="930" spans="11:11" ht="15.75" customHeight="1" x14ac:dyDescent="0.2">
      <c r="K930" s="33"/>
    </row>
    <row r="931" spans="11:11" ht="15.75" customHeight="1" x14ac:dyDescent="0.2">
      <c r="K931" s="33"/>
    </row>
    <row r="932" spans="11:11" ht="15.75" customHeight="1" x14ac:dyDescent="0.2">
      <c r="K932" s="33"/>
    </row>
    <row r="933" spans="11:11" ht="15.75" customHeight="1" x14ac:dyDescent="0.2">
      <c r="K933" s="33"/>
    </row>
    <row r="934" spans="11:11" ht="15.75" customHeight="1" x14ac:dyDescent="0.2">
      <c r="K934" s="33"/>
    </row>
    <row r="935" spans="11:11" ht="15.75" customHeight="1" x14ac:dyDescent="0.2">
      <c r="K935" s="33"/>
    </row>
    <row r="936" spans="11:11" ht="15.75" customHeight="1" x14ac:dyDescent="0.2">
      <c r="K936" s="33"/>
    </row>
    <row r="937" spans="11:11" ht="15.75" customHeight="1" x14ac:dyDescent="0.2">
      <c r="K937" s="33"/>
    </row>
    <row r="938" spans="11:11" ht="15.75" customHeight="1" x14ac:dyDescent="0.2">
      <c r="K938" s="33"/>
    </row>
    <row r="939" spans="11:11" ht="15.75" customHeight="1" x14ac:dyDescent="0.2">
      <c r="K939" s="33"/>
    </row>
    <row r="940" spans="11:11" ht="15.75" customHeight="1" x14ac:dyDescent="0.2">
      <c r="K940" s="33"/>
    </row>
    <row r="941" spans="11:11" ht="15.75" customHeight="1" x14ac:dyDescent="0.2">
      <c r="K941" s="33"/>
    </row>
    <row r="942" spans="11:11" ht="15.75" customHeight="1" x14ac:dyDescent="0.2">
      <c r="K942" s="33"/>
    </row>
    <row r="943" spans="11:11" ht="15.75" customHeight="1" x14ac:dyDescent="0.2">
      <c r="K943" s="33"/>
    </row>
    <row r="944" spans="11:11" ht="15.75" customHeight="1" x14ac:dyDescent="0.2">
      <c r="K944" s="33"/>
    </row>
    <row r="945" spans="11:11" ht="15.75" customHeight="1" x14ac:dyDescent="0.2">
      <c r="K945" s="33"/>
    </row>
    <row r="946" spans="11:11" ht="15.75" customHeight="1" x14ac:dyDescent="0.2">
      <c r="K946" s="33"/>
    </row>
    <row r="947" spans="11:11" ht="15.75" customHeight="1" x14ac:dyDescent="0.2">
      <c r="K947" s="33"/>
    </row>
    <row r="948" spans="11:11" ht="15.75" customHeight="1" x14ac:dyDescent="0.2">
      <c r="K948" s="33"/>
    </row>
    <row r="949" spans="11:11" ht="15.75" customHeight="1" x14ac:dyDescent="0.2">
      <c r="K949" s="33"/>
    </row>
    <row r="950" spans="11:11" ht="15.75" customHeight="1" x14ac:dyDescent="0.2">
      <c r="K950" s="33"/>
    </row>
    <row r="951" spans="11:11" ht="15.75" customHeight="1" x14ac:dyDescent="0.2">
      <c r="K951" s="33"/>
    </row>
    <row r="952" spans="11:11" ht="15.75" customHeight="1" x14ac:dyDescent="0.2">
      <c r="K952" s="33"/>
    </row>
    <row r="953" spans="11:11" ht="15.75" customHeight="1" x14ac:dyDescent="0.2">
      <c r="K953" s="33"/>
    </row>
    <row r="954" spans="11:11" ht="15.75" customHeight="1" x14ac:dyDescent="0.2">
      <c r="K954" s="33"/>
    </row>
    <row r="955" spans="11:11" ht="15.75" customHeight="1" x14ac:dyDescent="0.2">
      <c r="K955" s="33"/>
    </row>
    <row r="956" spans="11:11" ht="15.75" customHeight="1" x14ac:dyDescent="0.2">
      <c r="K956" s="33"/>
    </row>
    <row r="957" spans="11:11" ht="15.75" customHeight="1" x14ac:dyDescent="0.2">
      <c r="K957" s="33"/>
    </row>
    <row r="958" spans="11:11" ht="15.75" customHeight="1" x14ac:dyDescent="0.2">
      <c r="K958" s="33"/>
    </row>
    <row r="959" spans="11:11" ht="15.75" customHeight="1" x14ac:dyDescent="0.2">
      <c r="K959" s="33"/>
    </row>
    <row r="960" spans="11:11" ht="15.75" customHeight="1" x14ac:dyDescent="0.2">
      <c r="K960" s="33"/>
    </row>
    <row r="961" spans="11:11" ht="15.75" customHeight="1" x14ac:dyDescent="0.2">
      <c r="K961" s="33"/>
    </row>
    <row r="962" spans="11:11" ht="15.75" customHeight="1" x14ac:dyDescent="0.2">
      <c r="K962" s="33"/>
    </row>
    <row r="963" spans="11:11" ht="15.75" customHeight="1" x14ac:dyDescent="0.2">
      <c r="K963" s="33"/>
    </row>
    <row r="964" spans="11:11" ht="15.75" customHeight="1" x14ac:dyDescent="0.2">
      <c r="K964" s="33"/>
    </row>
    <row r="965" spans="11:11" ht="15.75" customHeight="1" x14ac:dyDescent="0.2">
      <c r="K965" s="33"/>
    </row>
    <row r="966" spans="11:11" ht="15.75" customHeight="1" x14ac:dyDescent="0.2">
      <c r="K966" s="33"/>
    </row>
    <row r="967" spans="11:11" ht="15.75" customHeight="1" x14ac:dyDescent="0.2">
      <c r="K967" s="33"/>
    </row>
    <row r="968" spans="11:11" ht="15.75" customHeight="1" x14ac:dyDescent="0.2">
      <c r="K968" s="33"/>
    </row>
    <row r="969" spans="11:11" ht="15.75" customHeight="1" x14ac:dyDescent="0.2">
      <c r="K969" s="33"/>
    </row>
    <row r="970" spans="11:11" ht="15.75" customHeight="1" x14ac:dyDescent="0.2">
      <c r="K970" s="33"/>
    </row>
    <row r="971" spans="11:11" ht="15.75" customHeight="1" x14ac:dyDescent="0.2">
      <c r="K971" s="33"/>
    </row>
    <row r="972" spans="11:11" ht="15.75" customHeight="1" x14ac:dyDescent="0.2">
      <c r="K972" s="33"/>
    </row>
    <row r="973" spans="11:11" ht="15.75" customHeight="1" x14ac:dyDescent="0.2">
      <c r="K973" s="33"/>
    </row>
    <row r="974" spans="11:11" ht="15.75" customHeight="1" x14ac:dyDescent="0.2">
      <c r="K974" s="33"/>
    </row>
    <row r="975" spans="11:11" ht="15.75" customHeight="1" x14ac:dyDescent="0.2">
      <c r="K975" s="33"/>
    </row>
    <row r="976" spans="11:11" ht="15.75" customHeight="1" x14ac:dyDescent="0.2">
      <c r="K976" s="33"/>
    </row>
    <row r="977" spans="11:11" ht="15.75" customHeight="1" x14ac:dyDescent="0.2">
      <c r="K977" s="33"/>
    </row>
    <row r="978" spans="11:11" ht="15.75" customHeight="1" x14ac:dyDescent="0.2">
      <c r="K978" s="33"/>
    </row>
    <row r="979" spans="11:11" ht="15.75" customHeight="1" x14ac:dyDescent="0.2">
      <c r="K979" s="33"/>
    </row>
    <row r="980" spans="11:11" ht="15.75" customHeight="1" x14ac:dyDescent="0.2">
      <c r="K980" s="33"/>
    </row>
    <row r="981" spans="11:11" ht="15.75" customHeight="1" x14ac:dyDescent="0.2">
      <c r="K981" s="33"/>
    </row>
    <row r="982" spans="11:11" ht="15.75" customHeight="1" x14ac:dyDescent="0.2">
      <c r="K982" s="33"/>
    </row>
    <row r="983" spans="11:11" ht="15.75" customHeight="1" x14ac:dyDescent="0.2">
      <c r="K983" s="33"/>
    </row>
    <row r="984" spans="11:11" ht="15.75" customHeight="1" x14ac:dyDescent="0.2">
      <c r="K984" s="33"/>
    </row>
    <row r="985" spans="11:11" ht="15.75" customHeight="1" x14ac:dyDescent="0.2">
      <c r="K985" s="33"/>
    </row>
    <row r="986" spans="11:11" ht="15.75" customHeight="1" x14ac:dyDescent="0.2">
      <c r="K986" s="33"/>
    </row>
    <row r="987" spans="11:11" ht="15.75" customHeight="1" x14ac:dyDescent="0.2">
      <c r="K987" s="33"/>
    </row>
    <row r="988" spans="11:11" ht="15.75" customHeight="1" x14ac:dyDescent="0.2">
      <c r="K988" s="33"/>
    </row>
    <row r="989" spans="11:11" ht="15.75" customHeight="1" x14ac:dyDescent="0.2">
      <c r="K989" s="33"/>
    </row>
    <row r="990" spans="11:11" ht="15.75" customHeight="1" x14ac:dyDescent="0.2">
      <c r="K990" s="33"/>
    </row>
    <row r="991" spans="11:11" ht="15.75" customHeight="1" x14ac:dyDescent="0.2">
      <c r="K991" s="33"/>
    </row>
    <row r="992" spans="11:11" ht="15.75" customHeight="1" x14ac:dyDescent="0.2">
      <c r="K992" s="33"/>
    </row>
    <row r="993" spans="11:11" ht="15.75" customHeight="1" x14ac:dyDescent="0.2">
      <c r="K993" s="33"/>
    </row>
    <row r="994" spans="11:11" ht="15.75" customHeight="1" x14ac:dyDescent="0.2">
      <c r="K994" s="33"/>
    </row>
    <row r="995" spans="11:11" ht="15.75" customHeight="1" x14ac:dyDescent="0.2">
      <c r="K995" s="33"/>
    </row>
    <row r="996" spans="11:11" ht="15.75" customHeight="1" x14ac:dyDescent="0.2">
      <c r="K996" s="33"/>
    </row>
    <row r="997" spans="11:11" ht="15.75" customHeight="1" x14ac:dyDescent="0.2">
      <c r="K997" s="33"/>
    </row>
    <row r="998" spans="11:11" ht="15.75" customHeight="1" x14ac:dyDescent="0.2">
      <c r="K998" s="33"/>
    </row>
    <row r="999" spans="11:11" ht="15.75" customHeight="1" x14ac:dyDescent="0.2">
      <c r="K999" s="33"/>
    </row>
    <row r="1000" spans="11:11" ht="15.75" customHeight="1" x14ac:dyDescent="0.2">
      <c r="K1000" s="33"/>
    </row>
  </sheetData>
  <mergeCells count="3">
    <mergeCell ref="F6:G6"/>
    <mergeCell ref="H23:I23"/>
    <mergeCell ref="H24:I24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1"/>
  </sheetPr>
  <dimension ref="A1:Z1000"/>
  <sheetViews>
    <sheetView workbookViewId="0">
      <pane ySplit="5" topLeftCell="A13" activePane="bottomLeft" state="frozen"/>
      <selection pane="bottomLeft" activeCell="A16" sqref="A16:I17"/>
    </sheetView>
  </sheetViews>
  <sheetFormatPr baseColWidth="10" defaultColWidth="12.6640625" defaultRowHeight="15" customHeight="1" x14ac:dyDescent="0.15"/>
  <cols>
    <col min="1" max="1" width="7.5" customWidth="1"/>
    <col min="2" max="2" width="11.6640625" customWidth="1"/>
    <col min="3" max="3" width="10.5" customWidth="1"/>
    <col min="4" max="4" width="10.6640625" customWidth="1"/>
    <col min="5" max="5" width="37.5" customWidth="1"/>
    <col min="6" max="6" width="14.33203125" customWidth="1"/>
    <col min="7" max="7" width="8.33203125" customWidth="1"/>
    <col min="8" max="8" width="6.5" customWidth="1"/>
    <col min="9" max="9" width="7.33203125" customWidth="1"/>
    <col min="10" max="10" width="5.5" customWidth="1"/>
    <col min="11" max="11" width="8.1640625" customWidth="1"/>
    <col min="12" max="12" width="1" customWidth="1"/>
    <col min="13" max="13" width="16.1640625" customWidth="1"/>
    <col min="14" max="14" width="8.1640625" customWidth="1"/>
    <col min="15" max="26" width="1.1640625" customWidth="1"/>
  </cols>
  <sheetData>
    <row r="1" spans="1:26" ht="12.75" customHeight="1" x14ac:dyDescent="0.15">
      <c r="A1" s="550" t="s">
        <v>2725</v>
      </c>
      <c r="B1" s="551"/>
      <c r="C1" s="551"/>
      <c r="D1" s="551"/>
      <c r="E1" s="551"/>
      <c r="F1" s="551"/>
      <c r="G1" s="2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551"/>
      <c r="B2" s="551"/>
      <c r="C2" s="551"/>
      <c r="D2" s="551"/>
      <c r="E2" s="551"/>
      <c r="F2" s="551"/>
      <c r="G2" s="2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3"/>
      <c r="B3" s="4"/>
      <c r="C3" s="3"/>
      <c r="D3" s="3"/>
      <c r="E3" s="3"/>
      <c r="F3" s="3" t="s">
        <v>0</v>
      </c>
      <c r="G3" s="2"/>
      <c r="H3" s="2"/>
      <c r="I3" s="1"/>
      <c r="J3" s="1"/>
      <c r="K3" s="2"/>
      <c r="L3" s="2"/>
      <c r="M3" s="552" t="s">
        <v>2726</v>
      </c>
      <c r="N3" s="551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569" t="s">
        <v>3</v>
      </c>
      <c r="B4" s="6" t="s">
        <v>4</v>
      </c>
      <c r="C4" s="574" t="s">
        <v>5</v>
      </c>
      <c r="D4" s="553" t="s">
        <v>6</v>
      </c>
      <c r="E4" s="554"/>
      <c r="F4" s="569" t="s">
        <v>7</v>
      </c>
      <c r="G4" s="555" t="s">
        <v>8</v>
      </c>
      <c r="H4" s="556"/>
      <c r="I4" s="557"/>
      <c r="J4" s="9"/>
      <c r="K4" s="575" t="s">
        <v>9</v>
      </c>
      <c r="L4" s="576"/>
      <c r="M4" s="575" t="s">
        <v>10</v>
      </c>
      <c r="N4" s="575" t="s">
        <v>9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568"/>
      <c r="B5" s="12" t="s">
        <v>11</v>
      </c>
      <c r="C5" s="568"/>
      <c r="D5" s="5" t="s">
        <v>12</v>
      </c>
      <c r="E5" s="5" t="s">
        <v>13</v>
      </c>
      <c r="F5" s="568"/>
      <c r="G5" s="5" t="s">
        <v>14</v>
      </c>
      <c r="H5" s="10" t="s">
        <v>15</v>
      </c>
      <c r="I5" s="10" t="s">
        <v>10</v>
      </c>
      <c r="J5" s="334" t="s">
        <v>16</v>
      </c>
      <c r="K5" s="568"/>
      <c r="L5" s="577"/>
      <c r="M5" s="568"/>
      <c r="N5" s="56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53.25" customHeight="1" x14ac:dyDescent="0.15">
      <c r="A6" s="16">
        <v>18</v>
      </c>
      <c r="B6" s="16" t="s">
        <v>2727</v>
      </c>
      <c r="C6" s="17" t="s">
        <v>2728</v>
      </c>
      <c r="D6" s="16" t="s">
        <v>62</v>
      </c>
      <c r="E6" s="16" t="s">
        <v>2729</v>
      </c>
      <c r="F6" s="16" t="s">
        <v>2730</v>
      </c>
      <c r="G6" s="16" t="s">
        <v>23</v>
      </c>
      <c r="H6" s="16"/>
      <c r="I6" s="25" t="s">
        <v>2731</v>
      </c>
      <c r="J6" s="16"/>
      <c r="K6" s="16"/>
      <c r="L6" s="2"/>
      <c r="M6" s="25"/>
      <c r="N6" s="21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6.5" customHeight="1" x14ac:dyDescent="0.15">
      <c r="A7" s="16">
        <v>36</v>
      </c>
      <c r="B7" s="16" t="s">
        <v>2732</v>
      </c>
      <c r="C7" s="17" t="s">
        <v>2733</v>
      </c>
      <c r="D7" s="16" t="s">
        <v>20</v>
      </c>
      <c r="E7" s="16" t="s">
        <v>2734</v>
      </c>
      <c r="F7" s="16" t="s">
        <v>2735</v>
      </c>
      <c r="G7" s="16" t="s">
        <v>23</v>
      </c>
      <c r="H7" s="16"/>
      <c r="I7" s="25" t="s">
        <v>30</v>
      </c>
      <c r="J7" s="16"/>
      <c r="K7" s="16"/>
      <c r="L7" s="2"/>
      <c r="M7" s="25"/>
      <c r="N7" s="16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36.75" customHeight="1" x14ac:dyDescent="0.15">
      <c r="A8" s="16">
        <v>49</v>
      </c>
      <c r="B8" s="16" t="s">
        <v>2736</v>
      </c>
      <c r="C8" s="17" t="s">
        <v>2737</v>
      </c>
      <c r="D8" s="16" t="s">
        <v>20</v>
      </c>
      <c r="E8" s="16" t="s">
        <v>2738</v>
      </c>
      <c r="F8" s="16" t="s">
        <v>2739</v>
      </c>
      <c r="G8" s="16" t="s">
        <v>23</v>
      </c>
      <c r="H8" s="16"/>
      <c r="I8" s="25" t="s">
        <v>710</v>
      </c>
      <c r="J8" s="16"/>
      <c r="K8" s="16" t="s">
        <v>2740</v>
      </c>
      <c r="L8" s="2"/>
      <c r="M8" s="25"/>
      <c r="N8" s="16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63" customHeight="1" x14ac:dyDescent="0.15">
      <c r="A9" s="16">
        <v>115</v>
      </c>
      <c r="B9" s="16" t="s">
        <v>2741</v>
      </c>
      <c r="C9" s="17" t="s">
        <v>2742</v>
      </c>
      <c r="D9" s="16" t="s">
        <v>2743</v>
      </c>
      <c r="E9" s="16" t="s">
        <v>2744</v>
      </c>
      <c r="F9" s="16" t="s">
        <v>2745</v>
      </c>
      <c r="G9" s="16" t="s">
        <v>23</v>
      </c>
      <c r="H9" s="16"/>
      <c r="I9" s="25" t="s">
        <v>30</v>
      </c>
      <c r="J9" s="16"/>
      <c r="K9" s="16"/>
      <c r="L9" s="2"/>
      <c r="M9" s="25"/>
      <c r="N9" s="16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11</v>
      </c>
      <c r="B10" s="16" t="s">
        <v>2746</v>
      </c>
      <c r="C10" s="17" t="s">
        <v>2747</v>
      </c>
      <c r="D10" s="16" t="s">
        <v>569</v>
      </c>
      <c r="E10" s="16" t="s">
        <v>2748</v>
      </c>
      <c r="F10" s="16" t="s">
        <v>2749</v>
      </c>
      <c r="G10" s="16" t="s">
        <v>23</v>
      </c>
      <c r="H10" s="16"/>
      <c r="I10" s="16" t="s">
        <v>2731</v>
      </c>
      <c r="J10" s="16"/>
      <c r="K10" s="16"/>
      <c r="L10" s="2"/>
      <c r="M10" s="25"/>
      <c r="N10" s="16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3.25" customHeight="1" x14ac:dyDescent="0.15">
      <c r="A11" s="16">
        <v>16</v>
      </c>
      <c r="B11" s="16" t="s">
        <v>2750</v>
      </c>
      <c r="C11" s="17" t="s">
        <v>2751</v>
      </c>
      <c r="D11" s="16" t="s">
        <v>20</v>
      </c>
      <c r="E11" s="16" t="s">
        <v>2752</v>
      </c>
      <c r="F11" s="16" t="s">
        <v>2753</v>
      </c>
      <c r="G11" s="16" t="s">
        <v>23</v>
      </c>
      <c r="H11" s="16"/>
      <c r="I11" s="16" t="s">
        <v>257</v>
      </c>
      <c r="J11" s="16"/>
      <c r="K11" s="16"/>
      <c r="L11" s="2"/>
      <c r="M11" s="25"/>
      <c r="N11" s="16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65.25" customHeight="1" x14ac:dyDescent="0.15">
      <c r="A12" s="16">
        <v>39</v>
      </c>
      <c r="B12" s="16" t="s">
        <v>2754</v>
      </c>
      <c r="C12" s="17" t="s">
        <v>2755</v>
      </c>
      <c r="D12" s="16" t="s">
        <v>62</v>
      </c>
      <c r="E12" s="16" t="s">
        <v>2756</v>
      </c>
      <c r="F12" s="16" t="s">
        <v>268</v>
      </c>
      <c r="G12" s="16" t="s">
        <v>23</v>
      </c>
      <c r="H12" s="16"/>
      <c r="I12" s="25" t="s">
        <v>2757</v>
      </c>
      <c r="J12" s="16"/>
      <c r="K12" s="16"/>
      <c r="L12" s="2"/>
      <c r="M12" s="25"/>
      <c r="N12" s="16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34</v>
      </c>
      <c r="B13" s="16" t="s">
        <v>2550</v>
      </c>
      <c r="C13" s="17" t="s">
        <v>2551</v>
      </c>
      <c r="D13" s="16" t="s">
        <v>62</v>
      </c>
      <c r="E13" s="16" t="s">
        <v>2552</v>
      </c>
      <c r="F13" s="16" t="s">
        <v>2553</v>
      </c>
      <c r="G13" s="16" t="s">
        <v>23</v>
      </c>
      <c r="H13" s="16"/>
      <c r="I13" s="16" t="s">
        <v>2758</v>
      </c>
      <c r="J13" s="16"/>
      <c r="K13" s="16"/>
      <c r="L13" s="2"/>
      <c r="M13" s="25"/>
      <c r="N13" s="16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80.25" customHeight="1" x14ac:dyDescent="0.15">
      <c r="A14" s="552" t="s">
        <v>2759</v>
      </c>
      <c r="B14" s="551"/>
      <c r="C14" s="551"/>
      <c r="D14" s="551"/>
      <c r="E14" s="551"/>
      <c r="F14" s="551"/>
      <c r="G14" s="551"/>
      <c r="H14" s="551"/>
      <c r="I14" s="551"/>
      <c r="J14" s="551"/>
      <c r="K14" s="551"/>
      <c r="L14" s="551"/>
      <c r="M14" s="551"/>
      <c r="N14" s="551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4</v>
      </c>
      <c r="B15" s="16" t="s">
        <v>2760</v>
      </c>
      <c r="C15" s="17" t="s">
        <v>2761</v>
      </c>
      <c r="D15" s="16" t="s">
        <v>1172</v>
      </c>
      <c r="E15" s="16" t="s">
        <v>2762</v>
      </c>
      <c r="F15" s="16" t="s">
        <v>2763</v>
      </c>
      <c r="G15" s="16" t="s">
        <v>23</v>
      </c>
      <c r="H15" s="16" t="s">
        <v>41</v>
      </c>
      <c r="I15" s="16" t="s">
        <v>2764</v>
      </c>
      <c r="J15" s="16"/>
      <c r="K15" s="16"/>
      <c r="L15" s="2"/>
      <c r="N15" s="16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 t="s">
        <v>2765</v>
      </c>
      <c r="B16" s="17" t="s">
        <v>2766</v>
      </c>
      <c r="C16" s="16" t="s">
        <v>20</v>
      </c>
      <c r="D16" s="16" t="s">
        <v>2767</v>
      </c>
      <c r="E16" s="16" t="s">
        <v>2768</v>
      </c>
      <c r="F16" s="16" t="s">
        <v>23</v>
      </c>
      <c r="G16" s="16"/>
      <c r="H16" s="16"/>
      <c r="I16" s="16" t="s">
        <v>2764</v>
      </c>
      <c r="J16" s="16"/>
      <c r="K16" s="16"/>
      <c r="L16" s="2"/>
      <c r="N16" s="16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70.5" customHeight="1" x14ac:dyDescent="0.15">
      <c r="A17" s="16" t="s">
        <v>2769</v>
      </c>
      <c r="B17" s="17" t="s">
        <v>2770</v>
      </c>
      <c r="C17" s="16" t="s">
        <v>135</v>
      </c>
      <c r="D17" s="16" t="s">
        <v>2771</v>
      </c>
      <c r="E17" s="16" t="s">
        <v>2772</v>
      </c>
      <c r="F17" s="16" t="s">
        <v>23</v>
      </c>
      <c r="G17" s="16"/>
      <c r="H17" s="16"/>
      <c r="I17" s="16" t="s">
        <v>1916</v>
      </c>
      <c r="J17" s="16"/>
      <c r="K17" s="16"/>
      <c r="L17" s="28"/>
      <c r="N17" s="20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53.25" customHeight="1" x14ac:dyDescent="0.15">
      <c r="A18" s="16">
        <v>43</v>
      </c>
      <c r="B18" s="16" t="s">
        <v>2773</v>
      </c>
      <c r="C18" s="17" t="s">
        <v>2774</v>
      </c>
      <c r="D18" s="16" t="s">
        <v>62</v>
      </c>
      <c r="E18" s="16" t="s">
        <v>2775</v>
      </c>
      <c r="F18" s="16" t="s">
        <v>2776</v>
      </c>
      <c r="G18" s="16" t="s">
        <v>23</v>
      </c>
      <c r="H18" s="16"/>
      <c r="I18" s="16" t="s">
        <v>2777</v>
      </c>
      <c r="J18" s="16"/>
      <c r="K18" s="16"/>
      <c r="L18" s="16"/>
      <c r="N18" s="16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1.75" customHeight="1" x14ac:dyDescent="0.15">
      <c r="A19" s="16">
        <v>46</v>
      </c>
      <c r="B19" s="16" t="s">
        <v>2778</v>
      </c>
      <c r="C19" s="17" t="s">
        <v>2779</v>
      </c>
      <c r="D19" s="16" t="s">
        <v>20</v>
      </c>
      <c r="E19" s="16" t="s">
        <v>2780</v>
      </c>
      <c r="F19" s="16" t="s">
        <v>2781</v>
      </c>
      <c r="G19" s="16" t="s">
        <v>23</v>
      </c>
      <c r="H19" s="16"/>
      <c r="I19" s="16" t="s">
        <v>2764</v>
      </c>
      <c r="J19" s="16"/>
      <c r="K19" s="16"/>
      <c r="L19" s="16"/>
      <c r="N19" s="20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3.25" customHeight="1" x14ac:dyDescent="0.15">
      <c r="A20" s="16">
        <v>50</v>
      </c>
      <c r="B20" s="16" t="s">
        <v>2782</v>
      </c>
      <c r="C20" s="17" t="s">
        <v>2783</v>
      </c>
      <c r="D20" s="16" t="s">
        <v>20</v>
      </c>
      <c r="E20" s="16" t="s">
        <v>2784</v>
      </c>
      <c r="F20" s="16" t="s">
        <v>2785</v>
      </c>
      <c r="G20" s="16" t="s">
        <v>23</v>
      </c>
      <c r="H20" s="16"/>
      <c r="I20" s="16" t="s">
        <v>2731</v>
      </c>
      <c r="J20" s="16"/>
      <c r="K20" s="16"/>
      <c r="L20" s="16"/>
      <c r="N20" s="20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53.25" customHeight="1" x14ac:dyDescent="0.15">
      <c r="A21" s="16">
        <v>51</v>
      </c>
      <c r="B21" s="16" t="s">
        <v>2786</v>
      </c>
      <c r="C21" s="17" t="s">
        <v>2787</v>
      </c>
      <c r="D21" s="16" t="s">
        <v>62</v>
      </c>
      <c r="E21" s="16" t="s">
        <v>2788</v>
      </c>
      <c r="F21" s="16" t="s">
        <v>2789</v>
      </c>
      <c r="G21" s="16" t="s">
        <v>23</v>
      </c>
      <c r="H21" s="16"/>
      <c r="I21" s="16" t="s">
        <v>2790</v>
      </c>
      <c r="J21" s="16"/>
      <c r="K21" s="16"/>
      <c r="L21" s="16"/>
      <c r="N21" s="16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3.25" customHeight="1" x14ac:dyDescent="0.15">
      <c r="A22" s="16">
        <v>52</v>
      </c>
      <c r="B22" s="16" t="s">
        <v>2791</v>
      </c>
      <c r="C22" s="17" t="s">
        <v>2792</v>
      </c>
      <c r="D22" s="16" t="s">
        <v>155</v>
      </c>
      <c r="E22" s="16" t="s">
        <v>2793</v>
      </c>
      <c r="F22" s="19" t="s">
        <v>2794</v>
      </c>
      <c r="G22" s="16" t="s">
        <v>23</v>
      </c>
      <c r="H22" s="16"/>
      <c r="I22" s="16" t="s">
        <v>257</v>
      </c>
      <c r="J22" s="16"/>
      <c r="K22" s="16"/>
      <c r="L22" s="16"/>
      <c r="N22" s="2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53.25" customHeight="1" x14ac:dyDescent="0.15">
      <c r="A23" s="16">
        <v>54</v>
      </c>
      <c r="B23" s="16" t="s">
        <v>2795</v>
      </c>
      <c r="C23" s="17" t="s">
        <v>2796</v>
      </c>
      <c r="D23" s="16" t="s">
        <v>20</v>
      </c>
      <c r="E23" s="16" t="s">
        <v>2797</v>
      </c>
      <c r="F23" s="16" t="s">
        <v>2798</v>
      </c>
      <c r="G23" s="16" t="s">
        <v>23</v>
      </c>
      <c r="H23" s="16"/>
      <c r="I23" s="16" t="s">
        <v>2790</v>
      </c>
      <c r="J23" s="16"/>
      <c r="K23" s="16"/>
      <c r="L23" s="16"/>
      <c r="N23" s="21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3.25" customHeight="1" x14ac:dyDescent="0.15">
      <c r="A24" s="16">
        <v>63</v>
      </c>
      <c r="B24" s="16" t="s">
        <v>2799</v>
      </c>
      <c r="C24" s="17" t="s">
        <v>2800</v>
      </c>
      <c r="D24" s="16" t="s">
        <v>569</v>
      </c>
      <c r="E24" s="16" t="s">
        <v>2801</v>
      </c>
      <c r="F24" s="16" t="s">
        <v>2802</v>
      </c>
      <c r="G24" s="16" t="s">
        <v>23</v>
      </c>
      <c r="H24" s="16"/>
      <c r="I24" s="16" t="s">
        <v>2731</v>
      </c>
      <c r="J24" s="16"/>
      <c r="K24" s="16"/>
      <c r="L24" s="16"/>
      <c r="N24" s="20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00.5" customHeight="1" x14ac:dyDescent="0.15">
      <c r="A25" s="16">
        <v>67</v>
      </c>
      <c r="B25" s="16" t="s">
        <v>2803</v>
      </c>
      <c r="C25" s="17" t="s">
        <v>2804</v>
      </c>
      <c r="D25" s="16" t="s">
        <v>20</v>
      </c>
      <c r="E25" s="16" t="s">
        <v>2805</v>
      </c>
      <c r="F25" s="16" t="s">
        <v>105</v>
      </c>
      <c r="G25" s="16" t="s">
        <v>23</v>
      </c>
      <c r="H25" s="16"/>
      <c r="I25" s="16" t="s">
        <v>2731</v>
      </c>
      <c r="J25" s="16"/>
      <c r="K25" s="16"/>
      <c r="L25" s="16"/>
      <c r="N25" s="16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53.25" customHeight="1" x14ac:dyDescent="0.15">
      <c r="A26" s="16">
        <v>68</v>
      </c>
      <c r="B26" s="16" t="s">
        <v>2806</v>
      </c>
      <c r="C26" s="17" t="s">
        <v>2807</v>
      </c>
      <c r="D26" s="16" t="s">
        <v>20</v>
      </c>
      <c r="E26" s="16" t="s">
        <v>2808</v>
      </c>
      <c r="F26" s="16" t="s">
        <v>871</v>
      </c>
      <c r="G26" s="16" t="s">
        <v>23</v>
      </c>
      <c r="H26" s="16"/>
      <c r="I26" s="16" t="s">
        <v>257</v>
      </c>
      <c r="J26" s="16"/>
      <c r="K26" s="16"/>
      <c r="L26" s="16"/>
      <c r="N26" s="335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53.25" customHeight="1" x14ac:dyDescent="0.15">
      <c r="A27" s="16">
        <v>71</v>
      </c>
      <c r="B27" s="16" t="s">
        <v>2485</v>
      </c>
      <c r="C27" s="17" t="s">
        <v>2486</v>
      </c>
      <c r="D27" s="16" t="s">
        <v>352</v>
      </c>
      <c r="E27" s="16" t="s">
        <v>2487</v>
      </c>
      <c r="F27" s="16" t="s">
        <v>2488</v>
      </c>
      <c r="G27" s="16" t="s">
        <v>23</v>
      </c>
      <c r="H27" s="16"/>
      <c r="I27" s="16" t="s">
        <v>2809</v>
      </c>
      <c r="J27" s="16"/>
      <c r="K27" s="16"/>
      <c r="L27" s="16"/>
      <c r="N27" s="16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53.25" customHeight="1" x14ac:dyDescent="0.15">
      <c r="A28" s="16">
        <v>72</v>
      </c>
      <c r="B28" s="16" t="s">
        <v>2810</v>
      </c>
      <c r="C28" s="17" t="s">
        <v>2811</v>
      </c>
      <c r="D28" s="16" t="s">
        <v>352</v>
      </c>
      <c r="E28" s="16" t="s">
        <v>2812</v>
      </c>
      <c r="F28" s="16" t="s">
        <v>2813</v>
      </c>
      <c r="G28" s="16" t="s">
        <v>23</v>
      </c>
      <c r="H28" s="16"/>
      <c r="I28" s="16" t="s">
        <v>2764</v>
      </c>
      <c r="J28" s="16"/>
      <c r="K28" s="16"/>
      <c r="L28" s="16"/>
      <c r="N28" s="21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53.25" customHeight="1" x14ac:dyDescent="0.15">
      <c r="A29" s="16">
        <v>73</v>
      </c>
      <c r="B29" s="16" t="s">
        <v>2814</v>
      </c>
      <c r="C29" s="17" t="s">
        <v>2815</v>
      </c>
      <c r="D29" s="16" t="s">
        <v>135</v>
      </c>
      <c r="E29" s="16" t="s">
        <v>2816</v>
      </c>
      <c r="F29" s="16" t="s">
        <v>2817</v>
      </c>
      <c r="G29" s="16" t="s">
        <v>23</v>
      </c>
      <c r="H29" s="16"/>
      <c r="I29" s="16" t="s">
        <v>2731</v>
      </c>
      <c r="J29" s="16"/>
      <c r="K29" s="16"/>
      <c r="L29" s="16"/>
      <c r="N29" s="1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53.25" customHeight="1" x14ac:dyDescent="0.15">
      <c r="A30" s="16">
        <v>74</v>
      </c>
      <c r="B30" s="16" t="s">
        <v>2818</v>
      </c>
      <c r="C30" s="17" t="s">
        <v>2819</v>
      </c>
      <c r="D30" s="16" t="s">
        <v>2230</v>
      </c>
      <c r="E30" s="16" t="s">
        <v>2820</v>
      </c>
      <c r="F30" s="16" t="s">
        <v>2821</v>
      </c>
      <c r="G30" s="16" t="s">
        <v>23</v>
      </c>
      <c r="H30" s="16"/>
      <c r="I30" s="16" t="s">
        <v>2731</v>
      </c>
      <c r="J30" s="16"/>
      <c r="K30" s="16"/>
      <c r="L30" s="16"/>
      <c r="N30" s="16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15">
      <c r="A31" s="16">
        <v>77</v>
      </c>
      <c r="B31" s="16" t="s">
        <v>1253</v>
      </c>
      <c r="C31" s="17" t="s">
        <v>2822</v>
      </c>
      <c r="D31" s="16" t="s">
        <v>135</v>
      </c>
      <c r="E31" s="16" t="s">
        <v>2823</v>
      </c>
      <c r="F31" s="16" t="s">
        <v>2824</v>
      </c>
      <c r="G31" s="16" t="s">
        <v>23</v>
      </c>
      <c r="H31" s="16"/>
      <c r="I31" s="16" t="s">
        <v>2825</v>
      </c>
      <c r="J31" s="16"/>
      <c r="K31" s="16"/>
      <c r="L31" s="16"/>
      <c r="N31" s="16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65.25" customHeight="1" x14ac:dyDescent="0.15">
      <c r="A32" s="21">
        <v>90</v>
      </c>
      <c r="B32" s="21" t="s">
        <v>2826</v>
      </c>
      <c r="C32" s="32" t="s">
        <v>2827</v>
      </c>
      <c r="D32" s="21" t="s">
        <v>2828</v>
      </c>
      <c r="E32" s="21" t="s">
        <v>2829</v>
      </c>
      <c r="F32" s="21" t="s">
        <v>2830</v>
      </c>
      <c r="G32" s="16" t="s">
        <v>23</v>
      </c>
      <c r="H32" s="21"/>
      <c r="I32" s="16" t="s">
        <v>257</v>
      </c>
      <c r="J32" s="16"/>
      <c r="K32" s="16"/>
      <c r="L32" s="16"/>
      <c r="N32" s="16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80.25" customHeight="1" x14ac:dyDescent="0.15">
      <c r="A33" s="16">
        <v>97</v>
      </c>
      <c r="B33" s="16" t="s">
        <v>2831</v>
      </c>
      <c r="C33" s="17" t="s">
        <v>2832</v>
      </c>
      <c r="D33" s="16" t="s">
        <v>2833</v>
      </c>
      <c r="E33" s="16" t="s">
        <v>2834</v>
      </c>
      <c r="F33" s="16" t="s">
        <v>2835</v>
      </c>
      <c r="G33" s="16" t="s">
        <v>23</v>
      </c>
      <c r="H33" s="16"/>
      <c r="I33" s="16" t="s">
        <v>2731</v>
      </c>
      <c r="J33" s="16"/>
      <c r="K33" s="16"/>
      <c r="L33" s="16"/>
      <c r="N33" s="33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63.75" customHeight="1" x14ac:dyDescent="0.15">
      <c r="A34" s="16">
        <v>148</v>
      </c>
      <c r="B34" s="16" t="s">
        <v>2836</v>
      </c>
      <c r="C34" s="17" t="s">
        <v>2837</v>
      </c>
      <c r="D34" s="16" t="s">
        <v>62</v>
      </c>
      <c r="E34" s="16" t="s">
        <v>2838</v>
      </c>
      <c r="F34" s="16" t="s">
        <v>2839</v>
      </c>
      <c r="G34" s="16" t="s">
        <v>23</v>
      </c>
      <c r="H34" s="16"/>
      <c r="I34" s="16" t="s">
        <v>257</v>
      </c>
      <c r="J34" s="16"/>
      <c r="K34" s="16"/>
      <c r="L34" s="16"/>
      <c r="N34" s="16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53.25" customHeight="1" x14ac:dyDescent="0.15">
      <c r="A35" s="16">
        <v>307</v>
      </c>
      <c r="B35" s="16" t="s">
        <v>2510</v>
      </c>
      <c r="C35" s="17" t="s">
        <v>2511</v>
      </c>
      <c r="D35" s="16" t="s">
        <v>20</v>
      </c>
      <c r="E35" s="16" t="s">
        <v>2512</v>
      </c>
      <c r="F35" s="16" t="s">
        <v>2513</v>
      </c>
      <c r="G35" s="16" t="s">
        <v>23</v>
      </c>
      <c r="H35" s="16"/>
      <c r="I35" s="16" t="s">
        <v>2764</v>
      </c>
      <c r="J35" s="16"/>
      <c r="K35" s="16"/>
      <c r="L35" s="16"/>
      <c r="N35" s="21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53.25" customHeight="1" x14ac:dyDescent="0.15">
      <c r="A36" s="16">
        <v>332</v>
      </c>
      <c r="B36" s="16" t="s">
        <v>2477</v>
      </c>
      <c r="C36" s="17" t="s">
        <v>2478</v>
      </c>
      <c r="D36" s="16" t="s">
        <v>62</v>
      </c>
      <c r="E36" s="16" t="s">
        <v>2840</v>
      </c>
      <c r="F36" s="16" t="s">
        <v>2841</v>
      </c>
      <c r="G36" s="16" t="s">
        <v>23</v>
      </c>
      <c r="H36" s="16" t="s">
        <v>2842</v>
      </c>
      <c r="I36" s="16" t="s">
        <v>2764</v>
      </c>
      <c r="J36" s="16"/>
      <c r="K36" s="16"/>
      <c r="L36" s="16"/>
      <c r="N36" s="16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53.25" customHeight="1" x14ac:dyDescent="0.15">
      <c r="A37" s="16">
        <v>433</v>
      </c>
      <c r="B37" s="16" t="s">
        <v>2843</v>
      </c>
      <c r="C37" s="17" t="s">
        <v>2844</v>
      </c>
      <c r="D37" s="16" t="s">
        <v>62</v>
      </c>
      <c r="E37" s="16" t="s">
        <v>2845</v>
      </c>
      <c r="F37" s="16" t="s">
        <v>2846</v>
      </c>
      <c r="G37" s="16" t="s">
        <v>1455</v>
      </c>
      <c r="H37" s="16" t="s">
        <v>41</v>
      </c>
      <c r="I37" s="16" t="s">
        <v>2731</v>
      </c>
      <c r="J37" s="16"/>
      <c r="K37" s="16"/>
      <c r="L37" s="16"/>
      <c r="N37" s="16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54.75" customHeight="1" x14ac:dyDescent="0.15">
      <c r="A38" s="16"/>
      <c r="B38" s="16"/>
      <c r="C38" s="17"/>
      <c r="D38" s="16"/>
      <c r="E38" s="16"/>
      <c r="F38" s="16"/>
      <c r="G38" s="16"/>
      <c r="H38" s="16"/>
      <c r="I38" s="25"/>
      <c r="J38" s="16"/>
      <c r="K38" s="16"/>
      <c r="L38" s="2"/>
      <c r="M38" s="25"/>
      <c r="N38" s="16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15">
      <c r="A39" s="16"/>
      <c r="B39" s="16"/>
      <c r="C39" s="17"/>
      <c r="D39" s="16"/>
      <c r="E39" s="16"/>
      <c r="F39" s="16"/>
      <c r="G39" s="16"/>
      <c r="H39" s="16"/>
      <c r="I39" s="25"/>
      <c r="J39" s="16"/>
      <c r="K39" s="16"/>
      <c r="L39" s="2"/>
      <c r="M39" s="25"/>
      <c r="N39" s="16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43.5" customHeight="1" x14ac:dyDescent="0.15">
      <c r="A40" s="16"/>
      <c r="B40" s="16"/>
      <c r="C40" s="17"/>
      <c r="D40" s="16"/>
      <c r="E40" s="16"/>
      <c r="F40" s="16"/>
      <c r="G40" s="16"/>
      <c r="H40" s="16"/>
      <c r="I40" s="25"/>
      <c r="J40" s="16"/>
      <c r="K40" s="16"/>
      <c r="L40" s="2"/>
      <c r="M40" s="25"/>
      <c r="N40" s="16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46.5" customHeight="1" x14ac:dyDescent="0.15">
      <c r="A41" s="16"/>
      <c r="B41" s="16"/>
      <c r="C41" s="17"/>
      <c r="D41" s="16"/>
      <c r="E41" s="16"/>
      <c r="F41" s="16"/>
      <c r="G41" s="16"/>
      <c r="H41" s="16"/>
      <c r="I41" s="25"/>
      <c r="J41" s="16"/>
      <c r="K41" s="16"/>
      <c r="L41" s="2"/>
      <c r="M41" s="25"/>
      <c r="N41" s="16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54" customHeight="1" x14ac:dyDescent="0.15">
      <c r="A42" s="16"/>
      <c r="B42" s="16"/>
      <c r="C42" s="17"/>
      <c r="D42" s="16"/>
      <c r="E42" s="16"/>
      <c r="F42" s="16"/>
      <c r="G42" s="16"/>
      <c r="H42" s="16"/>
      <c r="I42" s="25"/>
      <c r="J42" s="16"/>
      <c r="K42" s="16"/>
      <c r="L42" s="2"/>
      <c r="M42" s="25"/>
      <c r="N42" s="21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15">
      <c r="A43" s="16"/>
      <c r="B43" s="16"/>
      <c r="C43" s="17"/>
      <c r="D43" s="16"/>
      <c r="E43" s="16"/>
      <c r="F43" s="16"/>
      <c r="G43" s="16"/>
      <c r="H43" s="16"/>
      <c r="I43" s="25"/>
      <c r="J43" s="16"/>
      <c r="K43" s="16"/>
      <c r="L43" s="2"/>
      <c r="M43" s="25"/>
      <c r="N43" s="21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65.25" customHeight="1" x14ac:dyDescent="0.15">
      <c r="A44" s="16"/>
      <c r="B44" s="16"/>
      <c r="C44" s="17"/>
      <c r="D44" s="16"/>
      <c r="E44" s="16"/>
      <c r="F44" s="16"/>
      <c r="G44" s="16"/>
      <c r="H44" s="16"/>
      <c r="I44" s="25"/>
      <c r="J44" s="16"/>
      <c r="K44" s="16"/>
      <c r="L44" s="2"/>
      <c r="M44" s="25"/>
      <c r="N44" s="16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15">
      <c r="A45" s="16"/>
      <c r="B45" s="16"/>
      <c r="C45" s="17"/>
      <c r="D45" s="16"/>
      <c r="E45" s="16"/>
      <c r="F45" s="16"/>
      <c r="G45" s="16"/>
      <c r="H45" s="16"/>
      <c r="I45" s="25"/>
      <c r="J45" s="16"/>
      <c r="K45" s="16"/>
      <c r="L45" s="2"/>
      <c r="M45" s="25"/>
      <c r="N45" s="16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15">
      <c r="A46" s="16"/>
      <c r="B46" s="16"/>
      <c r="C46" s="17"/>
      <c r="D46" s="16"/>
      <c r="E46" s="16"/>
      <c r="F46" s="16"/>
      <c r="G46" s="16"/>
      <c r="H46" s="16"/>
      <c r="I46" s="25"/>
      <c r="J46" s="16"/>
      <c r="K46" s="16"/>
      <c r="L46" s="2"/>
      <c r="M46" s="25"/>
      <c r="N46" s="16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44.25" customHeight="1" x14ac:dyDescent="0.15">
      <c r="A47" s="16"/>
      <c r="B47" s="16"/>
      <c r="C47" s="17"/>
      <c r="D47" s="16"/>
      <c r="E47" s="16"/>
      <c r="F47" s="16"/>
      <c r="G47" s="16"/>
      <c r="H47" s="16"/>
      <c r="I47" s="25"/>
      <c r="J47" s="16"/>
      <c r="K47" s="16"/>
      <c r="L47" s="2"/>
      <c r="M47" s="25"/>
      <c r="N47" s="16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15">
      <c r="A48" s="16"/>
      <c r="B48" s="16"/>
      <c r="C48" s="17"/>
      <c r="D48" s="16"/>
      <c r="E48" s="16"/>
      <c r="F48" s="16"/>
      <c r="G48" s="16"/>
      <c r="H48" s="16"/>
      <c r="I48" s="25"/>
      <c r="J48" s="16"/>
      <c r="K48" s="16"/>
      <c r="L48" s="2"/>
      <c r="M48" s="25"/>
      <c r="N48" s="21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58.5" customHeight="1" x14ac:dyDescent="0.15">
      <c r="A49" s="16"/>
      <c r="B49" s="16"/>
      <c r="C49" s="17"/>
      <c r="D49" s="16"/>
      <c r="E49" s="16"/>
      <c r="F49" s="16"/>
      <c r="G49" s="16"/>
      <c r="H49" s="16"/>
      <c r="I49" s="25"/>
      <c r="J49" s="16"/>
      <c r="K49" s="16"/>
      <c r="L49" s="2"/>
      <c r="M49" s="25"/>
      <c r="N49" s="16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69.75" customHeight="1" x14ac:dyDescent="0.15">
      <c r="A50" s="16"/>
      <c r="B50" s="16"/>
      <c r="C50" s="17"/>
      <c r="D50" s="16"/>
      <c r="E50" s="16"/>
      <c r="F50" s="16"/>
      <c r="G50" s="16"/>
      <c r="H50" s="16"/>
      <c r="I50" s="26"/>
      <c r="J50" s="16"/>
      <c r="K50" s="16"/>
      <c r="L50" s="2"/>
      <c r="M50" s="25"/>
      <c r="N50" s="16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46.5" customHeight="1" x14ac:dyDescent="0.15">
      <c r="A51" s="16"/>
      <c r="B51" s="16"/>
      <c r="C51" s="17"/>
      <c r="D51" s="16"/>
      <c r="E51" s="16"/>
      <c r="F51" s="16"/>
      <c r="G51" s="16"/>
      <c r="H51" s="16"/>
      <c r="I51" s="25"/>
      <c r="J51" s="16"/>
      <c r="K51" s="16"/>
      <c r="L51" s="2"/>
      <c r="M51" s="25"/>
      <c r="N51" s="16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35.25" customHeight="1" x14ac:dyDescent="0.15">
      <c r="A52" s="16"/>
      <c r="B52" s="16"/>
      <c r="C52" s="17"/>
      <c r="D52" s="16"/>
      <c r="E52" s="16"/>
      <c r="F52" s="16"/>
      <c r="G52" s="16"/>
      <c r="H52" s="16"/>
      <c r="I52" s="25"/>
      <c r="J52" s="16"/>
      <c r="K52" s="16"/>
      <c r="L52" s="2"/>
      <c r="M52" s="25"/>
      <c r="N52" s="16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43.5" customHeight="1" x14ac:dyDescent="0.15">
      <c r="A53" s="16"/>
      <c r="B53" s="16"/>
      <c r="C53" s="17"/>
      <c r="D53" s="16"/>
      <c r="E53" s="16"/>
      <c r="F53" s="16"/>
      <c r="G53" s="16"/>
      <c r="H53" s="16"/>
      <c r="I53" s="25"/>
      <c r="J53" s="16"/>
      <c r="K53" s="16"/>
      <c r="L53" s="2"/>
      <c r="M53" s="25"/>
      <c r="N53" s="16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36.75" customHeight="1" x14ac:dyDescent="0.15">
      <c r="A54" s="16"/>
      <c r="B54" s="16"/>
      <c r="C54" s="17"/>
      <c r="D54" s="16"/>
      <c r="E54" s="16"/>
      <c r="F54" s="16"/>
      <c r="G54" s="16"/>
      <c r="H54" s="16"/>
      <c r="I54" s="25"/>
      <c r="J54" s="16"/>
      <c r="K54" s="16"/>
      <c r="L54" s="2"/>
      <c r="M54" s="25"/>
      <c r="N54" s="16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39" customHeight="1" x14ac:dyDescent="0.15">
      <c r="A55" s="16"/>
      <c r="B55" s="16"/>
      <c r="C55" s="17"/>
      <c r="D55" s="16"/>
      <c r="E55" s="16"/>
      <c r="F55" s="16"/>
      <c r="G55" s="16"/>
      <c r="H55" s="16"/>
      <c r="I55" s="25"/>
      <c r="J55" s="16"/>
      <c r="K55" s="16"/>
      <c r="L55" s="2"/>
      <c r="M55" s="25"/>
      <c r="N55" s="16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79.5" customHeight="1" x14ac:dyDescent="0.15">
      <c r="A56" s="16"/>
      <c r="B56" s="16"/>
      <c r="C56" s="17"/>
      <c r="D56" s="16"/>
      <c r="E56" s="16"/>
      <c r="F56" s="16"/>
      <c r="G56" s="16"/>
      <c r="H56" s="16"/>
      <c r="I56" s="25"/>
      <c r="J56" s="16"/>
      <c r="K56" s="19"/>
      <c r="L56" s="2"/>
      <c r="M56" s="25"/>
      <c r="N56" s="19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54" customHeight="1" x14ac:dyDescent="0.15">
      <c r="A57" s="16"/>
      <c r="B57" s="16"/>
      <c r="C57" s="17"/>
      <c r="D57" s="16"/>
      <c r="E57" s="16"/>
      <c r="F57" s="19"/>
      <c r="G57" s="16"/>
      <c r="H57" s="16"/>
      <c r="I57" s="25"/>
      <c r="J57" s="16"/>
      <c r="K57" s="16"/>
      <c r="L57" s="2"/>
      <c r="M57" s="25"/>
      <c r="N57" s="16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69.75" customHeight="1" x14ac:dyDescent="0.15">
      <c r="A58" s="16"/>
      <c r="B58" s="16"/>
      <c r="C58" s="17"/>
      <c r="D58" s="16"/>
      <c r="E58" s="16"/>
      <c r="F58" s="16"/>
      <c r="G58" s="16"/>
      <c r="H58" s="16"/>
      <c r="I58" s="25"/>
      <c r="J58" s="16"/>
      <c r="K58" s="16"/>
      <c r="L58" s="2"/>
      <c r="M58" s="25"/>
      <c r="N58" s="16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65.25" customHeight="1" x14ac:dyDescent="0.15">
      <c r="A59" s="16"/>
      <c r="B59" s="16"/>
      <c r="C59" s="17"/>
      <c r="D59" s="16"/>
      <c r="E59" s="16"/>
      <c r="F59" s="16"/>
      <c r="G59" s="16"/>
      <c r="H59" s="16"/>
      <c r="I59" s="25"/>
      <c r="J59" s="16"/>
      <c r="K59" s="19"/>
      <c r="L59" s="2"/>
      <c r="M59" s="25"/>
      <c r="N59" s="19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19.25" customHeight="1" x14ac:dyDescent="0.15">
      <c r="A60" s="16"/>
      <c r="B60" s="16"/>
      <c r="C60" s="17"/>
      <c r="D60" s="16"/>
      <c r="E60" s="16"/>
      <c r="F60" s="16"/>
      <c r="G60" s="16"/>
      <c r="H60" s="16"/>
      <c r="I60" s="25"/>
      <c r="J60" s="16"/>
      <c r="K60" s="16"/>
      <c r="L60" s="2"/>
      <c r="M60" s="25"/>
      <c r="N60" s="16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41.25" customHeight="1" x14ac:dyDescent="0.15">
      <c r="A61" s="16"/>
      <c r="B61" s="16"/>
      <c r="C61" s="17"/>
      <c r="D61" s="16"/>
      <c r="E61" s="16"/>
      <c r="F61" s="16"/>
      <c r="G61" s="16"/>
      <c r="H61" s="16"/>
      <c r="I61" s="25"/>
      <c r="J61" s="16"/>
      <c r="K61" s="16"/>
      <c r="L61" s="2"/>
      <c r="M61" s="25"/>
      <c r="N61" s="16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44.25" customHeight="1" x14ac:dyDescent="0.15">
      <c r="A62" s="16"/>
      <c r="B62" s="16"/>
      <c r="C62" s="17"/>
      <c r="D62" s="16"/>
      <c r="E62" s="16"/>
      <c r="F62" s="16"/>
      <c r="G62" s="16"/>
      <c r="H62" s="16"/>
      <c r="I62" s="25"/>
      <c r="J62" s="16"/>
      <c r="K62" s="16"/>
      <c r="L62" s="2"/>
      <c r="M62" s="25"/>
      <c r="N62" s="16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41.25" customHeight="1" x14ac:dyDescent="0.15">
      <c r="A63" s="16"/>
      <c r="B63" s="16"/>
      <c r="C63" s="17"/>
      <c r="D63" s="16"/>
      <c r="E63" s="16"/>
      <c r="F63" s="16"/>
      <c r="G63" s="16"/>
      <c r="H63" s="16"/>
      <c r="I63" s="25"/>
      <c r="J63" s="16"/>
      <c r="K63" s="16"/>
      <c r="L63" s="2"/>
      <c r="M63" s="25"/>
      <c r="N63" s="16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39" customHeight="1" x14ac:dyDescent="0.15">
      <c r="A64" s="16"/>
      <c r="B64" s="16"/>
      <c r="C64" s="17"/>
      <c r="D64" s="16"/>
      <c r="E64" s="16"/>
      <c r="F64" s="16"/>
      <c r="G64" s="16"/>
      <c r="H64" s="16"/>
      <c r="I64" s="25"/>
      <c r="J64" s="16"/>
      <c r="K64" s="16"/>
      <c r="L64" s="2"/>
      <c r="M64" s="25"/>
      <c r="N64" s="16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57.75" customHeight="1" x14ac:dyDescent="0.15">
      <c r="A65" s="16"/>
      <c r="B65" s="16"/>
      <c r="C65" s="29"/>
      <c r="D65" s="20"/>
      <c r="E65" s="20"/>
      <c r="F65" s="20"/>
      <c r="G65" s="16"/>
      <c r="H65" s="16"/>
      <c r="I65" s="25"/>
      <c r="J65" s="20"/>
      <c r="K65" s="16"/>
      <c r="L65" s="2"/>
      <c r="M65" s="25"/>
      <c r="N65" s="16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64.5" customHeight="1" x14ac:dyDescent="0.15">
      <c r="A66" s="16"/>
      <c r="B66" s="16"/>
      <c r="C66" s="17"/>
      <c r="D66" s="16"/>
      <c r="E66" s="16"/>
      <c r="F66" s="16"/>
      <c r="G66" s="16"/>
      <c r="H66" s="16"/>
      <c r="I66" s="25"/>
      <c r="J66" s="16"/>
      <c r="K66" s="16"/>
      <c r="L66" s="2"/>
      <c r="M66" s="25"/>
      <c r="N66" s="21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43.5" customHeight="1" x14ac:dyDescent="0.15">
      <c r="A67" s="16"/>
      <c r="B67" s="16"/>
      <c r="C67" s="17"/>
      <c r="D67" s="16"/>
      <c r="E67" s="16"/>
      <c r="F67" s="16"/>
      <c r="G67" s="16"/>
      <c r="H67" s="16"/>
      <c r="I67" s="25"/>
      <c r="J67" s="16"/>
      <c r="K67" s="16"/>
      <c r="L67" s="2"/>
      <c r="M67" s="25"/>
      <c r="N67" s="16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48" customHeight="1" x14ac:dyDescent="0.15">
      <c r="A68" s="16"/>
      <c r="B68" s="16"/>
      <c r="C68" s="17"/>
      <c r="D68" s="16"/>
      <c r="E68" s="16"/>
      <c r="F68" s="16"/>
      <c r="G68" s="16"/>
      <c r="H68" s="16"/>
      <c r="I68" s="25"/>
      <c r="J68" s="16"/>
      <c r="K68" s="16"/>
      <c r="L68" s="2"/>
      <c r="M68" s="25"/>
      <c r="N68" s="16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37.5" customHeight="1" x14ac:dyDescent="0.15">
      <c r="A69" s="16"/>
      <c r="B69" s="16"/>
      <c r="C69" s="17"/>
      <c r="D69" s="16"/>
      <c r="E69" s="16"/>
      <c r="F69" s="16"/>
      <c r="G69" s="16"/>
      <c r="H69" s="16"/>
      <c r="I69" s="16"/>
      <c r="J69" s="16"/>
      <c r="K69" s="16"/>
      <c r="L69" s="2"/>
      <c r="M69" s="16"/>
      <c r="N69" s="16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90.75" customHeight="1" x14ac:dyDescent="0.15">
      <c r="A70" s="16"/>
      <c r="B70" s="16"/>
      <c r="C70" s="17"/>
      <c r="D70" s="16"/>
      <c r="E70" s="16"/>
      <c r="F70" s="16"/>
      <c r="G70" s="16"/>
      <c r="H70" s="16"/>
      <c r="I70" s="25"/>
      <c r="J70" s="16"/>
      <c r="K70" s="16"/>
      <c r="L70" s="2"/>
      <c r="M70" s="25"/>
      <c r="N70" s="16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71.25" customHeight="1" x14ac:dyDescent="0.15">
      <c r="A71" s="16"/>
      <c r="B71" s="16"/>
      <c r="C71" s="17"/>
      <c r="D71" s="16"/>
      <c r="E71" s="16"/>
      <c r="F71" s="16"/>
      <c r="G71" s="16"/>
      <c r="H71" s="16"/>
      <c r="I71" s="25"/>
      <c r="J71" s="16"/>
      <c r="K71" s="16"/>
      <c r="L71" s="2"/>
      <c r="M71" s="25"/>
      <c r="N71" s="16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40.5" customHeight="1" x14ac:dyDescent="0.15">
      <c r="A72" s="16"/>
      <c r="B72" s="16"/>
      <c r="C72" s="17"/>
      <c r="D72" s="16"/>
      <c r="E72" s="16"/>
      <c r="F72" s="16"/>
      <c r="G72" s="16"/>
      <c r="H72" s="16"/>
      <c r="I72" s="25"/>
      <c r="J72" s="16"/>
      <c r="K72" s="16"/>
      <c r="L72" s="2"/>
      <c r="M72" s="25"/>
      <c r="N72" s="16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40.5" customHeight="1" x14ac:dyDescent="0.15">
      <c r="A73" s="16"/>
      <c r="B73" s="16"/>
      <c r="C73" s="17"/>
      <c r="D73" s="16"/>
      <c r="E73" s="16"/>
      <c r="F73" s="16"/>
      <c r="G73" s="16"/>
      <c r="H73" s="16"/>
      <c r="I73" s="25"/>
      <c r="J73" s="16"/>
      <c r="K73" s="16"/>
      <c r="L73" s="2"/>
      <c r="M73" s="25"/>
      <c r="N73" s="16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47.25" customHeight="1" x14ac:dyDescent="0.15">
      <c r="A74" s="16"/>
      <c r="B74" s="16"/>
      <c r="C74" s="17"/>
      <c r="D74" s="16"/>
      <c r="E74" s="16"/>
      <c r="F74" s="16"/>
      <c r="G74" s="16"/>
      <c r="H74" s="16"/>
      <c r="I74" s="25"/>
      <c r="J74" s="16"/>
      <c r="K74" s="16"/>
      <c r="L74" s="2"/>
      <c r="M74" s="25"/>
      <c r="N74" s="16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38.25" customHeight="1" x14ac:dyDescent="0.15">
      <c r="A75" s="16"/>
      <c r="B75" s="19"/>
      <c r="C75" s="34"/>
      <c r="D75" s="19"/>
      <c r="E75" s="19"/>
      <c r="F75" s="19"/>
      <c r="G75" s="16"/>
      <c r="H75" s="16"/>
      <c r="I75" s="25"/>
      <c r="J75" s="19"/>
      <c r="K75" s="16"/>
      <c r="L75" s="2"/>
      <c r="M75" s="25"/>
      <c r="N75" s="16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42" customHeight="1" x14ac:dyDescent="0.15">
      <c r="A76" s="16"/>
      <c r="B76" s="16"/>
      <c r="C76" s="17"/>
      <c r="D76" s="16"/>
      <c r="E76" s="16"/>
      <c r="F76" s="16"/>
      <c r="G76" s="16"/>
      <c r="H76" s="16"/>
      <c r="I76" s="25"/>
      <c r="J76" s="16"/>
      <c r="K76" s="16"/>
      <c r="L76" s="2"/>
      <c r="M76" s="25"/>
      <c r="N76" s="16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49.5" customHeight="1" x14ac:dyDescent="0.15">
      <c r="A77" s="16"/>
      <c r="B77" s="16"/>
      <c r="C77" s="17"/>
      <c r="D77" s="16"/>
      <c r="E77" s="16"/>
      <c r="F77" s="16"/>
      <c r="G77" s="16"/>
      <c r="H77" s="16"/>
      <c r="I77" s="25"/>
      <c r="J77" s="16"/>
      <c r="K77" s="16"/>
      <c r="L77" s="2"/>
      <c r="M77" s="25"/>
      <c r="N77" s="16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51.75" customHeight="1" x14ac:dyDescent="0.15">
      <c r="A78" s="16"/>
      <c r="B78" s="16"/>
      <c r="C78" s="17"/>
      <c r="D78" s="16"/>
      <c r="E78" s="16"/>
      <c r="F78" s="16"/>
      <c r="G78" s="16"/>
      <c r="H78" s="16"/>
      <c r="I78" s="25"/>
      <c r="J78" s="16"/>
      <c r="K78" s="16"/>
      <c r="L78" s="2"/>
      <c r="M78" s="25"/>
      <c r="N78" s="21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50.25" customHeight="1" x14ac:dyDescent="0.15">
      <c r="A79" s="16"/>
      <c r="B79" s="16"/>
      <c r="C79" s="17"/>
      <c r="D79" s="16"/>
      <c r="E79" s="16"/>
      <c r="F79" s="16"/>
      <c r="G79" s="16"/>
      <c r="H79" s="16"/>
      <c r="I79" s="25"/>
      <c r="J79" s="16"/>
      <c r="K79" s="17"/>
      <c r="L79" s="2"/>
      <c r="M79" s="25"/>
      <c r="N79" s="17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96" customHeight="1" x14ac:dyDescent="0.15">
      <c r="A80" s="16"/>
      <c r="B80" s="16"/>
      <c r="C80" s="17"/>
      <c r="D80" s="16"/>
      <c r="E80" s="16"/>
      <c r="F80" s="16"/>
      <c r="G80" s="16"/>
      <c r="H80" s="16"/>
      <c r="I80" s="25"/>
      <c r="J80" s="16"/>
      <c r="K80" s="16"/>
      <c r="L80" s="2"/>
      <c r="M80" s="25"/>
      <c r="N80" s="16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57.75" customHeight="1" x14ac:dyDescent="0.15">
      <c r="A81" s="16"/>
      <c r="B81" s="16"/>
      <c r="C81" s="17"/>
      <c r="D81" s="16"/>
      <c r="E81" s="16"/>
      <c r="F81" s="16"/>
      <c r="G81" s="16"/>
      <c r="H81" s="16"/>
      <c r="I81" s="25"/>
      <c r="J81" s="16"/>
      <c r="K81" s="16"/>
      <c r="L81" s="2"/>
      <c r="M81" s="25"/>
      <c r="N81" s="16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51" customHeight="1" x14ac:dyDescent="0.15">
      <c r="A82" s="16"/>
      <c r="B82" s="16"/>
      <c r="C82" s="17"/>
      <c r="D82" s="16"/>
      <c r="E82" s="16"/>
      <c r="F82" s="16"/>
      <c r="G82" s="16"/>
      <c r="H82" s="16"/>
      <c r="I82" s="25"/>
      <c r="J82" s="16"/>
      <c r="K82" s="16"/>
      <c r="L82" s="2"/>
      <c r="M82" s="25"/>
      <c r="N82" s="16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61.5" customHeight="1" x14ac:dyDescent="0.15">
      <c r="A83" s="16"/>
      <c r="B83" s="16"/>
      <c r="C83" s="17"/>
      <c r="D83" s="16"/>
      <c r="E83" s="16"/>
      <c r="F83" s="16"/>
      <c r="G83" s="16"/>
      <c r="H83" s="16"/>
      <c r="I83" s="25"/>
      <c r="J83" s="16"/>
      <c r="K83" s="16"/>
      <c r="L83" s="2"/>
      <c r="M83" s="25"/>
      <c r="N83" s="16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03.5" customHeight="1" x14ac:dyDescent="0.15">
      <c r="A84" s="16"/>
      <c r="B84" s="19"/>
      <c r="C84" s="34"/>
      <c r="D84" s="19"/>
      <c r="E84" s="19"/>
      <c r="F84" s="19"/>
      <c r="G84" s="16"/>
      <c r="H84" s="16"/>
      <c r="I84" s="25"/>
      <c r="J84" s="19"/>
      <c r="K84" s="16"/>
      <c r="L84" s="2"/>
      <c r="M84" s="25"/>
      <c r="N84" s="16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43.5" customHeight="1" x14ac:dyDescent="0.15">
      <c r="A85" s="16"/>
      <c r="B85" s="16"/>
      <c r="C85" s="17"/>
      <c r="D85" s="16"/>
      <c r="E85" s="16"/>
      <c r="F85" s="16"/>
      <c r="G85" s="16"/>
      <c r="H85" s="16"/>
      <c r="I85" s="16"/>
      <c r="J85" s="16"/>
      <c r="K85" s="16"/>
      <c r="L85" s="2"/>
      <c r="M85" s="16"/>
      <c r="N85" s="16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42" customHeight="1" x14ac:dyDescent="0.15">
      <c r="A86" s="16"/>
      <c r="B86" s="16"/>
      <c r="C86" s="17"/>
      <c r="D86" s="16"/>
      <c r="E86" s="16"/>
      <c r="F86" s="16"/>
      <c r="G86" s="16"/>
      <c r="H86" s="16"/>
      <c r="I86" s="25"/>
      <c r="J86" s="16"/>
      <c r="K86" s="16"/>
      <c r="L86" s="2"/>
      <c r="M86" s="25"/>
      <c r="N86" s="16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36" customHeight="1" x14ac:dyDescent="0.15">
      <c r="A87" s="16"/>
      <c r="B87" s="16"/>
      <c r="C87" s="17"/>
      <c r="D87" s="16"/>
      <c r="E87" s="16"/>
      <c r="F87" s="16"/>
      <c r="G87" s="16"/>
      <c r="H87" s="16"/>
      <c r="I87" s="25"/>
      <c r="J87" s="16"/>
      <c r="K87" s="16"/>
      <c r="L87" s="2"/>
      <c r="M87" s="25"/>
      <c r="N87" s="16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57" customHeight="1" x14ac:dyDescent="0.15">
      <c r="A88" s="16"/>
      <c r="B88" s="16"/>
      <c r="C88" s="17"/>
      <c r="D88" s="16"/>
      <c r="E88" s="16"/>
      <c r="F88" s="16"/>
      <c r="G88" s="16"/>
      <c r="H88" s="16"/>
      <c r="I88" s="25"/>
      <c r="J88" s="16"/>
      <c r="K88" s="16"/>
      <c r="L88" s="2"/>
      <c r="M88" s="25"/>
      <c r="N88" s="16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81.75" customHeight="1" x14ac:dyDescent="0.15">
      <c r="A89" s="16"/>
      <c r="B89" s="16"/>
      <c r="C89" s="17"/>
      <c r="D89" s="16"/>
      <c r="E89" s="16"/>
      <c r="F89" s="16"/>
      <c r="G89" s="16"/>
      <c r="H89" s="16"/>
      <c r="I89" s="25"/>
      <c r="J89" s="16"/>
      <c r="K89" s="34"/>
      <c r="L89" s="2"/>
      <c r="M89" s="25"/>
      <c r="N89" s="216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51.75" customHeight="1" x14ac:dyDescent="0.15">
      <c r="A90" s="16"/>
      <c r="B90" s="16"/>
      <c r="C90" s="17"/>
      <c r="D90" s="16"/>
      <c r="E90" s="16"/>
      <c r="F90" s="16"/>
      <c r="G90" s="16"/>
      <c r="H90" s="16"/>
      <c r="I90" s="25"/>
      <c r="J90" s="16"/>
      <c r="K90" s="16"/>
      <c r="L90" s="2"/>
      <c r="M90" s="25"/>
      <c r="N90" s="21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51" customHeight="1" x14ac:dyDescent="0.15">
      <c r="A91" s="16"/>
      <c r="B91" s="16"/>
      <c r="C91" s="17"/>
      <c r="D91" s="16"/>
      <c r="E91" s="19"/>
      <c r="F91" s="16"/>
      <c r="G91" s="16"/>
      <c r="H91" s="16"/>
      <c r="I91" s="25"/>
      <c r="J91" s="16"/>
      <c r="K91" s="16"/>
      <c r="L91" s="2"/>
      <c r="M91" s="25"/>
      <c r="N91" s="16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37.5" customHeight="1" x14ac:dyDescent="0.15">
      <c r="A92" s="16"/>
      <c r="B92" s="16"/>
      <c r="C92" s="17"/>
      <c r="D92" s="16"/>
      <c r="E92" s="16"/>
      <c r="F92" s="16"/>
      <c r="G92" s="16"/>
      <c r="H92" s="16"/>
      <c r="I92" s="25"/>
      <c r="J92" s="16"/>
      <c r="K92" s="16"/>
      <c r="L92" s="2"/>
      <c r="M92" s="25"/>
      <c r="N92" s="16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52.5" customHeight="1" x14ac:dyDescent="0.15">
      <c r="A93" s="16"/>
      <c r="B93" s="16"/>
      <c r="C93" s="17"/>
      <c r="D93" s="16"/>
      <c r="E93" s="16"/>
      <c r="F93" s="16"/>
      <c r="G93" s="16"/>
      <c r="H93" s="16"/>
      <c r="I93" s="25"/>
      <c r="J93" s="16"/>
      <c r="K93" s="16"/>
      <c r="L93" s="2"/>
      <c r="M93" s="25"/>
      <c r="N93" s="16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80.25" customHeight="1" x14ac:dyDescent="0.15">
      <c r="A94" s="16"/>
      <c r="B94" s="16"/>
      <c r="C94" s="17"/>
      <c r="D94" s="16"/>
      <c r="E94" s="16"/>
      <c r="F94" s="16"/>
      <c r="G94" s="16"/>
      <c r="H94" s="16"/>
      <c r="I94" s="25"/>
      <c r="J94" s="16"/>
      <c r="K94" s="16"/>
      <c r="L94" s="2"/>
      <c r="M94" s="25"/>
      <c r="N94" s="16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64.5" customHeight="1" x14ac:dyDescent="0.15">
      <c r="A95" s="16"/>
      <c r="B95" s="16"/>
      <c r="C95" s="17"/>
      <c r="D95" s="16"/>
      <c r="E95" s="16"/>
      <c r="F95" s="16"/>
      <c r="G95" s="16"/>
      <c r="H95" s="16"/>
      <c r="I95" s="25"/>
      <c r="J95" s="16"/>
      <c r="K95" s="16"/>
      <c r="L95" s="2"/>
      <c r="M95" s="62"/>
      <c r="N95" s="21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37.5" customHeight="1" x14ac:dyDescent="0.15">
      <c r="A96" s="16"/>
      <c r="B96" s="16"/>
      <c r="C96" s="17"/>
      <c r="D96" s="16"/>
      <c r="E96" s="16"/>
      <c r="F96" s="16"/>
      <c r="G96" s="16"/>
      <c r="H96" s="16"/>
      <c r="I96" s="25"/>
      <c r="J96" s="16"/>
      <c r="K96" s="16"/>
      <c r="L96" s="2"/>
      <c r="M96" s="62"/>
      <c r="N96" s="16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37.5" customHeight="1" x14ac:dyDescent="0.15">
      <c r="A97" s="16"/>
      <c r="B97" s="16"/>
      <c r="C97" s="17"/>
      <c r="D97" s="16"/>
      <c r="E97" s="16"/>
      <c r="F97" s="16"/>
      <c r="G97" s="16"/>
      <c r="H97" s="16"/>
      <c r="I97" s="25"/>
      <c r="J97" s="16"/>
      <c r="K97" s="16"/>
      <c r="L97" s="2"/>
      <c r="M97" s="25"/>
      <c r="N97" s="16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72.75" customHeight="1" x14ac:dyDescent="0.15">
      <c r="A98" s="16"/>
      <c r="B98" s="16"/>
      <c r="C98" s="17"/>
      <c r="D98" s="16"/>
      <c r="E98" s="16"/>
      <c r="F98" s="16"/>
      <c r="G98" s="16"/>
      <c r="H98" s="16"/>
      <c r="I98" s="25"/>
      <c r="J98" s="16"/>
      <c r="K98" s="16"/>
      <c r="L98" s="2"/>
      <c r="M98" s="25"/>
      <c r="N98" s="16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15">
      <c r="A99" s="16"/>
      <c r="B99" s="16"/>
      <c r="C99" s="17"/>
      <c r="D99" s="16"/>
      <c r="E99" s="16"/>
      <c r="F99" s="16"/>
      <c r="G99" s="16"/>
      <c r="H99" s="16"/>
      <c r="I99" s="25"/>
      <c r="J99" s="16"/>
      <c r="K99" s="16"/>
      <c r="L99" s="2"/>
      <c r="M99" s="25"/>
      <c r="N99" s="16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81" customHeight="1" x14ac:dyDescent="0.15">
      <c r="A100" s="16"/>
      <c r="B100" s="16"/>
      <c r="C100" s="17"/>
      <c r="D100" s="16"/>
      <c r="E100" s="16"/>
      <c r="F100" s="16"/>
      <c r="G100" s="16"/>
      <c r="H100" s="16"/>
      <c r="I100" s="25"/>
      <c r="J100" s="16"/>
      <c r="K100" s="16"/>
      <c r="L100" s="2"/>
      <c r="M100" s="25"/>
      <c r="N100" s="21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38.25" customHeight="1" x14ac:dyDescent="0.15">
      <c r="A101" s="16"/>
      <c r="B101" s="16"/>
      <c r="C101" s="17"/>
      <c r="D101" s="16"/>
      <c r="E101" s="16"/>
      <c r="F101" s="16"/>
      <c r="G101" s="16"/>
      <c r="H101" s="16"/>
      <c r="I101" s="25"/>
      <c r="J101" s="16"/>
      <c r="K101" s="16"/>
      <c r="L101" s="2"/>
      <c r="M101" s="25"/>
      <c r="N101" s="16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55.5" customHeight="1" x14ac:dyDescent="0.15">
      <c r="A102" s="16"/>
      <c r="B102" s="16"/>
      <c r="C102" s="17"/>
      <c r="D102" s="16"/>
      <c r="E102" s="16"/>
      <c r="F102" s="16"/>
      <c r="G102" s="16"/>
      <c r="H102" s="16"/>
      <c r="I102" s="25"/>
      <c r="J102" s="16"/>
      <c r="K102" s="16"/>
      <c r="L102" s="2"/>
      <c r="M102" s="25"/>
      <c r="N102" s="16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38.25" customHeight="1" x14ac:dyDescent="0.15">
      <c r="A103" s="16"/>
      <c r="B103" s="16"/>
      <c r="C103" s="17"/>
      <c r="D103" s="16"/>
      <c r="E103" s="16"/>
      <c r="F103" s="16"/>
      <c r="G103" s="16"/>
      <c r="H103" s="16"/>
      <c r="I103" s="25"/>
      <c r="J103" s="16"/>
      <c r="K103" s="16"/>
      <c r="L103" s="2"/>
      <c r="M103" s="25"/>
      <c r="N103" s="16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38.25" customHeight="1" x14ac:dyDescent="0.15">
      <c r="A104" s="16"/>
      <c r="B104" s="16"/>
      <c r="C104" s="17"/>
      <c r="D104" s="16"/>
      <c r="E104" s="16"/>
      <c r="F104" s="16"/>
      <c r="G104" s="16"/>
      <c r="H104" s="16"/>
      <c r="I104" s="25"/>
      <c r="J104" s="16"/>
      <c r="K104" s="16"/>
      <c r="L104" s="2"/>
      <c r="M104" s="25"/>
      <c r="N104" s="16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38.25" customHeight="1" x14ac:dyDescent="0.15">
      <c r="A105" s="16"/>
      <c r="B105" s="16"/>
      <c r="C105" s="17"/>
      <c r="D105" s="16"/>
      <c r="E105" s="16"/>
      <c r="F105" s="16"/>
      <c r="G105" s="16"/>
      <c r="H105" s="16"/>
      <c r="I105" s="25"/>
      <c r="J105" s="16"/>
      <c r="K105" s="16"/>
      <c r="L105" s="2"/>
      <c r="M105" s="25"/>
      <c r="N105" s="16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57" customHeight="1" x14ac:dyDescent="0.15">
      <c r="A106" s="16"/>
      <c r="B106" s="16"/>
      <c r="C106" s="17"/>
      <c r="D106" s="16"/>
      <c r="E106" s="16"/>
      <c r="F106" s="16"/>
      <c r="G106" s="16"/>
      <c r="H106" s="16"/>
      <c r="I106" s="16"/>
      <c r="J106" s="16"/>
      <c r="K106" s="16"/>
      <c r="L106" s="2"/>
      <c r="M106" s="16"/>
      <c r="N106" s="16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63" customHeight="1" x14ac:dyDescent="0.15">
      <c r="A107" s="16"/>
      <c r="B107" s="16"/>
      <c r="C107" s="17"/>
      <c r="D107" s="16"/>
      <c r="E107" s="16"/>
      <c r="F107" s="16"/>
      <c r="G107" s="16"/>
      <c r="H107" s="16"/>
      <c r="I107" s="25"/>
      <c r="J107" s="16"/>
      <c r="K107" s="16"/>
      <c r="L107" s="2"/>
      <c r="M107" s="25"/>
      <c r="N107" s="16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38.25" customHeight="1" x14ac:dyDescent="0.15">
      <c r="A108" s="16"/>
      <c r="B108" s="16"/>
      <c r="C108" s="17"/>
      <c r="D108" s="16"/>
      <c r="E108" s="16"/>
      <c r="F108" s="16"/>
      <c r="G108" s="16"/>
      <c r="H108" s="16"/>
      <c r="I108" s="25"/>
      <c r="J108" s="16"/>
      <c r="K108" s="16"/>
      <c r="L108" s="2"/>
      <c r="M108" s="25"/>
      <c r="N108" s="16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38.25" customHeight="1" x14ac:dyDescent="0.15">
      <c r="A109" s="16"/>
      <c r="B109" s="16"/>
      <c r="C109" s="17"/>
      <c r="D109" s="16"/>
      <c r="E109" s="16"/>
      <c r="F109" s="16"/>
      <c r="G109" s="16"/>
      <c r="H109" s="16"/>
      <c r="I109" s="25"/>
      <c r="J109" s="16"/>
      <c r="K109" s="16"/>
      <c r="L109" s="2"/>
      <c r="M109" s="25"/>
      <c r="N109" s="16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38.25" customHeight="1" x14ac:dyDescent="0.15">
      <c r="A110" s="16"/>
      <c r="B110" s="16"/>
      <c r="C110" s="17"/>
      <c r="D110" s="16"/>
      <c r="E110" s="16"/>
      <c r="F110" s="16"/>
      <c r="G110" s="16"/>
      <c r="H110" s="16"/>
      <c r="I110" s="25"/>
      <c r="J110" s="16"/>
      <c r="K110" s="16"/>
      <c r="L110" s="2"/>
      <c r="M110" s="25"/>
      <c r="N110" s="16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65.25" customHeight="1" x14ac:dyDescent="0.15">
      <c r="A111" s="16"/>
      <c r="B111" s="16"/>
      <c r="C111" s="17"/>
      <c r="D111" s="16"/>
      <c r="E111" s="16"/>
      <c r="F111" s="16"/>
      <c r="G111" s="16"/>
      <c r="H111" s="16"/>
      <c r="I111" s="25"/>
      <c r="J111" s="16"/>
      <c r="K111" s="19"/>
      <c r="L111" s="2"/>
      <c r="M111" s="25"/>
      <c r="N111" s="19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67.5" customHeight="1" x14ac:dyDescent="0.15">
      <c r="A112" s="16"/>
      <c r="B112" s="16"/>
      <c r="C112" s="17"/>
      <c r="D112" s="16"/>
      <c r="E112" s="16"/>
      <c r="F112" s="16"/>
      <c r="G112" s="16"/>
      <c r="H112" s="16"/>
      <c r="I112" s="25"/>
      <c r="J112" s="16"/>
      <c r="K112" s="16"/>
      <c r="L112" s="2"/>
      <c r="M112" s="25"/>
      <c r="N112" s="16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38.25" customHeight="1" x14ac:dyDescent="0.15">
      <c r="A113" s="16"/>
      <c r="B113" s="16"/>
      <c r="C113" s="17"/>
      <c r="D113" s="16"/>
      <c r="E113" s="16"/>
      <c r="F113" s="16"/>
      <c r="G113" s="16"/>
      <c r="H113" s="16"/>
      <c r="I113" s="25"/>
      <c r="J113" s="16"/>
      <c r="K113" s="16"/>
      <c r="L113" s="2"/>
      <c r="M113" s="25"/>
      <c r="N113" s="16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57" customHeight="1" x14ac:dyDescent="0.15">
      <c r="A114" s="16"/>
      <c r="B114" s="16"/>
      <c r="C114" s="17"/>
      <c r="D114" s="16"/>
      <c r="E114" s="16"/>
      <c r="F114" s="16"/>
      <c r="G114" s="16"/>
      <c r="H114" s="16"/>
      <c r="I114" s="16"/>
      <c r="J114" s="16"/>
      <c r="K114" s="16"/>
      <c r="L114" s="2"/>
      <c r="M114" s="16"/>
      <c r="N114" s="16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69" customHeight="1" x14ac:dyDescent="0.15">
      <c r="A115" s="16"/>
      <c r="B115" s="16"/>
      <c r="C115" s="17"/>
      <c r="D115" s="16"/>
      <c r="E115" s="16"/>
      <c r="F115" s="16"/>
      <c r="G115" s="16"/>
      <c r="H115" s="16"/>
      <c r="I115" s="25"/>
      <c r="J115" s="16"/>
      <c r="K115" s="16"/>
      <c r="L115" s="2"/>
      <c r="M115" s="25"/>
      <c r="N115" s="16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38.25" customHeight="1" x14ac:dyDescent="0.15">
      <c r="A116" s="16"/>
      <c r="B116" s="16"/>
      <c r="C116" s="17"/>
      <c r="D116" s="16"/>
      <c r="E116" s="16"/>
      <c r="F116" s="16"/>
      <c r="G116" s="16"/>
      <c r="H116" s="16"/>
      <c r="I116" s="25"/>
      <c r="J116" s="16"/>
      <c r="K116" s="16"/>
      <c r="L116" s="2"/>
      <c r="M116" s="25"/>
      <c r="N116" s="21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51" customHeight="1" x14ac:dyDescent="0.15">
      <c r="A117" s="16"/>
      <c r="B117" s="19"/>
      <c r="C117" s="17"/>
      <c r="D117" s="16"/>
      <c r="E117" s="16"/>
      <c r="F117" s="16"/>
      <c r="G117" s="16"/>
      <c r="H117" s="16"/>
      <c r="I117" s="25"/>
      <c r="J117" s="16"/>
      <c r="K117" s="16"/>
      <c r="L117" s="2"/>
      <c r="M117" s="25"/>
      <c r="N117" s="16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55.5" customHeight="1" x14ac:dyDescent="0.15">
      <c r="A118" s="16"/>
      <c r="B118" s="16"/>
      <c r="C118" s="17"/>
      <c r="D118" s="16"/>
      <c r="E118" s="16"/>
      <c r="F118" s="16"/>
      <c r="G118" s="16"/>
      <c r="H118" s="16"/>
      <c r="I118" s="25"/>
      <c r="J118" s="16"/>
      <c r="K118" s="16"/>
      <c r="L118" s="2"/>
      <c r="M118" s="25"/>
      <c r="N118" s="16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66.75" customHeight="1" x14ac:dyDescent="0.15">
      <c r="A119" s="16"/>
      <c r="B119" s="16"/>
      <c r="C119" s="17"/>
      <c r="D119" s="16"/>
      <c r="E119" s="16"/>
      <c r="F119" s="16"/>
      <c r="G119" s="16"/>
      <c r="H119" s="16"/>
      <c r="I119" s="25"/>
      <c r="J119" s="16"/>
      <c r="K119" s="16"/>
      <c r="L119" s="2"/>
      <c r="M119" s="25"/>
      <c r="N119" s="16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63" customHeight="1" x14ac:dyDescent="0.15">
      <c r="A120" s="16"/>
      <c r="B120" s="16"/>
      <c r="C120" s="17"/>
      <c r="D120" s="16"/>
      <c r="E120" s="16"/>
      <c r="F120" s="16"/>
      <c r="G120" s="16"/>
      <c r="H120" s="16"/>
      <c r="I120" s="25"/>
      <c r="J120" s="16"/>
      <c r="K120" s="16"/>
      <c r="L120" s="2"/>
      <c r="M120" s="25"/>
      <c r="N120" s="16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75.75" customHeight="1" x14ac:dyDescent="0.15">
      <c r="A121" s="16"/>
      <c r="B121" s="19"/>
      <c r="C121" s="17"/>
      <c r="D121" s="16"/>
      <c r="E121" s="16"/>
      <c r="F121" s="16"/>
      <c r="G121" s="16"/>
      <c r="H121" s="16"/>
      <c r="I121" s="25"/>
      <c r="J121" s="16"/>
      <c r="K121" s="16"/>
      <c r="L121" s="2"/>
      <c r="M121" s="25"/>
      <c r="N121" s="16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55.5" customHeight="1" x14ac:dyDescent="0.15">
      <c r="A122" s="16"/>
      <c r="B122" s="16"/>
      <c r="C122" s="17"/>
      <c r="D122" s="16"/>
      <c r="E122" s="16"/>
      <c r="F122" s="16"/>
      <c r="G122" s="16"/>
      <c r="H122" s="16"/>
      <c r="I122" s="25"/>
      <c r="J122" s="16"/>
      <c r="K122" s="16"/>
      <c r="L122" s="2"/>
      <c r="M122" s="25"/>
      <c r="N122" s="16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38.25" customHeight="1" x14ac:dyDescent="0.15">
      <c r="A123" s="16"/>
      <c r="B123" s="16"/>
      <c r="C123" s="17"/>
      <c r="D123" s="16"/>
      <c r="E123" s="16"/>
      <c r="F123" s="16"/>
      <c r="G123" s="16"/>
      <c r="H123" s="16"/>
      <c r="I123" s="25"/>
      <c r="J123" s="16"/>
      <c r="K123" s="16"/>
      <c r="L123" s="2"/>
      <c r="M123" s="25"/>
      <c r="N123" s="16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69.75" customHeight="1" x14ac:dyDescent="0.15">
      <c r="A124" s="16"/>
      <c r="B124" s="16"/>
      <c r="C124" s="17"/>
      <c r="D124" s="16"/>
      <c r="E124" s="16"/>
      <c r="F124" s="39"/>
      <c r="G124" s="16"/>
      <c r="H124" s="16"/>
      <c r="I124" s="25"/>
      <c r="J124" s="16"/>
      <c r="K124" s="16"/>
      <c r="L124" s="2"/>
      <c r="M124" s="25"/>
      <c r="N124" s="31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51.75" customHeight="1" x14ac:dyDescent="0.15">
      <c r="A125" s="16"/>
      <c r="B125" s="16"/>
      <c r="C125" s="17"/>
      <c r="D125" s="16"/>
      <c r="E125" s="16"/>
      <c r="F125" s="16"/>
      <c r="G125" s="16"/>
      <c r="H125" s="16"/>
      <c r="I125" s="25"/>
      <c r="J125" s="16"/>
      <c r="K125" s="16"/>
      <c r="L125" s="2"/>
      <c r="M125" s="25"/>
      <c r="N125" s="21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51.75" customHeight="1" x14ac:dyDescent="0.15">
      <c r="A126" s="16"/>
      <c r="B126" s="16"/>
      <c r="C126" s="17"/>
      <c r="D126" s="16"/>
      <c r="E126" s="16"/>
      <c r="F126" s="16"/>
      <c r="G126" s="16"/>
      <c r="H126" s="16"/>
      <c r="I126" s="25"/>
      <c r="J126" s="16"/>
      <c r="K126" s="16"/>
      <c r="L126" s="2"/>
      <c r="M126" s="25"/>
      <c r="N126" s="16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51.75" customHeight="1" x14ac:dyDescent="0.15">
      <c r="A127" s="16"/>
      <c r="B127" s="16"/>
      <c r="C127" s="17"/>
      <c r="D127" s="16"/>
      <c r="E127" s="16"/>
      <c r="F127" s="16"/>
      <c r="G127" s="16"/>
      <c r="H127" s="16"/>
      <c r="I127" s="25"/>
      <c r="J127" s="16"/>
      <c r="K127" s="16"/>
      <c r="L127" s="2"/>
      <c r="M127" s="25"/>
      <c r="N127" s="16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51.75" customHeight="1" x14ac:dyDescent="0.15">
      <c r="A128" s="16"/>
      <c r="B128" s="16"/>
      <c r="C128" s="17"/>
      <c r="D128" s="16"/>
      <c r="E128" s="16"/>
      <c r="F128" s="16"/>
      <c r="G128" s="16"/>
      <c r="H128" s="16"/>
      <c r="I128" s="25"/>
      <c r="J128" s="16"/>
      <c r="K128" s="16"/>
      <c r="L128" s="2"/>
      <c r="M128" s="25"/>
      <c r="N128" s="16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51.75" customHeight="1" x14ac:dyDescent="0.15">
      <c r="A129" s="16"/>
      <c r="B129" s="16"/>
      <c r="C129" s="17"/>
      <c r="D129" s="16"/>
      <c r="E129" s="16"/>
      <c r="F129" s="16"/>
      <c r="G129" s="16"/>
      <c r="H129" s="16"/>
      <c r="I129" s="25"/>
      <c r="J129" s="16"/>
      <c r="K129" s="16"/>
      <c r="L129" s="2"/>
      <c r="M129" s="25"/>
      <c r="N129" s="31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99.75" customHeight="1" x14ac:dyDescent="0.15">
      <c r="A130" s="16"/>
      <c r="B130" s="16"/>
      <c r="C130" s="17"/>
      <c r="D130" s="16"/>
      <c r="E130" s="16"/>
      <c r="F130" s="16"/>
      <c r="G130" s="16"/>
      <c r="H130" s="16"/>
      <c r="I130" s="25"/>
      <c r="J130" s="16"/>
      <c r="K130" s="16"/>
      <c r="L130" s="2"/>
      <c r="M130" s="25"/>
      <c r="N130" s="16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51.75" customHeight="1" x14ac:dyDescent="0.15">
      <c r="A131" s="16"/>
      <c r="B131" s="16"/>
      <c r="C131" s="17"/>
      <c r="D131" s="16"/>
      <c r="E131" s="16"/>
      <c r="F131" s="16"/>
      <c r="G131" s="16"/>
      <c r="H131" s="16"/>
      <c r="I131" s="25"/>
      <c r="J131" s="16"/>
      <c r="K131" s="16"/>
      <c r="L131" s="2"/>
      <c r="M131" s="25"/>
      <c r="N131" s="16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72" customHeight="1" x14ac:dyDescent="0.15">
      <c r="A132" s="16"/>
      <c r="B132" s="16"/>
      <c r="C132" s="17"/>
      <c r="D132" s="16"/>
      <c r="E132" s="16"/>
      <c r="F132" s="16"/>
      <c r="G132" s="16"/>
      <c r="H132" s="16"/>
      <c r="I132" s="25"/>
      <c r="J132" s="16"/>
      <c r="K132" s="17"/>
      <c r="L132" s="2"/>
      <c r="M132" s="25"/>
      <c r="N132" s="230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70.5" customHeight="1" x14ac:dyDescent="0.15">
      <c r="A133" s="16"/>
      <c r="B133" s="16"/>
      <c r="C133" s="17"/>
      <c r="D133" s="16"/>
      <c r="E133" s="16"/>
      <c r="F133" s="16"/>
      <c r="G133" s="16"/>
      <c r="H133" s="16"/>
      <c r="I133" s="25"/>
      <c r="J133" s="16"/>
      <c r="K133" s="16"/>
      <c r="L133" s="2"/>
      <c r="M133" s="25"/>
      <c r="N133" s="16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51.75" customHeight="1" x14ac:dyDescent="0.15">
      <c r="A134" s="16"/>
      <c r="B134" s="16"/>
      <c r="C134" s="17"/>
      <c r="D134" s="16"/>
      <c r="E134" s="16"/>
      <c r="F134" s="16"/>
      <c r="G134" s="16"/>
      <c r="H134" s="16"/>
      <c r="I134" s="25"/>
      <c r="J134" s="16"/>
      <c r="K134" s="16"/>
      <c r="L134" s="2"/>
      <c r="M134" s="25"/>
      <c r="N134" s="16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51.75" customHeight="1" x14ac:dyDescent="0.15">
      <c r="A135" s="16"/>
      <c r="B135" s="16"/>
      <c r="C135" s="17"/>
      <c r="D135" s="16"/>
      <c r="E135" s="16"/>
      <c r="F135" s="16"/>
      <c r="G135" s="16"/>
      <c r="H135" s="16"/>
      <c r="I135" s="25"/>
      <c r="J135" s="16"/>
      <c r="K135" s="16"/>
      <c r="L135" s="2"/>
      <c r="M135" s="25"/>
      <c r="N135" s="16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68.25" customHeight="1" x14ac:dyDescent="0.15">
      <c r="A136" s="16"/>
      <c r="B136" s="16"/>
      <c r="C136" s="17"/>
      <c r="D136" s="16"/>
      <c r="E136" s="16"/>
      <c r="F136" s="16"/>
      <c r="G136" s="16"/>
      <c r="H136" s="16"/>
      <c r="I136" s="25"/>
      <c r="J136" s="16"/>
      <c r="K136" s="19"/>
      <c r="L136" s="2"/>
      <c r="M136" s="25"/>
      <c r="N136" s="19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19.25" customHeight="1" x14ac:dyDescent="0.15">
      <c r="A137" s="16"/>
      <c r="B137" s="16"/>
      <c r="C137" s="17"/>
      <c r="D137" s="16"/>
      <c r="E137" s="16"/>
      <c r="F137" s="16"/>
      <c r="G137" s="16"/>
      <c r="H137" s="16"/>
      <c r="I137" s="25"/>
      <c r="J137" s="16"/>
      <c r="K137" s="16"/>
      <c r="L137" s="2"/>
      <c r="M137" s="25"/>
      <c r="N137" s="16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01.25" customHeight="1" x14ac:dyDescent="0.15">
      <c r="A138" s="16"/>
      <c r="B138" s="16"/>
      <c r="C138" s="17"/>
      <c r="D138" s="16"/>
      <c r="E138" s="16"/>
      <c r="F138" s="16"/>
      <c r="G138" s="16"/>
      <c r="H138" s="16"/>
      <c r="I138" s="25"/>
      <c r="J138" s="16"/>
      <c r="K138" s="16"/>
      <c r="L138" s="2"/>
      <c r="M138" s="25"/>
      <c r="N138" s="16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63.75" customHeight="1" x14ac:dyDescent="0.15">
      <c r="A139" s="16"/>
      <c r="B139" s="16"/>
      <c r="C139" s="17"/>
      <c r="D139" s="16"/>
      <c r="E139" s="16"/>
      <c r="F139" s="16"/>
      <c r="G139" s="16"/>
      <c r="H139" s="16"/>
      <c r="I139" s="25"/>
      <c r="J139" s="16"/>
      <c r="K139" s="16"/>
      <c r="L139" s="2"/>
      <c r="M139" s="25"/>
      <c r="N139" s="16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51.75" customHeight="1" x14ac:dyDescent="0.15">
      <c r="A140" s="16"/>
      <c r="B140" s="16"/>
      <c r="C140" s="17"/>
      <c r="D140" s="16"/>
      <c r="E140" s="16"/>
      <c r="F140" s="16"/>
      <c r="G140" s="16"/>
      <c r="H140" s="16"/>
      <c r="I140" s="25"/>
      <c r="J140" s="16"/>
      <c r="K140" s="16"/>
      <c r="L140" s="2"/>
      <c r="M140" s="25"/>
      <c r="N140" s="16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51.75" customHeight="1" x14ac:dyDescent="0.15">
      <c r="A141" s="16"/>
      <c r="B141" s="16"/>
      <c r="C141" s="17"/>
      <c r="D141" s="16"/>
      <c r="E141" s="16"/>
      <c r="F141" s="16"/>
      <c r="G141" s="16"/>
      <c r="H141" s="16"/>
      <c r="I141" s="25"/>
      <c r="J141" s="16"/>
      <c r="K141" s="16"/>
      <c r="L141" s="2"/>
      <c r="M141" s="25"/>
      <c r="N141" s="16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51.75" customHeight="1" x14ac:dyDescent="0.15">
      <c r="A142" s="16"/>
      <c r="B142" s="16"/>
      <c r="C142" s="29"/>
      <c r="D142" s="20"/>
      <c r="E142" s="20"/>
      <c r="F142" s="20"/>
      <c r="G142" s="16"/>
      <c r="H142" s="16"/>
      <c r="I142" s="25"/>
      <c r="J142" s="20"/>
      <c r="K142" s="16"/>
      <c r="L142" s="2"/>
      <c r="M142" s="25"/>
      <c r="N142" s="16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83.25" customHeight="1" x14ac:dyDescent="0.15">
      <c r="A143" s="16"/>
      <c r="B143" s="16"/>
      <c r="C143" s="17"/>
      <c r="D143" s="16"/>
      <c r="E143" s="16"/>
      <c r="F143" s="16"/>
      <c r="G143" s="16"/>
      <c r="H143" s="16"/>
      <c r="I143" s="25"/>
      <c r="J143" s="16"/>
      <c r="K143" s="16"/>
      <c r="L143" s="2"/>
      <c r="M143" s="25"/>
      <c r="N143" s="31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51.75" customHeight="1" x14ac:dyDescent="0.15">
      <c r="A144" s="16"/>
      <c r="B144" s="16"/>
      <c r="C144" s="17"/>
      <c r="D144" s="16"/>
      <c r="E144" s="16"/>
      <c r="F144" s="16"/>
      <c r="G144" s="16"/>
      <c r="H144" s="16"/>
      <c r="I144" s="25"/>
      <c r="J144" s="16"/>
      <c r="K144" s="16"/>
      <c r="L144" s="2"/>
      <c r="M144" s="25"/>
      <c r="N144" s="16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51.75" customHeight="1" x14ac:dyDescent="0.15">
      <c r="A145" s="16"/>
      <c r="B145" s="16"/>
      <c r="C145" s="17"/>
      <c r="D145" s="16"/>
      <c r="E145" s="16"/>
      <c r="F145" s="16"/>
      <c r="G145" s="16"/>
      <c r="H145" s="16"/>
      <c r="I145" s="25"/>
      <c r="J145" s="16"/>
      <c r="K145" s="16"/>
      <c r="L145" s="2"/>
      <c r="M145" s="25"/>
      <c r="N145" s="16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68.25" customHeight="1" x14ac:dyDescent="0.15">
      <c r="A146" s="16"/>
      <c r="B146" s="16"/>
      <c r="C146" s="17"/>
      <c r="D146" s="16"/>
      <c r="E146" s="16"/>
      <c r="F146" s="16"/>
      <c r="G146" s="16"/>
      <c r="H146" s="16"/>
      <c r="I146" s="25"/>
      <c r="J146" s="16"/>
      <c r="K146" s="16"/>
      <c r="L146" s="2"/>
      <c r="M146" s="25"/>
      <c r="N146" s="16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16"/>
      <c r="B147" s="16"/>
      <c r="C147" s="17"/>
      <c r="D147" s="16"/>
      <c r="E147" s="16"/>
      <c r="F147" s="16"/>
      <c r="G147" s="16"/>
      <c r="H147" s="16"/>
      <c r="I147" s="25"/>
      <c r="J147" s="16"/>
      <c r="K147" s="16"/>
      <c r="L147" s="2"/>
      <c r="M147" s="25"/>
      <c r="N147" s="16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1.75" customHeight="1" x14ac:dyDescent="0.15">
      <c r="A148" s="16"/>
      <c r="B148" s="16"/>
      <c r="C148" s="17"/>
      <c r="D148" s="16"/>
      <c r="E148" s="16"/>
      <c r="F148" s="16"/>
      <c r="G148" s="16"/>
      <c r="H148" s="16"/>
      <c r="I148" s="25"/>
      <c r="J148" s="16"/>
      <c r="K148" s="16"/>
      <c r="L148" s="2"/>
      <c r="M148" s="25"/>
      <c r="N148" s="16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51.75" customHeight="1" x14ac:dyDescent="0.15">
      <c r="A149" s="16"/>
      <c r="B149" s="16"/>
      <c r="C149" s="17"/>
      <c r="D149" s="16"/>
      <c r="E149" s="16"/>
      <c r="F149" s="16"/>
      <c r="G149" s="16"/>
      <c r="H149" s="16"/>
      <c r="I149" s="25"/>
      <c r="J149" s="16"/>
      <c r="K149" s="16"/>
      <c r="L149" s="2"/>
      <c r="M149" s="25"/>
      <c r="N149" s="16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51.75" customHeight="1" x14ac:dyDescent="0.15">
      <c r="A150" s="16"/>
      <c r="B150" s="16"/>
      <c r="C150" s="17"/>
      <c r="D150" s="16"/>
      <c r="E150" s="16"/>
      <c r="F150" s="16"/>
      <c r="G150" s="16"/>
      <c r="H150" s="16"/>
      <c r="I150" s="25"/>
      <c r="J150" s="16"/>
      <c r="K150" s="16"/>
      <c r="L150" s="2"/>
      <c r="M150" s="25"/>
      <c r="N150" s="16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1.75" customHeight="1" x14ac:dyDescent="0.15">
      <c r="A151" s="16"/>
      <c r="B151" s="16"/>
      <c r="C151" s="17"/>
      <c r="D151" s="16"/>
      <c r="E151" s="16"/>
      <c r="F151" s="16"/>
      <c r="G151" s="16"/>
      <c r="H151" s="16"/>
      <c r="I151" s="25"/>
      <c r="J151" s="16"/>
      <c r="K151" s="16"/>
      <c r="L151" s="2"/>
      <c r="M151" s="25"/>
      <c r="N151" s="16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8.75" customHeight="1" x14ac:dyDescent="0.15">
      <c r="A152" s="16"/>
      <c r="B152" s="16"/>
      <c r="C152" s="17"/>
      <c r="D152" s="16"/>
      <c r="E152" s="16"/>
      <c r="F152" s="16"/>
      <c r="G152" s="16"/>
      <c r="H152" s="16"/>
      <c r="I152" s="25"/>
      <c r="J152" s="16"/>
      <c r="K152" s="16"/>
      <c r="L152" s="2"/>
      <c r="M152" s="25"/>
      <c r="N152" s="16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78.75" customHeight="1" x14ac:dyDescent="0.15">
      <c r="A153" s="16"/>
      <c r="B153" s="16"/>
      <c r="C153" s="17"/>
      <c r="D153" s="16"/>
      <c r="E153" s="16"/>
      <c r="F153" s="16"/>
      <c r="G153" s="16"/>
      <c r="H153" s="16"/>
      <c r="I153" s="25"/>
      <c r="J153" s="16"/>
      <c r="K153" s="16"/>
      <c r="L153" s="2"/>
      <c r="M153" s="25"/>
      <c r="N153" s="16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51.75" customHeight="1" x14ac:dyDescent="0.15">
      <c r="A154" s="16"/>
      <c r="B154" s="16"/>
      <c r="C154" s="17"/>
      <c r="D154" s="16"/>
      <c r="E154" s="16"/>
      <c r="F154" s="16"/>
      <c r="G154" s="16"/>
      <c r="H154" s="16"/>
      <c r="I154" s="25"/>
      <c r="J154" s="16"/>
      <c r="K154" s="16"/>
      <c r="L154" s="2"/>
      <c r="M154" s="25"/>
      <c r="N154" s="16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74.25" customHeight="1" x14ac:dyDescent="0.15">
      <c r="A155" s="16"/>
      <c r="B155" s="16"/>
      <c r="C155" s="17"/>
      <c r="D155" s="16"/>
      <c r="E155" s="16"/>
      <c r="F155" s="16"/>
      <c r="G155" s="16"/>
      <c r="H155" s="16"/>
      <c r="I155" s="25"/>
      <c r="J155" s="16"/>
      <c r="K155" s="16"/>
      <c r="L155" s="2"/>
      <c r="M155" s="25"/>
      <c r="N155" s="16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7" customHeight="1" x14ac:dyDescent="0.15">
      <c r="A156" s="16"/>
      <c r="B156" s="16"/>
      <c r="C156" s="17"/>
      <c r="D156" s="16"/>
      <c r="E156" s="16"/>
      <c r="F156" s="16"/>
      <c r="G156" s="16"/>
      <c r="H156" s="16"/>
      <c r="I156" s="25"/>
      <c r="J156" s="16"/>
      <c r="K156" s="16"/>
      <c r="L156" s="2"/>
      <c r="M156" s="25"/>
      <c r="N156" s="16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54" customHeight="1" x14ac:dyDescent="0.15">
      <c r="A157" s="16"/>
      <c r="B157" s="16"/>
      <c r="C157" s="17"/>
      <c r="D157" s="16"/>
      <c r="E157" s="16"/>
      <c r="F157" s="16"/>
      <c r="G157" s="16"/>
      <c r="H157" s="16"/>
      <c r="I157" s="25"/>
      <c r="J157" s="16"/>
      <c r="K157" s="16"/>
      <c r="L157" s="2"/>
      <c r="M157" s="25"/>
      <c r="N157" s="16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39.75" customHeight="1" x14ac:dyDescent="0.15">
      <c r="A158" s="16"/>
      <c r="B158" s="16"/>
      <c r="C158" s="29"/>
      <c r="D158" s="20"/>
      <c r="E158" s="20"/>
      <c r="F158" s="20"/>
      <c r="G158" s="16"/>
      <c r="H158" s="16"/>
      <c r="I158" s="25"/>
      <c r="J158" s="20"/>
      <c r="K158" s="16"/>
      <c r="L158" s="336"/>
      <c r="M158" s="337"/>
      <c r="N158" s="31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63.75" customHeight="1" x14ac:dyDescent="0.15">
      <c r="A159" s="16"/>
      <c r="B159" s="16"/>
      <c r="C159" s="17"/>
      <c r="D159" s="16"/>
      <c r="E159" s="16"/>
      <c r="F159" s="16"/>
      <c r="G159" s="16"/>
      <c r="H159" s="16"/>
      <c r="I159" s="25"/>
      <c r="J159" s="16"/>
      <c r="K159" s="16"/>
      <c r="L159" s="2"/>
      <c r="M159" s="25"/>
      <c r="N159" s="16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39.75" customHeight="1" x14ac:dyDescent="0.15">
      <c r="A160" s="16"/>
      <c r="B160" s="16"/>
      <c r="C160" s="17"/>
      <c r="D160" s="16"/>
      <c r="E160" s="16"/>
      <c r="F160" s="16"/>
      <c r="G160" s="16"/>
      <c r="H160" s="16"/>
      <c r="I160" s="25"/>
      <c r="J160" s="16"/>
      <c r="K160" s="16"/>
      <c r="L160" s="2"/>
      <c r="M160" s="25"/>
      <c r="N160" s="16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39.75" customHeight="1" x14ac:dyDescent="0.15">
      <c r="A161" s="16"/>
      <c r="B161" s="16"/>
      <c r="C161" s="17"/>
      <c r="D161" s="16"/>
      <c r="E161" s="16"/>
      <c r="F161" s="16"/>
      <c r="G161" s="16"/>
      <c r="H161" s="16"/>
      <c r="I161" s="25"/>
      <c r="J161" s="16"/>
      <c r="K161" s="16"/>
      <c r="L161" s="2"/>
      <c r="M161" s="25"/>
      <c r="N161" s="16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68.25" customHeight="1" x14ac:dyDescent="0.15">
      <c r="A162" s="16"/>
      <c r="B162" s="16"/>
      <c r="C162" s="17"/>
      <c r="D162" s="16"/>
      <c r="E162" s="16"/>
      <c r="F162" s="16"/>
      <c r="G162" s="16"/>
      <c r="H162" s="16"/>
      <c r="I162" s="25"/>
      <c r="J162" s="16"/>
      <c r="K162" s="16"/>
      <c r="L162" s="2"/>
      <c r="M162" s="25"/>
      <c r="N162" s="21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39.75" customHeight="1" x14ac:dyDescent="0.15">
      <c r="A163" s="16"/>
      <c r="B163" s="16"/>
      <c r="C163" s="17"/>
      <c r="D163" s="16"/>
      <c r="E163" s="16"/>
      <c r="F163" s="16"/>
      <c r="G163" s="16"/>
      <c r="H163" s="16"/>
      <c r="I163" s="25"/>
      <c r="J163" s="16"/>
      <c r="K163" s="16"/>
      <c r="L163" s="2"/>
      <c r="M163" s="25"/>
      <c r="N163" s="16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54" customHeight="1" x14ac:dyDescent="0.15">
      <c r="A164" s="16"/>
      <c r="B164" s="16"/>
      <c r="C164" s="17"/>
      <c r="D164" s="16"/>
      <c r="E164" s="16"/>
      <c r="F164" s="16"/>
      <c r="G164" s="16"/>
      <c r="H164" s="16"/>
      <c r="I164" s="25"/>
      <c r="J164" s="16"/>
      <c r="K164" s="16"/>
      <c r="L164" s="2"/>
      <c r="M164" s="25"/>
      <c r="N164" s="16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39.75" customHeight="1" x14ac:dyDescent="0.15">
      <c r="A165" s="16"/>
      <c r="B165" s="16"/>
      <c r="C165" s="17"/>
      <c r="D165" s="16"/>
      <c r="E165" s="16"/>
      <c r="F165" s="16"/>
      <c r="G165" s="16"/>
      <c r="H165" s="16"/>
      <c r="I165" s="25"/>
      <c r="J165" s="16"/>
      <c r="K165" s="16"/>
      <c r="L165" s="2"/>
      <c r="M165" s="25"/>
      <c r="N165" s="16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39.75" customHeight="1" x14ac:dyDescent="0.15">
      <c r="A166" s="16"/>
      <c r="B166" s="16"/>
      <c r="C166" s="17"/>
      <c r="D166" s="16"/>
      <c r="E166" s="16"/>
      <c r="F166" s="16"/>
      <c r="G166" s="16"/>
      <c r="H166" s="16"/>
      <c r="I166" s="25"/>
      <c r="J166" s="16"/>
      <c r="K166" s="16"/>
      <c r="L166" s="2"/>
      <c r="M166" s="25"/>
      <c r="N166" s="16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39.75" customHeight="1" x14ac:dyDescent="0.15">
      <c r="A167" s="16"/>
      <c r="B167" s="16"/>
      <c r="C167" s="17"/>
      <c r="D167" s="16"/>
      <c r="E167" s="16"/>
      <c r="F167" s="16"/>
      <c r="G167" s="16"/>
      <c r="H167" s="16"/>
      <c r="I167" s="25"/>
      <c r="J167" s="16"/>
      <c r="K167" s="16"/>
      <c r="L167" s="2"/>
      <c r="M167" s="25"/>
      <c r="N167" s="16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65.25" customHeight="1" x14ac:dyDescent="0.15">
      <c r="A168" s="16"/>
      <c r="B168" s="16"/>
      <c r="C168" s="17"/>
      <c r="D168" s="16"/>
      <c r="E168" s="16"/>
      <c r="F168" s="16"/>
      <c r="G168" s="16"/>
      <c r="H168" s="16"/>
      <c r="I168" s="25"/>
      <c r="J168" s="16"/>
      <c r="K168" s="16"/>
      <c r="L168" s="2"/>
      <c r="M168" s="25"/>
      <c r="N168" s="31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39.75" customHeight="1" x14ac:dyDescent="0.15">
      <c r="A169" s="16"/>
      <c r="B169" s="16"/>
      <c r="C169" s="17"/>
      <c r="D169" s="16"/>
      <c r="E169" s="16"/>
      <c r="F169" s="16"/>
      <c r="G169" s="16"/>
      <c r="H169" s="16"/>
      <c r="I169" s="25"/>
      <c r="J169" s="16"/>
      <c r="K169" s="16"/>
      <c r="L169" s="2"/>
      <c r="M169" s="25"/>
      <c r="N169" s="16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39.75" customHeight="1" x14ac:dyDescent="0.15">
      <c r="A170" s="16"/>
      <c r="B170" s="16"/>
      <c r="C170" s="17"/>
      <c r="D170" s="16"/>
      <c r="E170" s="16"/>
      <c r="F170" s="16"/>
      <c r="G170" s="16"/>
      <c r="H170" s="16"/>
      <c r="I170" s="25"/>
      <c r="J170" s="16"/>
      <c r="K170" s="16"/>
      <c r="L170" s="2"/>
      <c r="M170" s="25"/>
      <c r="N170" s="16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/>
      <c r="B171" s="16"/>
      <c r="C171" s="17"/>
      <c r="D171" s="16"/>
      <c r="E171" s="16"/>
      <c r="F171" s="16"/>
      <c r="G171" s="16"/>
      <c r="H171" s="16"/>
      <c r="I171" s="25"/>
      <c r="J171" s="16"/>
      <c r="K171" s="16"/>
      <c r="L171" s="2"/>
      <c r="M171" s="25"/>
      <c r="N171" s="16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39.75" customHeight="1" x14ac:dyDescent="0.15">
      <c r="A172" s="16"/>
      <c r="B172" s="16"/>
      <c r="C172" s="17"/>
      <c r="D172" s="16"/>
      <c r="E172" s="16"/>
      <c r="F172" s="16"/>
      <c r="G172" s="16"/>
      <c r="H172" s="16"/>
      <c r="I172" s="25"/>
      <c r="J172" s="16"/>
      <c r="K172" s="16"/>
      <c r="L172" s="2"/>
      <c r="M172" s="25"/>
      <c r="N172" s="16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1" customHeight="1" x14ac:dyDescent="0.15">
      <c r="A173" s="16"/>
      <c r="B173" s="16"/>
      <c r="C173" s="17"/>
      <c r="D173" s="16"/>
      <c r="E173" s="16"/>
      <c r="F173" s="16"/>
      <c r="G173" s="16"/>
      <c r="H173" s="16"/>
      <c r="I173" s="25"/>
      <c r="J173" s="16"/>
      <c r="K173" s="16"/>
      <c r="L173" s="2"/>
      <c r="M173" s="25"/>
      <c r="N173" s="31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9.75" customHeight="1" x14ac:dyDescent="0.15">
      <c r="A174" s="16"/>
      <c r="B174" s="16"/>
      <c r="C174" s="17"/>
      <c r="D174" s="16"/>
      <c r="E174" s="16"/>
      <c r="F174" s="16"/>
      <c r="G174" s="16"/>
      <c r="H174" s="16"/>
      <c r="I174" s="25"/>
      <c r="J174" s="16"/>
      <c r="K174" s="16"/>
      <c r="L174" s="2"/>
      <c r="M174" s="25"/>
      <c r="N174" s="16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57" customHeight="1" x14ac:dyDescent="0.15">
      <c r="A175" s="16"/>
      <c r="B175" s="16"/>
      <c r="C175" s="17"/>
      <c r="D175" s="16"/>
      <c r="E175" s="16"/>
      <c r="F175" s="16"/>
      <c r="G175" s="16"/>
      <c r="H175" s="16"/>
      <c r="I175" s="25"/>
      <c r="J175" s="16"/>
      <c r="K175" s="16"/>
      <c r="L175" s="2"/>
      <c r="M175" s="25"/>
      <c r="N175" s="16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15">
      <c r="A176" s="16"/>
      <c r="B176" s="16"/>
      <c r="C176" s="17"/>
      <c r="D176" s="16"/>
      <c r="E176" s="16"/>
      <c r="F176" s="16"/>
      <c r="G176" s="16"/>
      <c r="H176" s="16"/>
      <c r="I176" s="25"/>
      <c r="J176" s="16"/>
      <c r="K176" s="19"/>
      <c r="L176" s="2"/>
      <c r="M176" s="25"/>
      <c r="N176" s="19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11.75" customHeight="1" x14ac:dyDescent="0.15">
      <c r="A177" s="16"/>
      <c r="B177" s="16"/>
      <c r="C177" s="17"/>
      <c r="D177" s="16"/>
      <c r="E177" s="16"/>
      <c r="F177" s="16"/>
      <c r="G177" s="16"/>
      <c r="H177" s="16"/>
      <c r="I177" s="25"/>
      <c r="J177" s="16"/>
      <c r="K177" s="16"/>
      <c r="L177" s="2"/>
      <c r="M177" s="25"/>
      <c r="N177" s="16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53.25" customHeight="1" x14ac:dyDescent="0.15">
      <c r="A178" s="16"/>
      <c r="B178" s="16"/>
      <c r="C178" s="17"/>
      <c r="D178" s="16"/>
      <c r="E178" s="16"/>
      <c r="F178" s="16"/>
      <c r="G178" s="16"/>
      <c r="H178" s="16"/>
      <c r="I178" s="25"/>
      <c r="J178" s="16"/>
      <c r="K178" s="16"/>
      <c r="L178" s="2"/>
      <c r="M178" s="25"/>
      <c r="N178" s="16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38.25" customHeight="1" x14ac:dyDescent="0.15">
      <c r="A179" s="16"/>
      <c r="B179" s="16"/>
      <c r="C179" s="17"/>
      <c r="D179" s="16"/>
      <c r="E179" s="16"/>
      <c r="F179" s="16"/>
      <c r="G179" s="215"/>
      <c r="H179" s="16"/>
      <c r="I179" s="25"/>
      <c r="J179" s="16"/>
      <c r="K179" s="16"/>
      <c r="L179" s="2"/>
      <c r="M179" s="25"/>
      <c r="N179" s="16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15">
      <c r="A180" s="22"/>
      <c r="B180" s="22"/>
      <c r="C180" s="23"/>
      <c r="D180" s="22"/>
      <c r="E180" s="20"/>
      <c r="F180" s="20"/>
      <c r="G180" s="215"/>
      <c r="H180" s="16"/>
      <c r="I180" s="25"/>
      <c r="J180" s="22"/>
      <c r="K180" s="22"/>
      <c r="L180" s="2"/>
      <c r="M180" s="25"/>
      <c r="N180" s="2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8.25" customHeight="1" x14ac:dyDescent="0.15">
      <c r="A181" s="22"/>
      <c r="B181" s="22"/>
      <c r="C181" s="23"/>
      <c r="D181" s="22"/>
      <c r="E181" s="22"/>
      <c r="F181" s="22"/>
      <c r="G181" s="215"/>
      <c r="H181" s="16"/>
      <c r="I181" s="25"/>
      <c r="J181" s="22"/>
      <c r="K181" s="22"/>
      <c r="L181" s="2"/>
      <c r="M181" s="25"/>
      <c r="N181" s="2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78.75" customHeight="1" x14ac:dyDescent="0.15">
      <c r="A182" s="22"/>
      <c r="B182" s="22"/>
      <c r="C182" s="23"/>
      <c r="D182" s="22"/>
      <c r="E182" s="22"/>
      <c r="F182" s="22"/>
      <c r="G182" s="215"/>
      <c r="H182" s="16"/>
      <c r="I182" s="25"/>
      <c r="J182" s="22"/>
      <c r="K182" s="22"/>
      <c r="L182" s="2"/>
      <c r="M182" s="25"/>
      <c r="N182" s="2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38.25" customHeight="1" x14ac:dyDescent="0.15">
      <c r="A183" s="22"/>
      <c r="B183" s="22"/>
      <c r="C183" s="23"/>
      <c r="D183" s="22"/>
      <c r="E183" s="22"/>
      <c r="F183" s="22"/>
      <c r="G183" s="215"/>
      <c r="H183" s="16"/>
      <c r="I183" s="25"/>
      <c r="J183" s="22"/>
      <c r="K183" s="22"/>
      <c r="L183" s="2"/>
      <c r="M183" s="25"/>
      <c r="N183" s="2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51" customHeight="1" x14ac:dyDescent="0.15">
      <c r="A184" s="22"/>
      <c r="B184" s="22"/>
      <c r="C184" s="23"/>
      <c r="D184" s="22"/>
      <c r="E184" s="22"/>
      <c r="F184" s="22"/>
      <c r="G184" s="215"/>
      <c r="H184" s="16"/>
      <c r="I184" s="25"/>
      <c r="J184" s="22"/>
      <c r="K184" s="22"/>
      <c r="L184" s="2"/>
      <c r="M184" s="25"/>
      <c r="N184" s="2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38.25" customHeight="1" x14ac:dyDescent="0.15">
      <c r="A185" s="22"/>
      <c r="B185" s="22"/>
      <c r="C185" s="23"/>
      <c r="D185" s="22"/>
      <c r="E185" s="22"/>
      <c r="F185" s="22"/>
      <c r="G185" s="215"/>
      <c r="H185" s="16"/>
      <c r="I185" s="25"/>
      <c r="J185" s="22"/>
      <c r="K185" s="22"/>
      <c r="L185" s="2"/>
      <c r="M185" s="25"/>
      <c r="N185" s="2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54" customHeight="1" x14ac:dyDescent="0.15">
      <c r="A186" s="22"/>
      <c r="B186" s="22"/>
      <c r="C186" s="23"/>
      <c r="D186" s="22"/>
      <c r="E186" s="22"/>
      <c r="F186" s="22"/>
      <c r="G186" s="215"/>
      <c r="H186" s="16"/>
      <c r="I186" s="25"/>
      <c r="J186" s="22"/>
      <c r="K186" s="22"/>
      <c r="L186" s="2"/>
      <c r="M186" s="25"/>
      <c r="N186" s="2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38.25" customHeight="1" x14ac:dyDescent="0.15">
      <c r="A187" s="22"/>
      <c r="B187" s="22"/>
      <c r="C187" s="23"/>
      <c r="D187" s="22"/>
      <c r="E187" s="22"/>
      <c r="F187" s="22"/>
      <c r="G187" s="215"/>
      <c r="H187" s="16"/>
      <c r="I187" s="25"/>
      <c r="J187" s="22"/>
      <c r="K187" s="22"/>
      <c r="L187" s="2"/>
      <c r="M187" s="25"/>
      <c r="N187" s="2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38.25" customHeight="1" x14ac:dyDescent="0.15">
      <c r="A188" s="22"/>
      <c r="B188" s="22"/>
      <c r="C188" s="23"/>
      <c r="D188" s="22"/>
      <c r="E188" s="22"/>
      <c r="F188" s="22"/>
      <c r="G188" s="215"/>
      <c r="H188" s="16"/>
      <c r="I188" s="25"/>
      <c r="J188" s="22"/>
      <c r="K188" s="22"/>
      <c r="L188" s="2"/>
      <c r="M188" s="25"/>
      <c r="N188" s="2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22"/>
      <c r="B189" s="22"/>
      <c r="C189" s="23"/>
      <c r="D189" s="22"/>
      <c r="E189" s="22"/>
      <c r="F189" s="22"/>
      <c r="G189" s="215"/>
      <c r="H189" s="16"/>
      <c r="I189" s="25"/>
      <c r="J189" s="22"/>
      <c r="K189" s="22"/>
      <c r="L189" s="2"/>
      <c r="M189" s="25"/>
      <c r="N189" s="2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8.25" customHeight="1" x14ac:dyDescent="0.15">
      <c r="A190" s="22"/>
      <c r="B190" s="22"/>
      <c r="C190" s="23"/>
      <c r="D190" s="22"/>
      <c r="E190" s="22"/>
      <c r="F190" s="22"/>
      <c r="G190" s="215"/>
      <c r="H190" s="16"/>
      <c r="I190" s="25"/>
      <c r="J190" s="22"/>
      <c r="K190" s="22"/>
      <c r="L190" s="2"/>
      <c r="M190" s="25"/>
      <c r="N190" s="2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38.25" customHeight="1" x14ac:dyDescent="0.15">
      <c r="A191" s="22"/>
      <c r="B191" s="22"/>
      <c r="C191" s="23"/>
      <c r="D191" s="22"/>
      <c r="E191" s="22"/>
      <c r="F191" s="22"/>
      <c r="G191" s="215"/>
      <c r="H191" s="16"/>
      <c r="I191" s="25"/>
      <c r="J191" s="22"/>
      <c r="K191" s="22"/>
      <c r="L191" s="2"/>
      <c r="M191" s="25"/>
      <c r="N191" s="2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22"/>
      <c r="B192" s="22"/>
      <c r="C192" s="23"/>
      <c r="D192" s="22"/>
      <c r="E192" s="22"/>
      <c r="F192" s="22"/>
      <c r="G192" s="215"/>
      <c r="H192" s="16"/>
      <c r="I192" s="25"/>
      <c r="J192" s="22"/>
      <c r="K192" s="22"/>
      <c r="L192" s="2"/>
      <c r="M192" s="25"/>
      <c r="N192" s="2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63" customHeight="1" x14ac:dyDescent="0.15">
      <c r="A193" s="22"/>
      <c r="B193" s="22"/>
      <c r="C193" s="23"/>
      <c r="D193" s="22"/>
      <c r="E193" s="22"/>
      <c r="F193" s="22"/>
      <c r="G193" s="215"/>
      <c r="H193" s="16"/>
      <c r="I193" s="25"/>
      <c r="J193" s="22"/>
      <c r="K193" s="22"/>
      <c r="L193" s="2"/>
      <c r="M193" s="25"/>
      <c r="N193" s="2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59.25" customHeight="1" x14ac:dyDescent="0.15">
      <c r="A194" s="22"/>
      <c r="B194" s="22"/>
      <c r="C194" s="23"/>
      <c r="D194" s="22"/>
      <c r="E194" s="22"/>
      <c r="F194" s="22"/>
      <c r="G194" s="215"/>
      <c r="H194" s="16"/>
      <c r="I194" s="25"/>
      <c r="J194" s="22"/>
      <c r="K194" s="22"/>
      <c r="L194" s="2"/>
      <c r="M194" s="25"/>
      <c r="N194" s="2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22"/>
      <c r="B195" s="22"/>
      <c r="C195" s="23"/>
      <c r="D195" s="22"/>
      <c r="E195" s="22"/>
      <c r="F195" s="22"/>
      <c r="G195" s="215"/>
      <c r="H195" s="16"/>
      <c r="I195" s="25"/>
      <c r="J195" s="22"/>
      <c r="K195" s="22"/>
      <c r="L195" s="2"/>
      <c r="M195" s="25"/>
      <c r="N195" s="2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22"/>
      <c r="B196" s="22"/>
      <c r="C196" s="23"/>
      <c r="D196" s="22"/>
      <c r="E196" s="22"/>
      <c r="F196" s="22"/>
      <c r="G196" s="215"/>
      <c r="H196" s="16"/>
      <c r="I196" s="25"/>
      <c r="J196" s="22"/>
      <c r="K196" s="22"/>
      <c r="L196" s="2"/>
      <c r="M196" s="25"/>
      <c r="N196" s="2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50.25" customHeight="1" x14ac:dyDescent="0.15">
      <c r="A197" s="22"/>
      <c r="B197" s="22"/>
      <c r="C197" s="23"/>
      <c r="D197" s="22"/>
      <c r="E197" s="22"/>
      <c r="F197" s="22"/>
      <c r="G197" s="215"/>
      <c r="H197" s="16"/>
      <c r="I197" s="25"/>
      <c r="J197" s="22"/>
      <c r="K197" s="22"/>
      <c r="L197" s="2"/>
      <c r="M197" s="25"/>
      <c r="N197" s="2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67.5" customHeight="1" x14ac:dyDescent="0.15">
      <c r="A198" s="22"/>
      <c r="B198" s="22"/>
      <c r="C198" s="23"/>
      <c r="D198" s="22"/>
      <c r="E198" s="22"/>
      <c r="F198" s="22"/>
      <c r="G198" s="215"/>
      <c r="H198" s="16"/>
      <c r="I198" s="25"/>
      <c r="J198" s="22"/>
      <c r="K198" s="17"/>
      <c r="L198" s="2"/>
      <c r="M198" s="25"/>
      <c r="N198" s="3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38.25" customHeight="1" x14ac:dyDescent="0.15">
      <c r="A199" s="22"/>
      <c r="B199" s="22"/>
      <c r="C199" s="23"/>
      <c r="D199" s="22"/>
      <c r="E199" s="22"/>
      <c r="F199" s="22"/>
      <c r="G199" s="215"/>
      <c r="H199" s="16"/>
      <c r="I199" s="25"/>
      <c r="J199" s="22"/>
      <c r="K199" s="22"/>
      <c r="L199" s="2"/>
      <c r="M199" s="25"/>
      <c r="N199" s="2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22"/>
      <c r="B200" s="22"/>
      <c r="C200" s="23"/>
      <c r="D200" s="22"/>
      <c r="E200" s="22"/>
      <c r="F200" s="22"/>
      <c r="G200" s="215"/>
      <c r="H200" s="16"/>
      <c r="I200" s="25"/>
      <c r="J200" s="22"/>
      <c r="K200" s="22"/>
      <c r="L200" s="2"/>
      <c r="M200" s="25"/>
      <c r="N200" s="2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78.75" customHeight="1" x14ac:dyDescent="0.15">
      <c r="A201" s="22"/>
      <c r="B201" s="22"/>
      <c r="C201" s="23"/>
      <c r="D201" s="22"/>
      <c r="E201" s="22"/>
      <c r="F201" s="22"/>
      <c r="G201" s="215"/>
      <c r="H201" s="35"/>
      <c r="I201" s="39"/>
      <c r="J201" s="17"/>
      <c r="K201" s="22"/>
      <c r="L201" s="16"/>
      <c r="M201" s="39"/>
      <c r="N201" s="2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64.5" customHeight="1" x14ac:dyDescent="0.15">
      <c r="A202" s="22"/>
      <c r="B202" s="22"/>
      <c r="C202" s="23"/>
      <c r="D202" s="22"/>
      <c r="E202" s="22"/>
      <c r="F202" s="22"/>
      <c r="G202" s="215"/>
      <c r="H202" s="16"/>
      <c r="I202" s="25"/>
      <c r="J202" s="22"/>
      <c r="K202" s="22"/>
      <c r="L202" s="2"/>
      <c r="M202" s="25"/>
      <c r="N202" s="2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22"/>
      <c r="B203" s="22"/>
      <c r="C203" s="23"/>
      <c r="D203" s="22"/>
      <c r="E203" s="22"/>
      <c r="F203" s="22"/>
      <c r="G203" s="215"/>
      <c r="H203" s="16"/>
      <c r="I203" s="25"/>
      <c r="J203" s="22"/>
      <c r="K203" s="22"/>
      <c r="L203" s="2"/>
      <c r="M203" s="25"/>
      <c r="N203" s="19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22"/>
      <c r="B204" s="22"/>
      <c r="C204" s="23"/>
      <c r="D204" s="22"/>
      <c r="E204" s="22"/>
      <c r="F204" s="22"/>
      <c r="G204" s="215"/>
      <c r="H204" s="16"/>
      <c r="I204" s="25"/>
      <c r="J204" s="22"/>
      <c r="K204" s="22"/>
      <c r="L204" s="2"/>
      <c r="M204" s="25"/>
      <c r="N204" s="2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22"/>
      <c r="B205" s="22"/>
      <c r="C205" s="23"/>
      <c r="D205" s="22"/>
      <c r="E205" s="22"/>
      <c r="F205" s="22"/>
      <c r="G205" s="215"/>
      <c r="H205" s="16"/>
      <c r="I205" s="25"/>
      <c r="J205" s="22"/>
      <c r="K205" s="22"/>
      <c r="L205" s="2"/>
      <c r="M205" s="25"/>
      <c r="N205" s="2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22"/>
      <c r="B206" s="22"/>
      <c r="C206" s="23"/>
      <c r="D206" s="22"/>
      <c r="E206" s="22"/>
      <c r="F206" s="22"/>
      <c r="G206" s="215"/>
      <c r="H206" s="16"/>
      <c r="I206" s="25"/>
      <c r="J206" s="22"/>
      <c r="K206" s="22"/>
      <c r="L206" s="2"/>
      <c r="M206" s="25"/>
      <c r="N206" s="2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38.25" customHeight="1" x14ac:dyDescent="0.15">
      <c r="A207" s="22"/>
      <c r="B207" s="22"/>
      <c r="C207" s="23"/>
      <c r="D207" s="22"/>
      <c r="E207" s="22"/>
      <c r="F207" s="22"/>
      <c r="G207" s="215"/>
      <c r="H207" s="16"/>
      <c r="I207" s="25"/>
      <c r="J207" s="22"/>
      <c r="K207" s="22"/>
      <c r="L207" s="2"/>
      <c r="M207" s="25"/>
      <c r="N207" s="2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38.25" customHeight="1" x14ac:dyDescent="0.15">
      <c r="A208" s="22"/>
      <c r="B208" s="22"/>
      <c r="C208" s="23"/>
      <c r="D208" s="22"/>
      <c r="E208" s="22"/>
      <c r="F208" s="22"/>
      <c r="G208" s="215"/>
      <c r="H208" s="16"/>
      <c r="I208" s="25"/>
      <c r="J208" s="22"/>
      <c r="K208" s="338"/>
      <c r="L208" s="2"/>
      <c r="M208" s="25"/>
      <c r="N208" s="339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51" customHeight="1" x14ac:dyDescent="0.15">
      <c r="A209" s="22"/>
      <c r="B209" s="22"/>
      <c r="C209" s="23"/>
      <c r="D209" s="22"/>
      <c r="E209" s="22"/>
      <c r="F209" s="22"/>
      <c r="G209" s="215"/>
      <c r="H209" s="16"/>
      <c r="I209" s="25"/>
      <c r="J209" s="22"/>
      <c r="K209" s="338"/>
      <c r="L209" s="2"/>
      <c r="M209" s="25"/>
      <c r="N209" s="339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22"/>
      <c r="B210" s="16"/>
      <c r="C210" s="17"/>
      <c r="D210" s="16"/>
      <c r="E210" s="16"/>
      <c r="F210" s="16"/>
      <c r="G210" s="16"/>
      <c r="H210" s="16"/>
      <c r="I210" s="25"/>
      <c r="J210" s="22"/>
      <c r="K210" s="22"/>
      <c r="L210" s="2"/>
      <c r="M210" s="25"/>
      <c r="N210" s="2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7"/>
      <c r="D211" s="16"/>
      <c r="E211" s="16"/>
      <c r="F211" s="16"/>
      <c r="G211" s="215"/>
      <c r="H211" s="16"/>
      <c r="I211" s="25"/>
      <c r="J211" s="16"/>
      <c r="K211" s="19"/>
      <c r="L211" s="2"/>
      <c r="M211" s="25"/>
      <c r="N211" s="19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53.25" customHeight="1" x14ac:dyDescent="0.15">
      <c r="A212" s="25"/>
      <c r="B212" s="25"/>
      <c r="C212" s="45"/>
      <c r="D212" s="25"/>
      <c r="E212" s="25"/>
      <c r="F212" s="25"/>
      <c r="G212" s="215"/>
      <c r="H212" s="16"/>
      <c r="I212" s="25"/>
      <c r="J212" s="25"/>
      <c r="K212" s="16"/>
      <c r="L212" s="2"/>
      <c r="M212" s="25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74.25" customHeight="1" x14ac:dyDescent="0.15">
      <c r="A213" s="16"/>
      <c r="B213" s="16"/>
      <c r="C213" s="17"/>
      <c r="D213" s="16"/>
      <c r="E213" s="16"/>
      <c r="F213" s="16"/>
      <c r="G213" s="215"/>
      <c r="H213" s="16"/>
      <c r="I213" s="25"/>
      <c r="J213" s="16"/>
      <c r="K213" s="16"/>
      <c r="L213" s="2"/>
      <c r="M213" s="25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02" customHeight="1" x14ac:dyDescent="0.15">
      <c r="A214" s="16"/>
      <c r="B214" s="16"/>
      <c r="C214" s="17"/>
      <c r="D214" s="16"/>
      <c r="E214" s="16"/>
      <c r="F214" s="16"/>
      <c r="G214" s="215"/>
      <c r="H214" s="16"/>
      <c r="I214" s="25"/>
      <c r="J214" s="16"/>
      <c r="K214" s="16"/>
      <c r="L214" s="2"/>
      <c r="M214" s="25"/>
      <c r="N214" s="31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80.25" customHeight="1" x14ac:dyDescent="0.15">
      <c r="A215" s="16"/>
      <c r="B215" s="16"/>
      <c r="C215" s="17"/>
      <c r="D215" s="16"/>
      <c r="E215" s="16"/>
      <c r="F215" s="16"/>
      <c r="G215" s="215"/>
      <c r="H215" s="16"/>
      <c r="I215" s="25"/>
      <c r="J215" s="16"/>
      <c r="K215" s="19"/>
      <c r="L215" s="2"/>
      <c r="M215" s="25"/>
      <c r="N215" s="19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7"/>
      <c r="D216" s="16"/>
      <c r="E216" s="16"/>
      <c r="F216" s="16"/>
      <c r="G216" s="215"/>
      <c r="H216" s="16"/>
      <c r="I216" s="25"/>
      <c r="J216" s="16"/>
      <c r="K216" s="16"/>
      <c r="L216" s="2"/>
      <c r="M216" s="25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16.25" customHeight="1" x14ac:dyDescent="0.15">
      <c r="A217" s="16"/>
      <c r="B217" s="16"/>
      <c r="C217" s="17"/>
      <c r="D217" s="16"/>
      <c r="E217" s="16"/>
      <c r="F217" s="16"/>
      <c r="G217" s="215"/>
      <c r="H217" s="16"/>
      <c r="I217" s="25"/>
      <c r="J217" s="16"/>
      <c r="K217" s="16"/>
      <c r="L217" s="2"/>
      <c r="M217" s="25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7"/>
      <c r="D218" s="16"/>
      <c r="E218" s="16"/>
      <c r="F218" s="16"/>
      <c r="G218" s="215"/>
      <c r="H218" s="16"/>
      <c r="I218" s="25"/>
      <c r="J218" s="16"/>
      <c r="K218" s="16"/>
      <c r="L218" s="2"/>
      <c r="M218" s="25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2"/>
      <c r="B219" s="16"/>
      <c r="C219" s="17"/>
      <c r="D219" s="16"/>
      <c r="E219" s="16"/>
      <c r="F219" s="16"/>
      <c r="G219" s="215"/>
      <c r="H219" s="16"/>
      <c r="I219" s="25"/>
      <c r="J219" s="16"/>
      <c r="K219" s="16"/>
      <c r="L219" s="2"/>
      <c r="M219" s="25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7"/>
      <c r="D220" s="16"/>
      <c r="E220" s="16"/>
      <c r="F220" s="16"/>
      <c r="G220" s="215"/>
      <c r="H220" s="16"/>
      <c r="I220" s="25"/>
      <c r="J220" s="16"/>
      <c r="K220" s="16"/>
      <c r="L220" s="2"/>
      <c r="M220" s="25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7"/>
      <c r="D221" s="16"/>
      <c r="E221" s="16"/>
      <c r="F221" s="16"/>
      <c r="G221" s="215"/>
      <c r="H221" s="16"/>
      <c r="I221" s="25"/>
      <c r="J221" s="16"/>
      <c r="K221" s="16"/>
      <c r="L221" s="2"/>
      <c r="M221" s="25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76.5" customHeight="1" x14ac:dyDescent="0.15">
      <c r="A222" s="16"/>
      <c r="B222" s="16"/>
      <c r="C222" s="17"/>
      <c r="D222" s="16"/>
      <c r="E222" s="16"/>
      <c r="F222" s="16"/>
      <c r="G222" s="215"/>
      <c r="H222" s="16"/>
      <c r="I222" s="25"/>
      <c r="J222" s="16"/>
      <c r="K222" s="25"/>
      <c r="L222" s="2"/>
      <c r="M222" s="25"/>
      <c r="N222" s="25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51.75" customHeight="1" x14ac:dyDescent="0.15">
      <c r="A223" s="16"/>
      <c r="B223" s="16"/>
      <c r="C223" s="17"/>
      <c r="D223" s="16"/>
      <c r="E223" s="16"/>
      <c r="F223" s="16"/>
      <c r="G223" s="215"/>
      <c r="H223" s="16"/>
      <c r="I223" s="25"/>
      <c r="J223" s="16"/>
      <c r="K223" s="16"/>
      <c r="L223" s="2"/>
      <c r="M223" s="25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75" customHeight="1" x14ac:dyDescent="0.15">
      <c r="A224" s="16"/>
      <c r="B224" s="16"/>
      <c r="C224" s="17"/>
      <c r="D224" s="16"/>
      <c r="E224" s="16"/>
      <c r="F224" s="16"/>
      <c r="G224" s="215"/>
      <c r="H224" s="16"/>
      <c r="I224" s="25"/>
      <c r="J224" s="16"/>
      <c r="K224" s="16"/>
      <c r="L224" s="2"/>
      <c r="M224" s="25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99.75" customHeight="1" x14ac:dyDescent="0.15">
      <c r="A225" s="16"/>
      <c r="B225" s="16"/>
      <c r="C225" s="17"/>
      <c r="D225" s="16"/>
      <c r="E225" s="16"/>
      <c r="F225" s="16"/>
      <c r="G225" s="215"/>
      <c r="H225" s="16"/>
      <c r="I225" s="25"/>
      <c r="J225" s="16"/>
      <c r="K225" s="16"/>
      <c r="L225" s="2"/>
      <c r="M225" s="25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50.25" customHeight="1" x14ac:dyDescent="0.15">
      <c r="A226" s="16"/>
      <c r="B226" s="16"/>
      <c r="C226" s="17"/>
      <c r="D226" s="16"/>
      <c r="E226" s="16"/>
      <c r="F226" s="16"/>
      <c r="G226" s="215"/>
      <c r="H226" s="16"/>
      <c r="I226" s="25"/>
      <c r="J226" s="16"/>
      <c r="K226" s="19"/>
      <c r="L226" s="2"/>
      <c r="M226" s="25"/>
      <c r="N226" s="335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7"/>
      <c r="D227" s="16"/>
      <c r="E227" s="16"/>
      <c r="F227" s="16"/>
      <c r="G227" s="215"/>
      <c r="H227" s="16"/>
      <c r="I227" s="25"/>
      <c r="J227" s="16"/>
      <c r="K227" s="16"/>
      <c r="L227" s="2"/>
      <c r="M227" s="25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7"/>
      <c r="D228" s="16"/>
      <c r="E228" s="16"/>
      <c r="F228" s="16"/>
      <c r="G228" s="215"/>
      <c r="H228" s="16"/>
      <c r="I228" s="25"/>
      <c r="J228" s="16"/>
      <c r="K228" s="16"/>
      <c r="L228" s="2"/>
      <c r="M228" s="25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57" customHeight="1" x14ac:dyDescent="0.15">
      <c r="A229" s="16"/>
      <c r="B229" s="16"/>
      <c r="C229" s="17"/>
      <c r="D229" s="16"/>
      <c r="E229" s="16"/>
      <c r="F229" s="16"/>
      <c r="G229" s="215"/>
      <c r="H229" s="16"/>
      <c r="I229" s="25"/>
      <c r="J229" s="16"/>
      <c r="K229" s="16"/>
      <c r="L229" s="2"/>
      <c r="M229" s="25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86.25" customHeight="1" x14ac:dyDescent="0.15">
      <c r="A230" s="16"/>
      <c r="B230" s="16"/>
      <c r="C230" s="17"/>
      <c r="D230" s="16"/>
      <c r="E230" s="16"/>
      <c r="F230" s="16"/>
      <c r="G230" s="215"/>
      <c r="H230" s="16"/>
      <c r="I230" s="25"/>
      <c r="J230" s="16"/>
      <c r="K230" s="16"/>
      <c r="L230" s="2"/>
      <c r="M230" s="25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78.75" customHeight="1" x14ac:dyDescent="0.15">
      <c r="A231" s="16"/>
      <c r="B231" s="16"/>
      <c r="C231" s="17"/>
      <c r="D231" s="16"/>
      <c r="E231" s="16"/>
      <c r="F231" s="16"/>
      <c r="G231" s="215"/>
      <c r="H231" s="16"/>
      <c r="I231" s="25"/>
      <c r="J231" s="16"/>
      <c r="K231" s="16"/>
      <c r="L231" s="2"/>
      <c r="M231" s="25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7"/>
      <c r="D232" s="16"/>
      <c r="E232" s="16"/>
      <c r="F232" s="16"/>
      <c r="G232" s="215"/>
      <c r="H232" s="16"/>
      <c r="I232" s="25"/>
      <c r="J232" s="16"/>
      <c r="K232" s="16"/>
      <c r="L232" s="2"/>
      <c r="M232" s="25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49.5" customHeight="1" x14ac:dyDescent="0.15">
      <c r="A233" s="16"/>
      <c r="B233" s="16"/>
      <c r="C233" s="17"/>
      <c r="D233" s="16"/>
      <c r="E233" s="16"/>
      <c r="F233" s="16"/>
      <c r="G233" s="215"/>
      <c r="H233" s="16"/>
      <c r="I233" s="25"/>
      <c r="J233" s="16"/>
      <c r="K233" s="16"/>
      <c r="L233" s="2"/>
      <c r="M233" s="25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56.25" customHeight="1" x14ac:dyDescent="0.15">
      <c r="A234" s="16"/>
      <c r="B234" s="16"/>
      <c r="C234" s="17"/>
      <c r="D234" s="16"/>
      <c r="E234" s="16"/>
      <c r="F234" s="16"/>
      <c r="G234" s="215"/>
      <c r="H234" s="16"/>
      <c r="I234" s="25"/>
      <c r="J234" s="16"/>
      <c r="K234" s="16"/>
      <c r="L234" s="17"/>
      <c r="M234" s="25"/>
      <c r="N234" s="19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6"/>
      <c r="C235" s="17"/>
      <c r="D235" s="16"/>
      <c r="E235" s="16"/>
      <c r="F235" s="16"/>
      <c r="G235" s="215"/>
      <c r="H235" s="16"/>
      <c r="I235" s="25"/>
      <c r="J235" s="16"/>
      <c r="K235" s="16"/>
      <c r="L235" s="2"/>
      <c r="M235" s="25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6"/>
      <c r="C236" s="17"/>
      <c r="D236" s="16"/>
      <c r="E236" s="16"/>
      <c r="F236" s="16"/>
      <c r="G236" s="215"/>
      <c r="H236" s="16"/>
      <c r="I236" s="25"/>
      <c r="J236" s="16"/>
      <c r="K236" s="16"/>
      <c r="L236" s="2"/>
      <c r="M236" s="25"/>
      <c r="N236" s="19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/>
      <c r="B237" s="16"/>
      <c r="C237" s="17"/>
      <c r="D237" s="16"/>
      <c r="E237" s="16"/>
      <c r="F237" s="16"/>
      <c r="G237" s="16"/>
      <c r="H237" s="16"/>
      <c r="I237" s="25"/>
      <c r="J237" s="16"/>
      <c r="K237" s="16"/>
      <c r="L237" s="2"/>
      <c r="M237" s="25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2"/>
      <c r="B238" s="2"/>
      <c r="C238" s="49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2"/>
      <c r="B239" s="2"/>
      <c r="C239" s="49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2"/>
      <c r="B240" s="2"/>
      <c r="C240" s="49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15">
      <c r="A241" s="2"/>
      <c r="B241" s="2"/>
      <c r="C241" s="49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2"/>
      <c r="B242" s="2"/>
      <c r="C242" s="49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2"/>
      <c r="B243" s="2"/>
      <c r="C243" s="49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2"/>
      <c r="B244" s="2"/>
      <c r="C244" s="49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2"/>
      <c r="B245" s="2"/>
      <c r="C245" s="49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2"/>
      <c r="B246" s="2"/>
      <c r="C246" s="49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15">
      <c r="A247" s="2"/>
      <c r="B247" s="2"/>
      <c r="C247" s="49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49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49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49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49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49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49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49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49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49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49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49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49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49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49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49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49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49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49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49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49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49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49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49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49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49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49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49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49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49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49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49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49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49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49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49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49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49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49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49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49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49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49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49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49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49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49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49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49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49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49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49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49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49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49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49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49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49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49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49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49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49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49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49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49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49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49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49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49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49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49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49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49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49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49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49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49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49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49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49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49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49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49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49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49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49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49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49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49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49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49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49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49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49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49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49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49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49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49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49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49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49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49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49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49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49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49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49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49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49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49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49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49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49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49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49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49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49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49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49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49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49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49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49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49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49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49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49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49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49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49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49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49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49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49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49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49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49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49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49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49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49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49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49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49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49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49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49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49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49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49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49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49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49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49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49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49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49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49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49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49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49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49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49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49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49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49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49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49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49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49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49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49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49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49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49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49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49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49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49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49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49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49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49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49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49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49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49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49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49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49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49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49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49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49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49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49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49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49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49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49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49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49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49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49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49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49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49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49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49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49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49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49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49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49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49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49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49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49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49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49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49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49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49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49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49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49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49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49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49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49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49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49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49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49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49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49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49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49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49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49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49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49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49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49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49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49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49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49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49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49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49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49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49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49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49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49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49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49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49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49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49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49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49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49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49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49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49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49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49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49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49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49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49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49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49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49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49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49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49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49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49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49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49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49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49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49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49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49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49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49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49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49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49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49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49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49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49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49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49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49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49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49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49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49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49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49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49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49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49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49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49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49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49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49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49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49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49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49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49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49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49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49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49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49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49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49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49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49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49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49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49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49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49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49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49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49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49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49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49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49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49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49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49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49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49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49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49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49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49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49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49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49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49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49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49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49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49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49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49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49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49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49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49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49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49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49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49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49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49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49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49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49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49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49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49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49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49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49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49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49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49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49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49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49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49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49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49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49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49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49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49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49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49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49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49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49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49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49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49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49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49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49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49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49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49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49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49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49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49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49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49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49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49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49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49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49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49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49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49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49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49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49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49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49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49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49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49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49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49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49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49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49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49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49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49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49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49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49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49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49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49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49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49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49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49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49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49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49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49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49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49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49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49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49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49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49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49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49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49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49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49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49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49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49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49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49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49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49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49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49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49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49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49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49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49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49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49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49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49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49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49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49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49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49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49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49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49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49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49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49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49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49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49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49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49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49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49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49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49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49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49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49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49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49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49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49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49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49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49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49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49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49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49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49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49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49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49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49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49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49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49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49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49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49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49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49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49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49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49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49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49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49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49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49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49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49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49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49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49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49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49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49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49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49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49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49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49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49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49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49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49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49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49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49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49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49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49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49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49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49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49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49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49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49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49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49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49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49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49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49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49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49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49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49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49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49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49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49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49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49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49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49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49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49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49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49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49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49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49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49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49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49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49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49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49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49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49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49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49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49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49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49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49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49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49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49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49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49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49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49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49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49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49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49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49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49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49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49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49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49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49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49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49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49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49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49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49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49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49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49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49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49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49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49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49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49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49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49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49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49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49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49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49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49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49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49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49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49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49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49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49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49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49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49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49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49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49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49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49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49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49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49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49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49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49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49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49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49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49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49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49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49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49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49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49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49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49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49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49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49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49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49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49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49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49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49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49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49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49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49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49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49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49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49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49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49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49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49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49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49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49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49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49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49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49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49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49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49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49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49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49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49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49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49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49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49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49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49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49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49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49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49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49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49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49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49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49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49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49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49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49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49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49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49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49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49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49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49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49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49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49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49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49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49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49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49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49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49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49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49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49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49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49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2">
    <mergeCell ref="A14:N14"/>
    <mergeCell ref="K4:K5"/>
    <mergeCell ref="L4:L5"/>
    <mergeCell ref="M4:M5"/>
    <mergeCell ref="N4:N5"/>
    <mergeCell ref="A1:F2"/>
    <mergeCell ref="M3:N3"/>
    <mergeCell ref="A4:A5"/>
    <mergeCell ref="C4:C5"/>
    <mergeCell ref="D4:E4"/>
    <mergeCell ref="F4:F5"/>
    <mergeCell ref="G4:I4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500-000000000000}">
          <x14:formula1>
            <xm:f>Сервис!$B$11:$B$13</xm:f>
          </x14:formula1>
          <xm:sqref>G29 G72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Z1000"/>
  <sheetViews>
    <sheetView workbookViewId="0"/>
  </sheetViews>
  <sheetFormatPr baseColWidth="10" defaultColWidth="12.6640625" defaultRowHeight="15" customHeight="1" x14ac:dyDescent="0.15"/>
  <cols>
    <col min="1" max="2" width="0.6640625" customWidth="1"/>
    <col min="3" max="3" width="1.83203125" customWidth="1"/>
    <col min="4" max="4" width="2.83203125" customWidth="1"/>
    <col min="5" max="5" width="1.6640625" customWidth="1"/>
    <col min="6" max="6" width="3.33203125" customWidth="1"/>
    <col min="7" max="7" width="2.1640625" customWidth="1"/>
    <col min="8" max="8" width="1" customWidth="1"/>
    <col min="9" max="9" width="2" customWidth="1"/>
    <col min="10" max="10" width="1.1640625" customWidth="1"/>
    <col min="11" max="11" width="1.6640625" customWidth="1"/>
    <col min="12" max="13" width="1.1640625" customWidth="1"/>
    <col min="14" max="14" width="2.33203125" customWidth="1"/>
    <col min="15" max="26" width="1.1640625" customWidth="1"/>
  </cols>
  <sheetData>
    <row r="1" spans="1:26" ht="12.75" customHeight="1" x14ac:dyDescent="0.15">
      <c r="A1" s="550" t="s">
        <v>2847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551"/>
      <c r="B2" s="551"/>
      <c r="C2" s="551"/>
      <c r="D2" s="551"/>
      <c r="E2" s="551"/>
      <c r="F2" s="551"/>
      <c r="G2" s="551"/>
      <c r="H2" s="551"/>
      <c r="I2" s="551"/>
      <c r="J2" s="551"/>
      <c r="K2" s="551"/>
      <c r="L2" s="551"/>
      <c r="M2" s="551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0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569" t="s">
        <v>2300</v>
      </c>
      <c r="B4" s="569" t="s">
        <v>3</v>
      </c>
      <c r="C4" s="569" t="s">
        <v>4</v>
      </c>
      <c r="D4" s="574" t="s">
        <v>5</v>
      </c>
      <c r="E4" s="553" t="s">
        <v>6</v>
      </c>
      <c r="F4" s="554"/>
      <c r="G4" s="569" t="s">
        <v>7</v>
      </c>
      <c r="H4" s="569" t="s">
        <v>8</v>
      </c>
      <c r="I4" s="578" t="s">
        <v>2301</v>
      </c>
      <c r="J4" s="579" t="s">
        <v>2302</v>
      </c>
      <c r="K4" s="580" t="s">
        <v>17</v>
      </c>
      <c r="L4" s="570" t="s">
        <v>2303</v>
      </c>
      <c r="M4" s="567" t="s">
        <v>2304</v>
      </c>
      <c r="N4" s="567" t="s">
        <v>2305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568"/>
      <c r="B5" s="568"/>
      <c r="C5" s="568"/>
      <c r="D5" s="568"/>
      <c r="E5" s="5" t="s">
        <v>12</v>
      </c>
      <c r="F5" s="5" t="s">
        <v>13</v>
      </c>
      <c r="G5" s="568"/>
      <c r="H5" s="568"/>
      <c r="I5" s="568"/>
      <c r="J5" s="568"/>
      <c r="K5" s="568"/>
      <c r="L5" s="568"/>
      <c r="M5" s="568"/>
      <c r="N5" s="56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80.25" customHeight="1" x14ac:dyDescent="0.15">
      <c r="A6" s="21">
        <v>1</v>
      </c>
      <c r="B6" s="16">
        <v>45</v>
      </c>
      <c r="C6" s="16" t="s">
        <v>202</v>
      </c>
      <c r="D6" s="17" t="s">
        <v>203</v>
      </c>
      <c r="E6" s="16" t="s">
        <v>204</v>
      </c>
      <c r="F6" s="16" t="s">
        <v>2848</v>
      </c>
      <c r="G6" s="16" t="s">
        <v>2849</v>
      </c>
      <c r="H6" s="16" t="s">
        <v>23</v>
      </c>
      <c r="I6" s="35">
        <v>43465</v>
      </c>
      <c r="J6" s="39">
        <v>0.91666666666666663</v>
      </c>
      <c r="K6" s="29" t="s">
        <v>2850</v>
      </c>
      <c r="L6" s="70">
        <v>5300</v>
      </c>
      <c r="M6" s="16">
        <v>4</v>
      </c>
      <c r="N6" s="35">
        <v>43397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6.75" customHeight="1" x14ac:dyDescent="0.15">
      <c r="A7" s="16">
        <v>2</v>
      </c>
      <c r="B7" s="16">
        <v>2</v>
      </c>
      <c r="C7" s="16" t="s">
        <v>25</v>
      </c>
      <c r="D7" s="17" t="s">
        <v>2851</v>
      </c>
      <c r="E7" s="16" t="s">
        <v>20</v>
      </c>
      <c r="F7" s="16" t="s">
        <v>27</v>
      </c>
      <c r="G7" s="16" t="s">
        <v>28</v>
      </c>
      <c r="H7" s="16" t="s">
        <v>23</v>
      </c>
      <c r="I7" s="35">
        <v>43465</v>
      </c>
      <c r="J7" s="39">
        <v>0.72916666666666663</v>
      </c>
      <c r="K7" s="29" t="s">
        <v>2850</v>
      </c>
      <c r="L7" s="70">
        <v>2600</v>
      </c>
      <c r="M7" s="16">
        <v>1</v>
      </c>
      <c r="N7" s="35">
        <v>43397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85.5" customHeight="1" x14ac:dyDescent="0.15">
      <c r="A8" s="16">
        <v>3</v>
      </c>
      <c r="B8" s="16">
        <v>96</v>
      </c>
      <c r="C8" s="16" t="s">
        <v>362</v>
      </c>
      <c r="D8" s="17" t="s">
        <v>2483</v>
      </c>
      <c r="E8" s="16" t="s">
        <v>62</v>
      </c>
      <c r="F8" s="16" t="s">
        <v>364</v>
      </c>
      <c r="G8" s="16" t="s">
        <v>2852</v>
      </c>
      <c r="H8" s="16" t="s">
        <v>23</v>
      </c>
      <c r="I8" s="35">
        <v>43464</v>
      </c>
      <c r="J8" s="39">
        <v>0.5</v>
      </c>
      <c r="K8" s="17"/>
      <c r="L8" s="70">
        <v>2700</v>
      </c>
      <c r="M8" s="16">
        <v>3</v>
      </c>
      <c r="N8" s="35">
        <v>43458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283</v>
      </c>
      <c r="C9" s="16" t="s">
        <v>1082</v>
      </c>
      <c r="D9" s="17" t="s">
        <v>2853</v>
      </c>
      <c r="E9" s="16" t="s">
        <v>20</v>
      </c>
      <c r="F9" s="16" t="s">
        <v>1084</v>
      </c>
      <c r="G9" s="16" t="s">
        <v>2854</v>
      </c>
      <c r="H9" s="215" t="s">
        <v>23</v>
      </c>
      <c r="I9" s="35">
        <v>43465</v>
      </c>
      <c r="J9" s="39">
        <v>0.58333333333333337</v>
      </c>
      <c r="K9" s="29" t="s">
        <v>2850</v>
      </c>
      <c r="L9" s="70">
        <v>2600</v>
      </c>
      <c r="M9" s="16">
        <v>1</v>
      </c>
      <c r="N9" s="35">
        <v>43400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336</v>
      </c>
      <c r="C10" s="16" t="s">
        <v>1287</v>
      </c>
      <c r="D10" s="17" t="s">
        <v>1288</v>
      </c>
      <c r="E10" s="16" t="s">
        <v>62</v>
      </c>
      <c r="F10" s="16" t="s">
        <v>1289</v>
      </c>
      <c r="G10" s="16" t="s">
        <v>2855</v>
      </c>
      <c r="H10" s="215" t="s">
        <v>23</v>
      </c>
      <c r="I10" s="35">
        <v>43465</v>
      </c>
      <c r="J10" s="39">
        <v>0.84375</v>
      </c>
      <c r="K10" s="17" t="s">
        <v>2856</v>
      </c>
      <c r="L10" s="70">
        <v>5600</v>
      </c>
      <c r="M10" s="16">
        <v>3</v>
      </c>
      <c r="N10" s="35">
        <v>43402</v>
      </c>
      <c r="O10" s="2"/>
      <c r="P10" s="2"/>
      <c r="Q10" s="2"/>
      <c r="R10" s="2"/>
      <c r="S10" s="2"/>
      <c r="T10" s="16"/>
      <c r="U10" s="2"/>
      <c r="V10" s="2"/>
      <c r="W10" s="2"/>
      <c r="X10" s="2"/>
      <c r="Y10" s="2"/>
      <c r="Z10" s="2"/>
    </row>
    <row r="11" spans="1:26" ht="102.75" customHeight="1" x14ac:dyDescent="0.15">
      <c r="A11" s="16">
        <v>6</v>
      </c>
      <c r="B11" s="16">
        <v>260</v>
      </c>
      <c r="C11" s="16" t="s">
        <v>984</v>
      </c>
      <c r="D11" s="17" t="s">
        <v>2857</v>
      </c>
      <c r="E11" s="16" t="s">
        <v>135</v>
      </c>
      <c r="F11" s="16" t="s">
        <v>986</v>
      </c>
      <c r="G11" s="16" t="s">
        <v>2858</v>
      </c>
      <c r="H11" s="215" t="s">
        <v>23</v>
      </c>
      <c r="I11" s="35">
        <v>43465</v>
      </c>
      <c r="J11" s="39">
        <v>0.52083333333333337</v>
      </c>
      <c r="K11" s="32" t="s">
        <v>2859</v>
      </c>
      <c r="L11" s="70">
        <v>2400</v>
      </c>
      <c r="M11" s="16">
        <v>2</v>
      </c>
      <c r="N11" s="35">
        <v>43406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0.5" customHeight="1" x14ac:dyDescent="0.15">
      <c r="A12" s="16">
        <v>7</v>
      </c>
      <c r="B12" s="16">
        <v>291</v>
      </c>
      <c r="C12" s="16" t="s">
        <v>2860</v>
      </c>
      <c r="D12" s="17" t="s">
        <v>2861</v>
      </c>
      <c r="E12" s="16" t="s">
        <v>62</v>
      </c>
      <c r="F12" s="16" t="s">
        <v>2862</v>
      </c>
      <c r="G12" s="16" t="s">
        <v>2863</v>
      </c>
      <c r="H12" s="215" t="s">
        <v>23</v>
      </c>
      <c r="I12" s="35">
        <v>43463</v>
      </c>
      <c r="J12" s="39">
        <v>0.75</v>
      </c>
      <c r="K12" s="29"/>
      <c r="L12" s="70">
        <v>1900</v>
      </c>
      <c r="M12" s="16">
        <v>3</v>
      </c>
      <c r="N12" s="35">
        <v>43408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353</v>
      </c>
      <c r="C13" s="16" t="s">
        <v>1417</v>
      </c>
      <c r="D13" s="17" t="s">
        <v>1418</v>
      </c>
      <c r="E13" s="17" t="s">
        <v>62</v>
      </c>
      <c r="F13" s="16" t="s">
        <v>1419</v>
      </c>
      <c r="G13" s="16" t="s">
        <v>2864</v>
      </c>
      <c r="H13" s="16" t="s">
        <v>23</v>
      </c>
      <c r="I13" s="35">
        <v>43465</v>
      </c>
      <c r="J13" s="39">
        <v>0.53125</v>
      </c>
      <c r="K13" s="34" t="s">
        <v>2865</v>
      </c>
      <c r="L13" s="70">
        <v>3000</v>
      </c>
      <c r="M13" s="16">
        <v>3</v>
      </c>
      <c r="N13" s="35">
        <v>43408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79.5" customHeight="1" x14ac:dyDescent="0.15">
      <c r="A14" s="16">
        <v>9</v>
      </c>
      <c r="B14" s="16">
        <v>332</v>
      </c>
      <c r="C14" s="16" t="s">
        <v>2866</v>
      </c>
      <c r="D14" s="17" t="s">
        <v>2867</v>
      </c>
      <c r="E14" s="16" t="s">
        <v>62</v>
      </c>
      <c r="F14" s="16" t="s">
        <v>2868</v>
      </c>
      <c r="G14" s="16" t="s">
        <v>2869</v>
      </c>
      <c r="H14" s="215" t="s">
        <v>23</v>
      </c>
      <c r="I14" s="35">
        <v>43462</v>
      </c>
      <c r="J14" s="39">
        <v>0.6875</v>
      </c>
      <c r="K14" s="34"/>
      <c r="L14" s="70">
        <v>1900</v>
      </c>
      <c r="M14" s="16">
        <v>3</v>
      </c>
      <c r="N14" s="35">
        <v>43408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246</v>
      </c>
      <c r="C15" s="16" t="s">
        <v>2870</v>
      </c>
      <c r="D15" s="17" t="s">
        <v>2871</v>
      </c>
      <c r="E15" s="16" t="s">
        <v>89</v>
      </c>
      <c r="F15" s="16" t="s">
        <v>2872</v>
      </c>
      <c r="G15" s="16" t="s">
        <v>932</v>
      </c>
      <c r="H15" s="215" t="s">
        <v>23</v>
      </c>
      <c r="I15" s="35">
        <v>43455</v>
      </c>
      <c r="J15" s="39">
        <v>0.83333333333333337</v>
      </c>
      <c r="K15" s="17"/>
      <c r="L15" s="70">
        <v>3500</v>
      </c>
      <c r="M15" s="16">
        <v>5</v>
      </c>
      <c r="N15" s="35">
        <v>43410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246</v>
      </c>
      <c r="C16" s="16" t="s">
        <v>2870</v>
      </c>
      <c r="D16" s="17" t="s">
        <v>2871</v>
      </c>
      <c r="E16" s="16" t="s">
        <v>89</v>
      </c>
      <c r="F16" s="16" t="s">
        <v>2872</v>
      </c>
      <c r="G16" s="16" t="s">
        <v>932</v>
      </c>
      <c r="H16" s="215" t="s">
        <v>23</v>
      </c>
      <c r="I16" s="35">
        <v>43456</v>
      </c>
      <c r="J16" s="39">
        <v>0.83333333333333337</v>
      </c>
      <c r="K16" s="17"/>
      <c r="L16" s="70">
        <v>3500</v>
      </c>
      <c r="M16" s="16">
        <v>5</v>
      </c>
      <c r="N16" s="35">
        <v>43410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246</v>
      </c>
      <c r="C17" s="16" t="s">
        <v>2870</v>
      </c>
      <c r="D17" s="17" t="s">
        <v>2871</v>
      </c>
      <c r="E17" s="16" t="s">
        <v>89</v>
      </c>
      <c r="F17" s="16" t="s">
        <v>2872</v>
      </c>
      <c r="G17" s="16" t="s">
        <v>932</v>
      </c>
      <c r="H17" s="215" t="s">
        <v>23</v>
      </c>
      <c r="I17" s="35">
        <v>43461</v>
      </c>
      <c r="J17" s="39">
        <v>0.83333333333333337</v>
      </c>
      <c r="K17" s="17"/>
      <c r="L17" s="70">
        <v>3500</v>
      </c>
      <c r="M17" s="16">
        <v>5</v>
      </c>
      <c r="N17" s="35">
        <v>43410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53.25" customHeight="1" x14ac:dyDescent="0.15">
      <c r="A18" s="16">
        <v>13</v>
      </c>
      <c r="B18" s="16">
        <v>246</v>
      </c>
      <c r="C18" s="16" t="s">
        <v>2870</v>
      </c>
      <c r="D18" s="17" t="s">
        <v>2871</v>
      </c>
      <c r="E18" s="16" t="s">
        <v>89</v>
      </c>
      <c r="F18" s="16" t="s">
        <v>2872</v>
      </c>
      <c r="G18" s="16" t="s">
        <v>932</v>
      </c>
      <c r="H18" s="215" t="s">
        <v>23</v>
      </c>
      <c r="I18" s="35">
        <v>43463</v>
      </c>
      <c r="J18" s="39">
        <v>0.83333333333333337</v>
      </c>
      <c r="K18" s="17"/>
      <c r="L18" s="70">
        <v>3500</v>
      </c>
      <c r="M18" s="16">
        <v>5</v>
      </c>
      <c r="N18" s="35">
        <v>43410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0.25" customHeight="1" x14ac:dyDescent="0.15">
      <c r="A19" s="16">
        <v>14</v>
      </c>
      <c r="B19" s="16">
        <v>145</v>
      </c>
      <c r="C19" s="16" t="s">
        <v>519</v>
      </c>
      <c r="D19" s="17" t="s">
        <v>520</v>
      </c>
      <c r="E19" s="16" t="s">
        <v>62</v>
      </c>
      <c r="F19" s="16" t="s">
        <v>521</v>
      </c>
      <c r="G19" s="16" t="s">
        <v>2873</v>
      </c>
      <c r="H19" s="16" t="s">
        <v>23</v>
      </c>
      <c r="I19" s="35">
        <v>43463</v>
      </c>
      <c r="J19" s="39">
        <v>0.875</v>
      </c>
      <c r="K19" s="20"/>
      <c r="L19" s="70">
        <v>1900</v>
      </c>
      <c r="M19" s="16">
        <v>3</v>
      </c>
      <c r="N19" s="35">
        <v>43433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80.25" customHeight="1" x14ac:dyDescent="0.15">
      <c r="A20" s="16">
        <v>15</v>
      </c>
      <c r="B20" s="16">
        <v>364</v>
      </c>
      <c r="C20" s="16" t="s">
        <v>1464</v>
      </c>
      <c r="D20" s="17" t="s">
        <v>1465</v>
      </c>
      <c r="E20" s="17" t="s">
        <v>20</v>
      </c>
      <c r="F20" s="16" t="s">
        <v>1466</v>
      </c>
      <c r="G20" s="16" t="s">
        <v>2874</v>
      </c>
      <c r="H20" s="16" t="s">
        <v>1455</v>
      </c>
      <c r="I20" s="35">
        <v>43464</v>
      </c>
      <c r="J20" s="39">
        <v>0.75</v>
      </c>
      <c r="K20" s="36" t="s">
        <v>2517</v>
      </c>
      <c r="L20" s="70">
        <v>1900</v>
      </c>
      <c r="M20" s="16">
        <v>2</v>
      </c>
      <c r="N20" s="35">
        <v>43412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07.25" customHeight="1" x14ac:dyDescent="0.15">
      <c r="A21" s="16">
        <v>16</v>
      </c>
      <c r="B21" s="16">
        <v>75</v>
      </c>
      <c r="C21" s="16" t="s">
        <v>281</v>
      </c>
      <c r="D21" s="17" t="s">
        <v>282</v>
      </c>
      <c r="E21" s="16" t="s">
        <v>62</v>
      </c>
      <c r="F21" s="16" t="s">
        <v>2493</v>
      </c>
      <c r="G21" s="16" t="s">
        <v>464</v>
      </c>
      <c r="H21" s="16" t="s">
        <v>23</v>
      </c>
      <c r="I21" s="35">
        <v>43462</v>
      </c>
      <c r="J21" s="39">
        <v>0.71875</v>
      </c>
      <c r="K21" s="17"/>
      <c r="L21" s="70">
        <v>2300</v>
      </c>
      <c r="M21" s="16">
        <v>3</v>
      </c>
      <c r="N21" s="35">
        <v>43412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80.25" customHeight="1" x14ac:dyDescent="0.15">
      <c r="A22" s="16">
        <v>17</v>
      </c>
      <c r="B22" s="22">
        <v>188</v>
      </c>
      <c r="C22" s="22" t="s">
        <v>693</v>
      </c>
      <c r="D22" s="23" t="s">
        <v>694</v>
      </c>
      <c r="E22" s="22" t="s">
        <v>326</v>
      </c>
      <c r="F22" s="22" t="s">
        <v>695</v>
      </c>
      <c r="G22" s="22" t="s">
        <v>2875</v>
      </c>
      <c r="H22" s="215" t="s">
        <v>23</v>
      </c>
      <c r="I22" s="35">
        <v>43457</v>
      </c>
      <c r="J22" s="39">
        <v>0.5</v>
      </c>
      <c r="K22" s="17"/>
      <c r="L22" s="70">
        <v>1400</v>
      </c>
      <c r="M22" s="16">
        <v>2</v>
      </c>
      <c r="N22" s="35">
        <v>43413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80.25" customHeight="1" x14ac:dyDescent="0.15">
      <c r="A23" s="37">
        <v>18</v>
      </c>
      <c r="B23" s="37">
        <v>6</v>
      </c>
      <c r="C23" s="37" t="s">
        <v>43</v>
      </c>
      <c r="D23" s="36" t="s">
        <v>44</v>
      </c>
      <c r="E23" s="37" t="s">
        <v>45</v>
      </c>
      <c r="F23" s="37" t="s">
        <v>2876</v>
      </c>
      <c r="G23" s="37" t="s">
        <v>2877</v>
      </c>
      <c r="H23" s="37" t="s">
        <v>23</v>
      </c>
      <c r="I23" s="77">
        <v>43460</v>
      </c>
      <c r="J23" s="78">
        <v>0.47916666666666669</v>
      </c>
      <c r="K23" s="36"/>
      <c r="L23" s="79">
        <v>4000</v>
      </c>
      <c r="M23" s="37">
        <v>3</v>
      </c>
      <c r="N23" s="77">
        <v>43413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8.5" customHeight="1" x14ac:dyDescent="0.15">
      <c r="A24" s="16">
        <v>19</v>
      </c>
      <c r="B24" s="16">
        <v>29</v>
      </c>
      <c r="C24" s="16" t="s">
        <v>143</v>
      </c>
      <c r="D24" s="17" t="s">
        <v>144</v>
      </c>
      <c r="E24" s="16" t="s">
        <v>51</v>
      </c>
      <c r="F24" s="16" t="s">
        <v>145</v>
      </c>
      <c r="G24" s="16" t="s">
        <v>2878</v>
      </c>
      <c r="H24" s="215" t="s">
        <v>23</v>
      </c>
      <c r="I24" s="35">
        <v>43456</v>
      </c>
      <c r="J24" s="228">
        <v>0.70833333333333337</v>
      </c>
      <c r="K24" s="17"/>
      <c r="L24" s="70">
        <v>1400</v>
      </c>
      <c r="M24" s="16">
        <v>2</v>
      </c>
      <c r="N24" s="35">
        <v>43416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80.25" customHeight="1" x14ac:dyDescent="0.15">
      <c r="A25" s="16">
        <v>20</v>
      </c>
      <c r="B25" s="16">
        <v>365</v>
      </c>
      <c r="C25" s="16" t="s">
        <v>1468</v>
      </c>
      <c r="D25" s="17" t="s">
        <v>1469</v>
      </c>
      <c r="E25" s="17" t="s">
        <v>20</v>
      </c>
      <c r="F25" s="16" t="s">
        <v>1470</v>
      </c>
      <c r="G25" s="16" t="s">
        <v>2879</v>
      </c>
      <c r="H25" s="16" t="s">
        <v>1455</v>
      </c>
      <c r="I25" s="35">
        <v>43465</v>
      </c>
      <c r="J25" s="39">
        <v>0.52083333333333337</v>
      </c>
      <c r="K25" s="29" t="s">
        <v>2880</v>
      </c>
      <c r="L25" s="70">
        <v>3200</v>
      </c>
      <c r="M25" s="16">
        <v>1</v>
      </c>
      <c r="N25" s="35">
        <v>43416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80.25" customHeight="1" x14ac:dyDescent="0.15">
      <c r="A26" s="16">
        <v>21</v>
      </c>
      <c r="B26" s="16">
        <v>289</v>
      </c>
      <c r="C26" s="16" t="s">
        <v>1102</v>
      </c>
      <c r="D26" s="17" t="s">
        <v>1103</v>
      </c>
      <c r="E26" s="16" t="s">
        <v>20</v>
      </c>
      <c r="F26" s="16" t="s">
        <v>1104</v>
      </c>
      <c r="G26" s="16" t="s">
        <v>2881</v>
      </c>
      <c r="H26" s="215" t="s">
        <v>23</v>
      </c>
      <c r="I26" s="35">
        <v>43463</v>
      </c>
      <c r="J26" s="39">
        <v>0.79166666666666663</v>
      </c>
      <c r="K26" s="17"/>
      <c r="L26" s="70">
        <v>1600</v>
      </c>
      <c r="M26" s="16">
        <v>1</v>
      </c>
      <c r="N26" s="35">
        <v>43416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0.25" customHeight="1" x14ac:dyDescent="0.15">
      <c r="A27" s="16">
        <v>22</v>
      </c>
      <c r="B27" s="16">
        <v>367</v>
      </c>
      <c r="C27" s="16" t="s">
        <v>1472</v>
      </c>
      <c r="D27" s="17" t="s">
        <v>1473</v>
      </c>
      <c r="E27" s="17" t="s">
        <v>974</v>
      </c>
      <c r="F27" s="16" t="s">
        <v>1474</v>
      </c>
      <c r="G27" s="16" t="s">
        <v>2882</v>
      </c>
      <c r="H27" s="16" t="s">
        <v>1455</v>
      </c>
      <c r="I27" s="58">
        <v>43464</v>
      </c>
      <c r="J27" s="59">
        <v>0.78125</v>
      </c>
      <c r="K27" s="32" t="s">
        <v>2484</v>
      </c>
      <c r="L27" s="65">
        <v>2200</v>
      </c>
      <c r="M27" s="21">
        <v>1</v>
      </c>
      <c r="N27" s="58">
        <v>43417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80.25" customHeight="1" x14ac:dyDescent="0.15">
      <c r="A28" s="16">
        <v>23</v>
      </c>
      <c r="B28" s="16">
        <v>4</v>
      </c>
      <c r="C28" s="16" t="s">
        <v>2760</v>
      </c>
      <c r="D28" s="17" t="s">
        <v>2761</v>
      </c>
      <c r="E28" s="16" t="s">
        <v>1172</v>
      </c>
      <c r="F28" s="16" t="s">
        <v>2762</v>
      </c>
      <c r="G28" s="16" t="s">
        <v>2763</v>
      </c>
      <c r="H28" s="16" t="s">
        <v>23</v>
      </c>
      <c r="I28" s="58">
        <v>43456</v>
      </c>
      <c r="J28" s="59">
        <v>0.58333333333333337</v>
      </c>
      <c r="K28" s="32"/>
      <c r="L28" s="65">
        <v>1700</v>
      </c>
      <c r="M28" s="21">
        <v>3</v>
      </c>
      <c r="N28" s="58">
        <v>43417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80.25" customHeight="1" x14ac:dyDescent="0.15">
      <c r="A29" s="16">
        <v>24</v>
      </c>
      <c r="B29" s="16">
        <v>315</v>
      </c>
      <c r="C29" s="16" t="s">
        <v>1204</v>
      </c>
      <c r="D29" s="17" t="s">
        <v>1205</v>
      </c>
      <c r="E29" s="16" t="s">
        <v>204</v>
      </c>
      <c r="F29" s="16" t="s">
        <v>1206</v>
      </c>
      <c r="G29" s="16" t="s">
        <v>2883</v>
      </c>
      <c r="H29" s="215" t="s">
        <v>23</v>
      </c>
      <c r="I29" s="35">
        <v>43465</v>
      </c>
      <c r="J29" s="39">
        <v>0.77083333333333337</v>
      </c>
      <c r="K29" s="29" t="s">
        <v>2884</v>
      </c>
      <c r="L29" s="70">
        <v>4500</v>
      </c>
      <c r="M29" s="16">
        <v>4</v>
      </c>
      <c r="N29" s="35">
        <v>43417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02" customHeight="1" x14ac:dyDescent="0.15">
      <c r="A30" s="16">
        <v>25</v>
      </c>
      <c r="B30" s="16">
        <v>311</v>
      </c>
      <c r="C30" s="16" t="s">
        <v>1189</v>
      </c>
      <c r="D30" s="17" t="s">
        <v>1190</v>
      </c>
      <c r="E30" s="16" t="s">
        <v>20</v>
      </c>
      <c r="F30" s="16" t="s">
        <v>1191</v>
      </c>
      <c r="G30" s="16" t="s">
        <v>2885</v>
      </c>
      <c r="H30" s="16" t="s">
        <v>23</v>
      </c>
      <c r="I30" s="35">
        <v>43463</v>
      </c>
      <c r="J30" s="39">
        <v>0.83333333333333337</v>
      </c>
      <c r="K30" s="29" t="s">
        <v>2886</v>
      </c>
      <c r="L30" s="70">
        <v>1600</v>
      </c>
      <c r="M30" s="16">
        <v>2</v>
      </c>
      <c r="N30" s="35">
        <v>43451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6.25" customHeight="1" x14ac:dyDescent="0.15">
      <c r="A31" s="21">
        <v>26</v>
      </c>
      <c r="B31" s="16">
        <v>173</v>
      </c>
      <c r="C31" s="16" t="s">
        <v>629</v>
      </c>
      <c r="D31" s="17" t="s">
        <v>630</v>
      </c>
      <c r="E31" s="16" t="s">
        <v>62</v>
      </c>
      <c r="F31" s="16" t="s">
        <v>631</v>
      </c>
      <c r="G31" s="16" t="s">
        <v>632</v>
      </c>
      <c r="H31" s="16" t="s">
        <v>23</v>
      </c>
      <c r="I31" s="58">
        <v>43457</v>
      </c>
      <c r="J31" s="59">
        <v>0.625</v>
      </c>
      <c r="K31" s="32"/>
      <c r="L31" s="65">
        <v>1700</v>
      </c>
      <c r="M31" s="21">
        <v>3</v>
      </c>
      <c r="N31" s="35">
        <v>43419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105.75" customHeight="1" x14ac:dyDescent="0.15">
      <c r="A32" s="21">
        <v>27</v>
      </c>
      <c r="B32" s="16">
        <v>369</v>
      </c>
      <c r="C32" s="16" t="s">
        <v>1478</v>
      </c>
      <c r="D32" s="17" t="s">
        <v>2496</v>
      </c>
      <c r="E32" s="17" t="s">
        <v>89</v>
      </c>
      <c r="F32" s="16" t="s">
        <v>1480</v>
      </c>
      <c r="G32" s="16" t="s">
        <v>268</v>
      </c>
      <c r="H32" s="16" t="s">
        <v>23</v>
      </c>
      <c r="I32" s="58">
        <v>43465</v>
      </c>
      <c r="J32" s="59">
        <v>0.85416666666666663</v>
      </c>
      <c r="K32" s="32"/>
      <c r="L32" s="65">
        <v>3900</v>
      </c>
      <c r="M32" s="21">
        <v>2</v>
      </c>
      <c r="N32" s="58">
        <v>43419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84.75" customHeight="1" x14ac:dyDescent="0.15">
      <c r="A33" s="21">
        <v>28</v>
      </c>
      <c r="B33" s="16">
        <v>370</v>
      </c>
      <c r="C33" s="16" t="s">
        <v>1483</v>
      </c>
      <c r="D33" s="17" t="s">
        <v>1484</v>
      </c>
      <c r="E33" s="17" t="s">
        <v>1485</v>
      </c>
      <c r="F33" s="16" t="s">
        <v>1486</v>
      </c>
      <c r="G33" s="16" t="s">
        <v>1487</v>
      </c>
      <c r="H33" s="16" t="s">
        <v>1455</v>
      </c>
      <c r="I33" s="58">
        <v>43465</v>
      </c>
      <c r="J33" s="59">
        <v>0.98958333333333337</v>
      </c>
      <c r="K33" s="32" t="s">
        <v>2887</v>
      </c>
      <c r="L33" s="65">
        <v>10000</v>
      </c>
      <c r="M33" s="21">
        <v>3</v>
      </c>
      <c r="N33" s="58">
        <v>43421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82.5" customHeight="1" x14ac:dyDescent="0.15">
      <c r="A34" s="21">
        <v>29</v>
      </c>
      <c r="B34" s="16">
        <v>371</v>
      </c>
      <c r="C34" s="16" t="s">
        <v>1488</v>
      </c>
      <c r="D34" s="17" t="s">
        <v>1489</v>
      </c>
      <c r="E34" s="17" t="s">
        <v>62</v>
      </c>
      <c r="F34" s="16" t="s">
        <v>1490</v>
      </c>
      <c r="G34" s="16" t="s">
        <v>2888</v>
      </c>
      <c r="H34" s="16" t="s">
        <v>1455</v>
      </c>
      <c r="I34" s="58">
        <v>43465</v>
      </c>
      <c r="J34" s="59">
        <v>0.95833333333333337</v>
      </c>
      <c r="K34" s="32" t="s">
        <v>2889</v>
      </c>
      <c r="L34" s="65">
        <v>5800</v>
      </c>
      <c r="M34" s="21">
        <v>3</v>
      </c>
      <c r="N34" s="58">
        <v>43421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87.75" customHeight="1" x14ac:dyDescent="0.15">
      <c r="A35" s="21">
        <v>30</v>
      </c>
      <c r="B35" s="16">
        <v>372</v>
      </c>
      <c r="C35" s="16" t="s">
        <v>1492</v>
      </c>
      <c r="D35" s="17" t="s">
        <v>1493</v>
      </c>
      <c r="E35" s="17" t="s">
        <v>20</v>
      </c>
      <c r="F35" s="16" t="s">
        <v>1494</v>
      </c>
      <c r="G35" s="16" t="s">
        <v>2890</v>
      </c>
      <c r="H35" s="16" t="s">
        <v>1455</v>
      </c>
      <c r="I35" s="58">
        <v>43457</v>
      </c>
      <c r="J35" s="59">
        <v>0.66666666666666663</v>
      </c>
      <c r="K35" s="216"/>
      <c r="L35" s="65">
        <v>1400</v>
      </c>
      <c r="M35" s="21">
        <v>2</v>
      </c>
      <c r="N35" s="58">
        <v>43423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56.25" customHeight="1" x14ac:dyDescent="0.15">
      <c r="A36" s="21">
        <v>31</v>
      </c>
      <c r="B36" s="16">
        <v>447</v>
      </c>
      <c r="C36" s="16" t="s">
        <v>1805</v>
      </c>
      <c r="D36" s="17" t="s">
        <v>1806</v>
      </c>
      <c r="E36" s="16" t="s">
        <v>62</v>
      </c>
      <c r="F36" s="16" t="s">
        <v>1807</v>
      </c>
      <c r="G36" s="16" t="s">
        <v>302</v>
      </c>
      <c r="H36" s="16" t="s">
        <v>1455</v>
      </c>
      <c r="I36" s="35">
        <v>43466</v>
      </c>
      <c r="J36" s="59">
        <v>4.1666666666666664E-2</v>
      </c>
      <c r="K36" s="36" t="s">
        <v>2481</v>
      </c>
      <c r="L36" s="65">
        <v>7000</v>
      </c>
      <c r="M36" s="21">
        <v>3</v>
      </c>
      <c r="N36" s="58">
        <v>43424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56.25" customHeight="1" x14ac:dyDescent="0.15">
      <c r="A37" s="21">
        <v>32</v>
      </c>
      <c r="B37" s="16">
        <v>26</v>
      </c>
      <c r="C37" s="16" t="s">
        <v>126</v>
      </c>
      <c r="D37" s="17" t="s">
        <v>127</v>
      </c>
      <c r="E37" s="16" t="s">
        <v>128</v>
      </c>
      <c r="F37" s="16" t="s">
        <v>129</v>
      </c>
      <c r="G37" s="16" t="s">
        <v>130</v>
      </c>
      <c r="H37" s="16" t="s">
        <v>23</v>
      </c>
      <c r="I37" s="58">
        <v>43463</v>
      </c>
      <c r="J37" s="59">
        <v>0.77083333333333337</v>
      </c>
      <c r="K37" s="36" t="s">
        <v>2886</v>
      </c>
      <c r="L37" s="65">
        <v>1600</v>
      </c>
      <c r="M37" s="21">
        <v>2</v>
      </c>
      <c r="N37" s="58">
        <v>43424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26" customHeight="1" x14ac:dyDescent="0.15">
      <c r="A38" s="21">
        <v>33</v>
      </c>
      <c r="B38" s="16">
        <v>34</v>
      </c>
      <c r="C38" s="16" t="s">
        <v>2550</v>
      </c>
      <c r="D38" s="17" t="s">
        <v>2551</v>
      </c>
      <c r="E38" s="16" t="s">
        <v>62</v>
      </c>
      <c r="F38" s="16" t="s">
        <v>2891</v>
      </c>
      <c r="G38" s="16" t="s">
        <v>2892</v>
      </c>
      <c r="H38" s="16" t="s">
        <v>23</v>
      </c>
      <c r="I38" s="58">
        <v>43465</v>
      </c>
      <c r="J38" s="59">
        <v>0.46875</v>
      </c>
      <c r="K38" s="32"/>
      <c r="L38" s="65">
        <v>2900</v>
      </c>
      <c r="M38" s="21">
        <v>3</v>
      </c>
      <c r="N38" s="58">
        <v>43424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56.25" customHeight="1" x14ac:dyDescent="0.15">
      <c r="A39" s="21">
        <v>34</v>
      </c>
      <c r="B39" s="16">
        <v>21</v>
      </c>
      <c r="C39" s="16" t="s">
        <v>107</v>
      </c>
      <c r="D39" s="17" t="s">
        <v>108</v>
      </c>
      <c r="E39" s="16" t="s">
        <v>62</v>
      </c>
      <c r="F39" s="16" t="s">
        <v>109</v>
      </c>
      <c r="G39" s="16" t="s">
        <v>2893</v>
      </c>
      <c r="H39" s="16" t="s">
        <v>23</v>
      </c>
      <c r="I39" s="35">
        <v>43463</v>
      </c>
      <c r="J39" s="228">
        <v>0.90625</v>
      </c>
      <c r="K39" s="36"/>
      <c r="L39" s="65">
        <v>1900</v>
      </c>
      <c r="M39" s="21">
        <v>3</v>
      </c>
      <c r="N39" s="58">
        <v>43425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76.5" customHeight="1" x14ac:dyDescent="0.15">
      <c r="A40" s="21">
        <v>35</v>
      </c>
      <c r="B40" s="16">
        <v>373</v>
      </c>
      <c r="C40" s="16" t="s">
        <v>1497</v>
      </c>
      <c r="D40" s="17" t="s">
        <v>1498</v>
      </c>
      <c r="E40" s="17" t="s">
        <v>20</v>
      </c>
      <c r="F40" s="16" t="s">
        <v>1499</v>
      </c>
      <c r="G40" s="16" t="s">
        <v>2894</v>
      </c>
      <c r="H40" s="16" t="s">
        <v>23</v>
      </c>
      <c r="I40" s="58">
        <v>43464</v>
      </c>
      <c r="J40" s="59">
        <v>0.72916666666666663</v>
      </c>
      <c r="K40" s="29" t="s">
        <v>2850</v>
      </c>
      <c r="L40" s="65">
        <v>1900</v>
      </c>
      <c r="M40" s="21">
        <v>2</v>
      </c>
      <c r="N40" s="58">
        <v>43425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82.5" customHeight="1" x14ac:dyDescent="0.15">
      <c r="A41" s="21">
        <v>36</v>
      </c>
      <c r="B41" s="16">
        <v>374</v>
      </c>
      <c r="C41" s="16" t="s">
        <v>1502</v>
      </c>
      <c r="D41" s="17" t="s">
        <v>2895</v>
      </c>
      <c r="E41" s="17" t="s">
        <v>62</v>
      </c>
      <c r="F41" s="16" t="s">
        <v>1504</v>
      </c>
      <c r="G41" s="16" t="s">
        <v>1505</v>
      </c>
      <c r="H41" s="16" t="s">
        <v>1455</v>
      </c>
      <c r="I41" s="58">
        <v>43465</v>
      </c>
      <c r="J41" s="59">
        <v>0.5</v>
      </c>
      <c r="K41" s="36"/>
      <c r="L41" s="65">
        <v>3000</v>
      </c>
      <c r="M41" s="21">
        <v>3</v>
      </c>
      <c r="N41" s="58">
        <v>43426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93.75" customHeight="1" x14ac:dyDescent="0.15">
      <c r="A42" s="21">
        <v>37</v>
      </c>
      <c r="B42" s="16">
        <v>375</v>
      </c>
      <c r="C42" s="16" t="s">
        <v>2896</v>
      </c>
      <c r="D42" s="17" t="s">
        <v>2897</v>
      </c>
      <c r="E42" s="17" t="s">
        <v>20</v>
      </c>
      <c r="F42" s="16" t="s">
        <v>1510</v>
      </c>
      <c r="G42" s="16" t="s">
        <v>1511</v>
      </c>
      <c r="H42" s="16" t="s">
        <v>1455</v>
      </c>
      <c r="I42" s="58">
        <v>43465</v>
      </c>
      <c r="J42" s="59">
        <v>0.45833333333333331</v>
      </c>
      <c r="K42" s="32" t="s">
        <v>2898</v>
      </c>
      <c r="L42" s="65">
        <v>2300</v>
      </c>
      <c r="M42" s="21">
        <v>2</v>
      </c>
      <c r="N42" s="58">
        <v>43428</v>
      </c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56.25" customHeight="1" x14ac:dyDescent="0.15">
      <c r="A43" s="21">
        <v>38</v>
      </c>
      <c r="B43" s="16">
        <v>20</v>
      </c>
      <c r="C43" s="16" t="s">
        <v>102</v>
      </c>
      <c r="D43" s="17" t="s">
        <v>103</v>
      </c>
      <c r="E43" s="16" t="s">
        <v>62</v>
      </c>
      <c r="F43" s="16" t="s">
        <v>104</v>
      </c>
      <c r="G43" s="16" t="s">
        <v>53</v>
      </c>
      <c r="H43" s="16" t="s">
        <v>23</v>
      </c>
      <c r="I43" s="58">
        <v>43465</v>
      </c>
      <c r="J43" s="59">
        <v>0.71875</v>
      </c>
      <c r="K43" s="32"/>
      <c r="L43" s="65">
        <v>3800</v>
      </c>
      <c r="M43" s="21">
        <v>3</v>
      </c>
      <c r="N43" s="58">
        <v>43430</v>
      </c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84" customHeight="1" x14ac:dyDescent="0.15">
      <c r="A44" s="21">
        <v>39</v>
      </c>
      <c r="B44" s="16">
        <v>24</v>
      </c>
      <c r="C44" s="16" t="s">
        <v>122</v>
      </c>
      <c r="D44" s="17" t="s">
        <v>123</v>
      </c>
      <c r="E44" s="16" t="s">
        <v>20</v>
      </c>
      <c r="F44" s="16" t="s">
        <v>124</v>
      </c>
      <c r="G44" s="16" t="s">
        <v>2899</v>
      </c>
      <c r="H44" s="16" t="s">
        <v>23</v>
      </c>
      <c r="I44" s="58">
        <v>43465</v>
      </c>
      <c r="J44" s="59">
        <v>0.70833333333333337</v>
      </c>
      <c r="K44" s="32"/>
      <c r="L44" s="65">
        <v>2600</v>
      </c>
      <c r="M44" s="21">
        <v>2</v>
      </c>
      <c r="N44" s="58">
        <v>43431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56.25" customHeight="1" x14ac:dyDescent="0.15">
      <c r="A45" s="21">
        <v>40</v>
      </c>
      <c r="B45" s="16">
        <v>32</v>
      </c>
      <c r="C45" s="16" t="s">
        <v>153</v>
      </c>
      <c r="D45" s="17" t="s">
        <v>154</v>
      </c>
      <c r="E45" s="16" t="s">
        <v>155</v>
      </c>
      <c r="F45" s="16" t="s">
        <v>156</v>
      </c>
      <c r="G45" s="16" t="s">
        <v>157</v>
      </c>
      <c r="H45" s="16" t="s">
        <v>23</v>
      </c>
      <c r="I45" s="58">
        <v>43462</v>
      </c>
      <c r="J45" s="59">
        <v>0.70833333333333337</v>
      </c>
      <c r="K45" s="36"/>
      <c r="L45" s="65">
        <v>1800</v>
      </c>
      <c r="M45" s="21">
        <v>2</v>
      </c>
      <c r="N45" s="58">
        <v>43431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77.25" customHeight="1" x14ac:dyDescent="0.15">
      <c r="A46" s="21">
        <v>41</v>
      </c>
      <c r="B46" s="16">
        <v>33</v>
      </c>
      <c r="C46" s="16" t="s">
        <v>160</v>
      </c>
      <c r="D46" s="17" t="s">
        <v>161</v>
      </c>
      <c r="E46" s="16" t="s">
        <v>20</v>
      </c>
      <c r="F46" s="16" t="s">
        <v>162</v>
      </c>
      <c r="G46" s="16" t="s">
        <v>53</v>
      </c>
      <c r="H46" s="16" t="s">
        <v>23</v>
      </c>
      <c r="I46" s="58">
        <v>43465</v>
      </c>
      <c r="J46" s="59">
        <v>0.47916666666666669</v>
      </c>
      <c r="K46" s="29" t="s">
        <v>2900</v>
      </c>
      <c r="L46" s="65">
        <v>2300</v>
      </c>
      <c r="M46" s="21">
        <v>1</v>
      </c>
      <c r="N46" s="58">
        <v>43431</v>
      </c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56.25" customHeight="1" x14ac:dyDescent="0.15">
      <c r="A47" s="21">
        <v>42</v>
      </c>
      <c r="B47" s="16">
        <v>35</v>
      </c>
      <c r="C47" s="16" t="s">
        <v>169</v>
      </c>
      <c r="D47" s="17" t="s">
        <v>170</v>
      </c>
      <c r="E47" s="16" t="s">
        <v>20</v>
      </c>
      <c r="F47" s="16" t="s">
        <v>171</v>
      </c>
      <c r="G47" s="16" t="s">
        <v>172</v>
      </c>
      <c r="H47" s="16" t="s">
        <v>23</v>
      </c>
      <c r="I47" s="58">
        <v>43464</v>
      </c>
      <c r="J47" s="59">
        <v>0.70833333333333337</v>
      </c>
      <c r="K47" s="32"/>
      <c r="L47" s="65">
        <v>1900</v>
      </c>
      <c r="M47" s="21">
        <v>2</v>
      </c>
      <c r="N47" s="58">
        <v>43431</v>
      </c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56.25" customHeight="1" x14ac:dyDescent="0.15">
      <c r="A48" s="21">
        <v>43</v>
      </c>
      <c r="B48" s="16">
        <v>56</v>
      </c>
      <c r="C48" s="16" t="s">
        <v>230</v>
      </c>
      <c r="D48" s="17" t="s">
        <v>231</v>
      </c>
      <c r="E48" s="16" t="s">
        <v>51</v>
      </c>
      <c r="F48" s="16" t="s">
        <v>232</v>
      </c>
      <c r="G48" s="16" t="s">
        <v>233</v>
      </c>
      <c r="H48" s="16" t="s">
        <v>23</v>
      </c>
      <c r="I48" s="58">
        <v>43465</v>
      </c>
      <c r="J48" s="59">
        <v>0.89583333333333337</v>
      </c>
      <c r="K48" s="29" t="s">
        <v>2901</v>
      </c>
      <c r="L48" s="65">
        <v>4500</v>
      </c>
      <c r="M48" s="21">
        <v>1</v>
      </c>
      <c r="N48" s="58">
        <v>43431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56.25" customHeight="1" x14ac:dyDescent="0.15">
      <c r="A49" s="21">
        <v>44</v>
      </c>
      <c r="B49" s="16">
        <v>437</v>
      </c>
      <c r="C49" s="16" t="s">
        <v>1763</v>
      </c>
      <c r="D49" s="17" t="s">
        <v>1764</v>
      </c>
      <c r="E49" s="16" t="s">
        <v>20</v>
      </c>
      <c r="F49" s="16" t="s">
        <v>2902</v>
      </c>
      <c r="G49" s="16" t="s">
        <v>1766</v>
      </c>
      <c r="H49" s="16" t="s">
        <v>1455</v>
      </c>
      <c r="I49" s="58">
        <v>43465</v>
      </c>
      <c r="J49" s="59">
        <v>0.64583333333333337</v>
      </c>
      <c r="K49" s="32"/>
      <c r="L49" s="65">
        <v>2600</v>
      </c>
      <c r="M49" s="21">
        <v>2</v>
      </c>
      <c r="N49" s="58">
        <v>43459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103.5" customHeight="1" x14ac:dyDescent="0.15">
      <c r="A50" s="21">
        <v>45</v>
      </c>
      <c r="B50" s="16">
        <v>48</v>
      </c>
      <c r="C50" s="16" t="s">
        <v>213</v>
      </c>
      <c r="D50" s="17" t="s">
        <v>214</v>
      </c>
      <c r="E50" s="16" t="s">
        <v>20</v>
      </c>
      <c r="F50" s="16" t="s">
        <v>215</v>
      </c>
      <c r="G50" s="16" t="s">
        <v>216</v>
      </c>
      <c r="H50" s="16" t="s">
        <v>23</v>
      </c>
      <c r="I50" s="58">
        <v>43465</v>
      </c>
      <c r="J50" s="59">
        <v>0.5625</v>
      </c>
      <c r="K50" s="29" t="s">
        <v>2850</v>
      </c>
      <c r="L50" s="65">
        <v>2600</v>
      </c>
      <c r="M50" s="21">
        <v>1</v>
      </c>
      <c r="N50" s="58">
        <v>43431</v>
      </c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56.25" customHeight="1" x14ac:dyDescent="0.15">
      <c r="A51" s="21">
        <v>46</v>
      </c>
      <c r="B51" s="16">
        <v>376</v>
      </c>
      <c r="C51" s="16" t="s">
        <v>1513</v>
      </c>
      <c r="D51" s="17" t="s">
        <v>1514</v>
      </c>
      <c r="E51" s="17" t="s">
        <v>20</v>
      </c>
      <c r="F51" s="16" t="s">
        <v>1515</v>
      </c>
      <c r="G51" s="16" t="s">
        <v>1516</v>
      </c>
      <c r="H51" s="16" t="s">
        <v>1455</v>
      </c>
      <c r="I51" s="58">
        <v>43457</v>
      </c>
      <c r="J51" s="59">
        <v>0.75</v>
      </c>
      <c r="K51" s="32"/>
      <c r="L51" s="65">
        <v>1500</v>
      </c>
      <c r="M51" s="21">
        <v>2</v>
      </c>
      <c r="N51" s="58">
        <v>43431</v>
      </c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56.25" customHeight="1" x14ac:dyDescent="0.15">
      <c r="A52" s="21">
        <v>47</v>
      </c>
      <c r="B52" s="16">
        <v>114</v>
      </c>
      <c r="C52" s="16" t="s">
        <v>410</v>
      </c>
      <c r="D52" s="17" t="s">
        <v>411</v>
      </c>
      <c r="E52" s="16" t="s">
        <v>326</v>
      </c>
      <c r="F52" s="16" t="s">
        <v>2903</v>
      </c>
      <c r="G52" s="16" t="s">
        <v>2904</v>
      </c>
      <c r="H52" s="16" t="s">
        <v>23</v>
      </c>
      <c r="I52" s="58">
        <v>43464</v>
      </c>
      <c r="J52" s="59">
        <v>0.83333333333333337</v>
      </c>
      <c r="K52" s="29" t="s">
        <v>2905</v>
      </c>
      <c r="L52" s="65">
        <v>3000</v>
      </c>
      <c r="M52" s="21">
        <v>1</v>
      </c>
      <c r="N52" s="58">
        <v>43432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83.25" customHeight="1" x14ac:dyDescent="0.15">
      <c r="A53" s="21">
        <v>48</v>
      </c>
      <c r="B53" s="16">
        <v>438</v>
      </c>
      <c r="C53" s="16" t="s">
        <v>1767</v>
      </c>
      <c r="D53" s="17" t="s">
        <v>1768</v>
      </c>
      <c r="E53" s="16" t="s">
        <v>62</v>
      </c>
      <c r="F53" s="16" t="s">
        <v>1769</v>
      </c>
      <c r="G53" s="16" t="s">
        <v>1770</v>
      </c>
      <c r="H53" s="16" t="s">
        <v>1455</v>
      </c>
      <c r="I53" s="58">
        <v>43464</v>
      </c>
      <c r="J53" s="59">
        <v>0.59375</v>
      </c>
      <c r="K53" s="32"/>
      <c r="L53" s="65">
        <v>2700</v>
      </c>
      <c r="M53" s="21">
        <v>3</v>
      </c>
      <c r="N53" s="58">
        <v>43460</v>
      </c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56.25" customHeight="1" x14ac:dyDescent="0.15">
      <c r="A54" s="21">
        <v>49</v>
      </c>
      <c r="B54" s="16">
        <v>159</v>
      </c>
      <c r="C54" s="16" t="s">
        <v>572</v>
      </c>
      <c r="D54" s="17" t="s">
        <v>573</v>
      </c>
      <c r="E54" s="16" t="s">
        <v>20</v>
      </c>
      <c r="F54" s="16" t="s">
        <v>574</v>
      </c>
      <c r="G54" s="16" t="s">
        <v>2906</v>
      </c>
      <c r="H54" s="16" t="s">
        <v>23</v>
      </c>
      <c r="I54" s="58">
        <v>43462</v>
      </c>
      <c r="J54" s="59">
        <v>0.75</v>
      </c>
      <c r="K54" s="36" t="s">
        <v>2907</v>
      </c>
      <c r="L54" s="65">
        <v>1600</v>
      </c>
      <c r="M54" s="21">
        <v>2</v>
      </c>
      <c r="N54" s="58">
        <v>43432</v>
      </c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67.5" customHeight="1" x14ac:dyDescent="0.15">
      <c r="A55" s="21">
        <v>50</v>
      </c>
      <c r="B55" s="16">
        <v>430</v>
      </c>
      <c r="C55" s="16" t="s">
        <v>1737</v>
      </c>
      <c r="D55" s="17" t="s">
        <v>1738</v>
      </c>
      <c r="E55" s="16" t="s">
        <v>559</v>
      </c>
      <c r="F55" s="16" t="s">
        <v>1739</v>
      </c>
      <c r="G55" s="16" t="s">
        <v>1740</v>
      </c>
      <c r="H55" s="16" t="s">
        <v>1455</v>
      </c>
      <c r="I55" s="58">
        <v>43465</v>
      </c>
      <c r="J55" s="59">
        <v>0.66666666666666663</v>
      </c>
      <c r="K55" s="36"/>
      <c r="L55" s="65">
        <v>1000</v>
      </c>
      <c r="M55" s="21">
        <v>4</v>
      </c>
      <c r="N55" s="58">
        <v>43457</v>
      </c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83.25" customHeight="1" x14ac:dyDescent="0.15">
      <c r="A56" s="21">
        <v>51</v>
      </c>
      <c r="B56" s="16">
        <v>128</v>
      </c>
      <c r="C56" s="21" t="s">
        <v>457</v>
      </c>
      <c r="D56" s="32" t="s">
        <v>458</v>
      </c>
      <c r="E56" s="21" t="s">
        <v>20</v>
      </c>
      <c r="F56" s="21" t="s">
        <v>459</v>
      </c>
      <c r="G56" s="21" t="s">
        <v>2908</v>
      </c>
      <c r="H56" s="21" t="s">
        <v>23</v>
      </c>
      <c r="I56" s="58">
        <v>43465</v>
      </c>
      <c r="J56" s="59">
        <v>0.54166666666666663</v>
      </c>
      <c r="K56" s="32"/>
      <c r="L56" s="65">
        <v>2300</v>
      </c>
      <c r="M56" s="21">
        <v>1</v>
      </c>
      <c r="N56" s="58">
        <v>43433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86.25" customHeight="1" x14ac:dyDescent="0.15">
      <c r="A57" s="21">
        <v>52</v>
      </c>
      <c r="B57" s="16">
        <v>378</v>
      </c>
      <c r="C57" s="16" t="s">
        <v>1521</v>
      </c>
      <c r="D57" s="17" t="s">
        <v>1522</v>
      </c>
      <c r="E57" s="17" t="s">
        <v>62</v>
      </c>
      <c r="F57" s="16" t="s">
        <v>2909</v>
      </c>
      <c r="G57" s="16" t="s">
        <v>302</v>
      </c>
      <c r="H57" s="16" t="s">
        <v>1455</v>
      </c>
      <c r="I57" s="58">
        <v>43463</v>
      </c>
      <c r="J57" s="59">
        <v>0.71875</v>
      </c>
      <c r="K57" s="36"/>
      <c r="L57" s="65">
        <v>2000</v>
      </c>
      <c r="M57" s="21">
        <v>3</v>
      </c>
      <c r="N57" s="58">
        <v>43433</v>
      </c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68.25" customHeight="1" x14ac:dyDescent="0.15">
      <c r="A58" s="21">
        <v>53</v>
      </c>
      <c r="B58" s="16">
        <v>169</v>
      </c>
      <c r="C58" s="16" t="s">
        <v>615</v>
      </c>
      <c r="D58" s="17" t="s">
        <v>616</v>
      </c>
      <c r="E58" s="16" t="s">
        <v>62</v>
      </c>
      <c r="F58" s="16" t="s">
        <v>617</v>
      </c>
      <c r="G58" s="16" t="s">
        <v>2910</v>
      </c>
      <c r="H58" s="16" t="s">
        <v>23</v>
      </c>
      <c r="I58" s="58">
        <v>43463</v>
      </c>
      <c r="J58" s="59">
        <v>0.8125</v>
      </c>
      <c r="K58" s="36"/>
      <c r="L58" s="65">
        <v>1900</v>
      </c>
      <c r="M58" s="21">
        <v>3</v>
      </c>
      <c r="N58" s="58">
        <v>43433</v>
      </c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56.25" customHeight="1" x14ac:dyDescent="0.15">
      <c r="A59" s="21">
        <v>54</v>
      </c>
      <c r="B59" s="16">
        <v>448</v>
      </c>
      <c r="C59" s="16" t="s">
        <v>1810</v>
      </c>
      <c r="D59" s="17" t="s">
        <v>1811</v>
      </c>
      <c r="E59" s="16" t="s">
        <v>135</v>
      </c>
      <c r="F59" s="16" t="s">
        <v>1812</v>
      </c>
      <c r="G59" s="16" t="s">
        <v>1068</v>
      </c>
      <c r="H59" s="16" t="s">
        <v>1455</v>
      </c>
      <c r="I59" s="58">
        <v>43465</v>
      </c>
      <c r="J59" s="59">
        <v>0.5</v>
      </c>
      <c r="K59" s="32"/>
      <c r="L59" s="65">
        <v>2500</v>
      </c>
      <c r="M59" s="21">
        <v>2</v>
      </c>
      <c r="N59" s="58">
        <v>43465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72" customHeight="1" x14ac:dyDescent="0.15">
      <c r="A60" s="21">
        <v>55</v>
      </c>
      <c r="B60" s="16">
        <v>71</v>
      </c>
      <c r="C60" s="16" t="s">
        <v>2485</v>
      </c>
      <c r="D60" s="17" t="s">
        <v>2486</v>
      </c>
      <c r="E60" s="16" t="s">
        <v>352</v>
      </c>
      <c r="F60" s="16" t="s">
        <v>2487</v>
      </c>
      <c r="G60" s="16" t="s">
        <v>2911</v>
      </c>
      <c r="H60" s="16" t="s">
        <v>23</v>
      </c>
      <c r="I60" s="58">
        <v>43456</v>
      </c>
      <c r="J60" s="59">
        <v>0.83333333333333337</v>
      </c>
      <c r="K60" s="32" t="s">
        <v>2489</v>
      </c>
      <c r="L60" s="65">
        <v>2100</v>
      </c>
      <c r="M60" s="21">
        <v>2</v>
      </c>
      <c r="N60" s="58">
        <v>43434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56.25" customHeight="1" x14ac:dyDescent="0.15">
      <c r="A61" s="21">
        <v>56</v>
      </c>
      <c r="B61" s="16">
        <v>7</v>
      </c>
      <c r="C61" s="16" t="s">
        <v>49</v>
      </c>
      <c r="D61" s="17" t="s">
        <v>50</v>
      </c>
      <c r="E61" s="16" t="s">
        <v>51</v>
      </c>
      <c r="F61" s="16" t="s">
        <v>52</v>
      </c>
      <c r="G61" s="16" t="s">
        <v>53</v>
      </c>
      <c r="H61" s="16" t="s">
        <v>23</v>
      </c>
      <c r="I61" s="58">
        <v>43465</v>
      </c>
      <c r="J61" s="59">
        <v>0.91666666666666663</v>
      </c>
      <c r="K61" s="32"/>
      <c r="L61" s="65">
        <v>4500</v>
      </c>
      <c r="M61" s="21">
        <v>1</v>
      </c>
      <c r="N61" s="58">
        <v>43434</v>
      </c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69.75" customHeight="1" x14ac:dyDescent="0.15">
      <c r="A62" s="21">
        <v>57</v>
      </c>
      <c r="B62" s="16">
        <v>255</v>
      </c>
      <c r="C62" s="16" t="s">
        <v>964</v>
      </c>
      <c r="D62" s="17" t="s">
        <v>965</v>
      </c>
      <c r="E62" s="16" t="s">
        <v>352</v>
      </c>
      <c r="F62" s="16" t="s">
        <v>2912</v>
      </c>
      <c r="G62" s="16" t="s">
        <v>284</v>
      </c>
      <c r="H62" s="215" t="s">
        <v>23</v>
      </c>
      <c r="I62" s="58">
        <v>43465</v>
      </c>
      <c r="J62" s="59">
        <v>0.9375</v>
      </c>
      <c r="K62" s="216"/>
      <c r="L62" s="65">
        <v>5800</v>
      </c>
      <c r="M62" s="21">
        <v>2</v>
      </c>
      <c r="N62" s="58">
        <v>43434</v>
      </c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56.25" customHeight="1" x14ac:dyDescent="0.15">
      <c r="A63" s="21">
        <v>58</v>
      </c>
      <c r="B63" s="16">
        <v>231</v>
      </c>
      <c r="C63" s="16" t="s">
        <v>868</v>
      </c>
      <c r="D63" s="17" t="s">
        <v>869</v>
      </c>
      <c r="E63" s="16" t="s">
        <v>128</v>
      </c>
      <c r="F63" s="16" t="s">
        <v>2913</v>
      </c>
      <c r="G63" s="16" t="s">
        <v>871</v>
      </c>
      <c r="H63" s="215" t="s">
        <v>23</v>
      </c>
      <c r="I63" s="58">
        <v>43456</v>
      </c>
      <c r="J63" s="59">
        <v>0.72916666666666663</v>
      </c>
      <c r="K63" s="32"/>
      <c r="L63" s="65">
        <v>2200</v>
      </c>
      <c r="M63" s="21">
        <v>2</v>
      </c>
      <c r="N63" s="58">
        <v>43434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56.25" customHeight="1" x14ac:dyDescent="0.15">
      <c r="A64" s="21">
        <v>59</v>
      </c>
      <c r="B64" s="16">
        <v>379</v>
      </c>
      <c r="C64" s="16" t="s">
        <v>1525</v>
      </c>
      <c r="D64" s="17" t="s">
        <v>1526</v>
      </c>
      <c r="E64" s="17" t="s">
        <v>471</v>
      </c>
      <c r="F64" s="16" t="s">
        <v>1527</v>
      </c>
      <c r="G64" s="16" t="s">
        <v>105</v>
      </c>
      <c r="H64" s="16" t="s">
        <v>1455</v>
      </c>
      <c r="I64" s="58">
        <v>43457</v>
      </c>
      <c r="J64" s="59">
        <v>0.70833333333333337</v>
      </c>
      <c r="K64" s="32"/>
      <c r="L64" s="65">
        <v>1700</v>
      </c>
      <c r="M64" s="21">
        <v>2</v>
      </c>
      <c r="N64" s="58">
        <v>43434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56.25" customHeight="1" x14ac:dyDescent="0.15">
      <c r="A65" s="21">
        <v>60</v>
      </c>
      <c r="B65" s="16">
        <v>307</v>
      </c>
      <c r="C65" s="16" t="s">
        <v>2510</v>
      </c>
      <c r="D65" s="17" t="s">
        <v>2511</v>
      </c>
      <c r="E65" s="16" t="s">
        <v>20</v>
      </c>
      <c r="F65" s="16" t="s">
        <v>2914</v>
      </c>
      <c r="G65" s="16" t="s">
        <v>2915</v>
      </c>
      <c r="H65" s="215" t="s">
        <v>23</v>
      </c>
      <c r="I65" s="35">
        <v>43463</v>
      </c>
      <c r="J65" s="39">
        <v>0.6875</v>
      </c>
      <c r="K65" s="32"/>
      <c r="L65" s="65">
        <v>1600</v>
      </c>
      <c r="M65" s="21">
        <v>1</v>
      </c>
      <c r="N65" s="58">
        <v>43434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56.25" customHeight="1" x14ac:dyDescent="0.15">
      <c r="A66" s="21">
        <v>61</v>
      </c>
      <c r="B66" s="22">
        <v>198</v>
      </c>
      <c r="C66" s="22" t="s">
        <v>734</v>
      </c>
      <c r="D66" s="23" t="s">
        <v>735</v>
      </c>
      <c r="E66" s="22" t="s">
        <v>135</v>
      </c>
      <c r="F66" s="22" t="s">
        <v>736</v>
      </c>
      <c r="G66" s="22" t="s">
        <v>2916</v>
      </c>
      <c r="H66" s="215" t="s">
        <v>23</v>
      </c>
      <c r="I66" s="58">
        <v>43465</v>
      </c>
      <c r="J66" s="59">
        <v>0.9375</v>
      </c>
      <c r="K66" s="32" t="s">
        <v>2917</v>
      </c>
      <c r="L66" s="65">
        <v>4500</v>
      </c>
      <c r="M66" s="21">
        <v>1</v>
      </c>
      <c r="N66" s="58">
        <v>43434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56.25" customHeight="1" x14ac:dyDescent="0.15">
      <c r="A67" s="21">
        <v>62</v>
      </c>
      <c r="B67" s="16">
        <v>240</v>
      </c>
      <c r="C67" s="16" t="s">
        <v>904</v>
      </c>
      <c r="D67" s="17" t="s">
        <v>905</v>
      </c>
      <c r="E67" s="16" t="s">
        <v>20</v>
      </c>
      <c r="F67" s="16" t="s">
        <v>906</v>
      </c>
      <c r="G67" s="16" t="s">
        <v>2918</v>
      </c>
      <c r="H67" s="215" t="s">
        <v>23</v>
      </c>
      <c r="I67" s="58">
        <v>43465</v>
      </c>
      <c r="J67" s="59">
        <v>0.5</v>
      </c>
      <c r="K67" s="36"/>
      <c r="L67" s="65">
        <v>2300</v>
      </c>
      <c r="M67" s="21">
        <v>1</v>
      </c>
      <c r="N67" s="58">
        <v>43435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88.5" customHeight="1" x14ac:dyDescent="0.15">
      <c r="A68" s="21">
        <v>63</v>
      </c>
      <c r="B68" s="16">
        <v>380</v>
      </c>
      <c r="C68" s="16" t="s">
        <v>1529</v>
      </c>
      <c r="D68" s="17" t="s">
        <v>1530</v>
      </c>
      <c r="E68" s="17" t="s">
        <v>20</v>
      </c>
      <c r="F68" s="16" t="s">
        <v>1531</v>
      </c>
      <c r="G68" s="16" t="s">
        <v>105</v>
      </c>
      <c r="H68" s="16" t="s">
        <v>23</v>
      </c>
      <c r="I68" s="58">
        <v>43456</v>
      </c>
      <c r="J68" s="59">
        <v>0.76041666666666663</v>
      </c>
      <c r="K68" s="36"/>
      <c r="L68" s="65">
        <v>1400</v>
      </c>
      <c r="M68" s="21">
        <v>2</v>
      </c>
      <c r="N68" s="58">
        <v>43435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56.25" customHeight="1" x14ac:dyDescent="0.15">
      <c r="A69" s="21">
        <v>64</v>
      </c>
      <c r="B69" s="16">
        <v>381</v>
      </c>
      <c r="C69" s="16" t="s">
        <v>1532</v>
      </c>
      <c r="D69" s="17" t="s">
        <v>1533</v>
      </c>
      <c r="E69" s="17" t="s">
        <v>20</v>
      </c>
      <c r="F69" s="16" t="s">
        <v>1534</v>
      </c>
      <c r="G69" s="16" t="s">
        <v>2919</v>
      </c>
      <c r="H69" s="16" t="s">
        <v>1455</v>
      </c>
      <c r="I69" s="58">
        <v>43464</v>
      </c>
      <c r="J69" s="59">
        <v>0.66666666666666663</v>
      </c>
      <c r="K69" s="36" t="s">
        <v>2920</v>
      </c>
      <c r="L69" s="65">
        <v>1900</v>
      </c>
      <c r="M69" s="21">
        <v>1</v>
      </c>
      <c r="N69" s="58">
        <v>43436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100.5" customHeight="1" x14ac:dyDescent="0.15">
      <c r="A70" s="21">
        <v>65</v>
      </c>
      <c r="B70" s="16">
        <v>274</v>
      </c>
      <c r="C70" s="16" t="s">
        <v>1042</v>
      </c>
      <c r="D70" s="17" t="s">
        <v>1043</v>
      </c>
      <c r="E70" s="16" t="s">
        <v>62</v>
      </c>
      <c r="F70" s="16" t="s">
        <v>1044</v>
      </c>
      <c r="G70" s="16" t="s">
        <v>1045</v>
      </c>
      <c r="H70" s="215" t="s">
        <v>23</v>
      </c>
      <c r="I70" s="58">
        <v>43464</v>
      </c>
      <c r="J70" s="59">
        <v>0.53125</v>
      </c>
      <c r="K70" s="32" t="s">
        <v>2921</v>
      </c>
      <c r="L70" s="65">
        <v>2500</v>
      </c>
      <c r="M70" s="21">
        <v>3</v>
      </c>
      <c r="N70" s="58">
        <v>43437</v>
      </c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56.25" customHeight="1" x14ac:dyDescent="0.15">
      <c r="A71" s="21">
        <v>66</v>
      </c>
      <c r="B71" s="16"/>
      <c r="C71" s="16" t="s">
        <v>2922</v>
      </c>
      <c r="D71" s="17" t="s">
        <v>612</v>
      </c>
      <c r="E71" s="16" t="s">
        <v>62</v>
      </c>
      <c r="F71" s="16" t="s">
        <v>2923</v>
      </c>
      <c r="G71" s="16" t="s">
        <v>2924</v>
      </c>
      <c r="H71" s="215" t="s">
        <v>23</v>
      </c>
      <c r="I71" s="58">
        <v>43464</v>
      </c>
      <c r="J71" s="59">
        <v>0.55208333333333337</v>
      </c>
      <c r="K71" s="32" t="s">
        <v>2925</v>
      </c>
      <c r="L71" s="65">
        <v>2500</v>
      </c>
      <c r="M71" s="21">
        <v>3</v>
      </c>
      <c r="N71" s="58">
        <v>43437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61.5" customHeight="1" x14ac:dyDescent="0.15">
      <c r="A72" s="21">
        <v>67</v>
      </c>
      <c r="B72" s="16">
        <v>294</v>
      </c>
      <c r="C72" s="16" t="s">
        <v>1122</v>
      </c>
      <c r="D72" s="17" t="s">
        <v>1123</v>
      </c>
      <c r="E72" s="16" t="s">
        <v>20</v>
      </c>
      <c r="F72" s="16" t="s">
        <v>1124</v>
      </c>
      <c r="G72" s="16" t="s">
        <v>105</v>
      </c>
      <c r="H72" s="215" t="s">
        <v>23</v>
      </c>
      <c r="I72" s="58">
        <v>43464</v>
      </c>
      <c r="J72" s="59">
        <v>0.70833333333333337</v>
      </c>
      <c r="K72" s="32" t="s">
        <v>2926</v>
      </c>
      <c r="L72" s="65">
        <v>1900</v>
      </c>
      <c r="M72" s="21">
        <v>1</v>
      </c>
      <c r="N72" s="58">
        <v>43437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56.25" customHeight="1" x14ac:dyDescent="0.15">
      <c r="A73" s="21">
        <v>68</v>
      </c>
      <c r="B73" s="22">
        <v>179</v>
      </c>
      <c r="C73" s="22" t="s">
        <v>653</v>
      </c>
      <c r="D73" s="23" t="s">
        <v>654</v>
      </c>
      <c r="E73" s="22" t="s">
        <v>603</v>
      </c>
      <c r="F73" s="22" t="s">
        <v>2927</v>
      </c>
      <c r="G73" s="22" t="s">
        <v>656</v>
      </c>
      <c r="H73" s="215" t="s">
        <v>23</v>
      </c>
      <c r="I73" s="58">
        <v>43465</v>
      </c>
      <c r="J73" s="59">
        <v>0.45833333333333331</v>
      </c>
      <c r="K73" s="32" t="s">
        <v>2928</v>
      </c>
      <c r="L73" s="65">
        <v>2500</v>
      </c>
      <c r="M73" s="21">
        <v>4</v>
      </c>
      <c r="N73" s="58">
        <v>43437</v>
      </c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56.25" customHeight="1" x14ac:dyDescent="0.15">
      <c r="A74" s="21">
        <v>69</v>
      </c>
      <c r="B74" s="16">
        <v>382</v>
      </c>
      <c r="C74" s="16" t="s">
        <v>1536</v>
      </c>
      <c r="D74" s="17" t="s">
        <v>1537</v>
      </c>
      <c r="E74" s="17" t="s">
        <v>20</v>
      </c>
      <c r="F74" s="16" t="s">
        <v>2929</v>
      </c>
      <c r="G74" s="16" t="s">
        <v>2930</v>
      </c>
      <c r="H74" s="16" t="s">
        <v>23</v>
      </c>
      <c r="I74" s="58">
        <v>43463</v>
      </c>
      <c r="J74" s="59">
        <v>0.66666666666666663</v>
      </c>
      <c r="K74" s="36" t="s">
        <v>2517</v>
      </c>
      <c r="L74" s="65">
        <v>1600</v>
      </c>
      <c r="M74" s="21">
        <v>2</v>
      </c>
      <c r="N74" s="58">
        <v>43437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56.25" customHeight="1" x14ac:dyDescent="0.15">
      <c r="A75" s="21">
        <v>70</v>
      </c>
      <c r="B75" s="16">
        <v>3</v>
      </c>
      <c r="C75" s="16" t="s">
        <v>31</v>
      </c>
      <c r="D75" s="17" t="s">
        <v>32</v>
      </c>
      <c r="E75" s="16" t="s">
        <v>20</v>
      </c>
      <c r="F75" s="16" t="s">
        <v>33</v>
      </c>
      <c r="G75" s="16" t="s">
        <v>2931</v>
      </c>
      <c r="H75" s="16" t="s">
        <v>23</v>
      </c>
      <c r="I75" s="58">
        <v>43463</v>
      </c>
      <c r="J75" s="59">
        <v>0.8125</v>
      </c>
      <c r="K75" s="36" t="s">
        <v>2932</v>
      </c>
      <c r="L75" s="65">
        <v>1600</v>
      </c>
      <c r="M75" s="21">
        <v>2</v>
      </c>
      <c r="N75" s="58">
        <v>43438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56.25" customHeight="1" x14ac:dyDescent="0.15">
      <c r="A76" s="21">
        <v>71</v>
      </c>
      <c r="B76" s="16">
        <v>317</v>
      </c>
      <c r="C76" s="16" t="s">
        <v>1211</v>
      </c>
      <c r="D76" s="17" t="s">
        <v>1212</v>
      </c>
      <c r="E76" s="16" t="s">
        <v>62</v>
      </c>
      <c r="F76" s="16" t="s">
        <v>2422</v>
      </c>
      <c r="G76" s="16" t="s">
        <v>2933</v>
      </c>
      <c r="H76" s="215" t="s">
        <v>23</v>
      </c>
      <c r="I76" s="58">
        <v>43465</v>
      </c>
      <c r="J76" s="59">
        <v>0.4375</v>
      </c>
      <c r="K76" s="32"/>
      <c r="L76" s="65">
        <v>3000</v>
      </c>
      <c r="M76" s="21">
        <v>3</v>
      </c>
      <c r="N76" s="58">
        <v>43438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56.25" customHeight="1" x14ac:dyDescent="0.15">
      <c r="A77" s="21">
        <v>72</v>
      </c>
      <c r="B77" s="16">
        <v>319</v>
      </c>
      <c r="C77" s="16" t="s">
        <v>1220</v>
      </c>
      <c r="D77" s="17" t="s">
        <v>2934</v>
      </c>
      <c r="E77" s="16" t="s">
        <v>20</v>
      </c>
      <c r="F77" s="16" t="s">
        <v>2935</v>
      </c>
      <c r="G77" s="16" t="s">
        <v>2936</v>
      </c>
      <c r="H77" s="215" t="s">
        <v>23</v>
      </c>
      <c r="I77" s="58">
        <v>43461</v>
      </c>
      <c r="J77" s="59">
        <v>0.66666666666666663</v>
      </c>
      <c r="K77" s="32"/>
      <c r="L77" s="65">
        <v>1600</v>
      </c>
      <c r="M77" s="21">
        <v>2</v>
      </c>
      <c r="N77" s="58">
        <v>43438</v>
      </c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56.25" customHeight="1" x14ac:dyDescent="0.15">
      <c r="A78" s="21">
        <v>73</v>
      </c>
      <c r="B78" s="16">
        <v>343</v>
      </c>
      <c r="C78" s="16" t="s">
        <v>1348</v>
      </c>
      <c r="D78" s="17" t="s">
        <v>1349</v>
      </c>
      <c r="E78" s="16" t="s">
        <v>135</v>
      </c>
      <c r="F78" s="17" t="s">
        <v>1350</v>
      </c>
      <c r="G78" s="16" t="s">
        <v>2937</v>
      </c>
      <c r="H78" s="16" t="s">
        <v>23</v>
      </c>
      <c r="I78" s="58">
        <v>43465</v>
      </c>
      <c r="J78" s="59">
        <v>0.72916666666666663</v>
      </c>
      <c r="K78" s="32"/>
      <c r="L78" s="65">
        <v>2800</v>
      </c>
      <c r="M78" s="21">
        <v>2</v>
      </c>
      <c r="N78" s="58">
        <v>43438</v>
      </c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56.25" customHeight="1" x14ac:dyDescent="0.15">
      <c r="A79" s="21">
        <v>74</v>
      </c>
      <c r="B79" s="16">
        <v>383</v>
      </c>
      <c r="C79" s="16" t="s">
        <v>1540</v>
      </c>
      <c r="D79" s="17" t="s">
        <v>1541</v>
      </c>
      <c r="E79" s="17" t="s">
        <v>62</v>
      </c>
      <c r="F79" s="16" t="s">
        <v>1542</v>
      </c>
      <c r="G79" s="16" t="s">
        <v>2938</v>
      </c>
      <c r="H79" s="16" t="s">
        <v>1455</v>
      </c>
      <c r="I79" s="58">
        <v>43465</v>
      </c>
      <c r="J79" s="59">
        <v>0.6875</v>
      </c>
      <c r="K79" s="32"/>
      <c r="L79" s="65">
        <v>3800</v>
      </c>
      <c r="M79" s="21">
        <v>3</v>
      </c>
      <c r="N79" s="58">
        <v>43438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56.25" customHeight="1" x14ac:dyDescent="0.15">
      <c r="A80" s="21">
        <v>75</v>
      </c>
      <c r="B80" s="16">
        <v>72</v>
      </c>
      <c r="C80" s="16" t="s">
        <v>2810</v>
      </c>
      <c r="D80" s="17" t="s">
        <v>2811</v>
      </c>
      <c r="E80" s="16" t="s">
        <v>352</v>
      </c>
      <c r="F80" s="16" t="s">
        <v>2812</v>
      </c>
      <c r="G80" s="16" t="s">
        <v>53</v>
      </c>
      <c r="H80" s="16" t="s">
        <v>23</v>
      </c>
      <c r="I80" s="58">
        <v>43457</v>
      </c>
      <c r="J80" s="59">
        <v>0.5625</v>
      </c>
      <c r="K80" s="32"/>
      <c r="L80" s="65">
        <v>2100</v>
      </c>
      <c r="M80" s="21">
        <v>3</v>
      </c>
      <c r="N80" s="58">
        <v>43439</v>
      </c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96.75" customHeight="1" x14ac:dyDescent="0.15">
      <c r="A81" s="21">
        <v>76</v>
      </c>
      <c r="B81" s="16">
        <v>53</v>
      </c>
      <c r="C81" s="16" t="s">
        <v>217</v>
      </c>
      <c r="D81" s="17" t="s">
        <v>218</v>
      </c>
      <c r="E81" s="16" t="s">
        <v>219</v>
      </c>
      <c r="F81" s="16" t="s">
        <v>220</v>
      </c>
      <c r="G81" s="16" t="s">
        <v>2939</v>
      </c>
      <c r="H81" s="16" t="s">
        <v>23</v>
      </c>
      <c r="I81" s="58">
        <v>43465</v>
      </c>
      <c r="J81" s="59">
        <v>0.83333333333333337</v>
      </c>
      <c r="K81" s="36" t="s">
        <v>2517</v>
      </c>
      <c r="L81" s="65">
        <v>3900</v>
      </c>
      <c r="M81" s="21">
        <v>2</v>
      </c>
      <c r="N81" s="58">
        <v>43439</v>
      </c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101.25" customHeight="1" x14ac:dyDescent="0.15">
      <c r="A82" s="21">
        <v>77</v>
      </c>
      <c r="B82" s="22">
        <v>196</v>
      </c>
      <c r="C82" s="22" t="s">
        <v>726</v>
      </c>
      <c r="D82" s="23" t="s">
        <v>727</v>
      </c>
      <c r="E82" s="22" t="s">
        <v>728</v>
      </c>
      <c r="F82" s="22" t="s">
        <v>729</v>
      </c>
      <c r="G82" s="22" t="s">
        <v>730</v>
      </c>
      <c r="H82" s="215" t="s">
        <v>23</v>
      </c>
      <c r="I82" s="58">
        <v>43465</v>
      </c>
      <c r="J82" s="59">
        <v>0.625</v>
      </c>
      <c r="K82" s="32"/>
      <c r="L82" s="65">
        <v>3100</v>
      </c>
      <c r="M82" s="21">
        <v>4</v>
      </c>
      <c r="N82" s="58">
        <v>43439</v>
      </c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111.75" customHeight="1" x14ac:dyDescent="0.15">
      <c r="A83" s="21">
        <v>78</v>
      </c>
      <c r="B83" s="16">
        <v>348</v>
      </c>
      <c r="C83" s="16" t="s">
        <v>1383</v>
      </c>
      <c r="D83" s="17" t="s">
        <v>1384</v>
      </c>
      <c r="E83" s="17" t="s">
        <v>471</v>
      </c>
      <c r="F83" s="16" t="s">
        <v>1385</v>
      </c>
      <c r="G83" s="16" t="s">
        <v>1386</v>
      </c>
      <c r="H83" s="16" t="s">
        <v>23</v>
      </c>
      <c r="I83" s="58">
        <v>43462</v>
      </c>
      <c r="J83" s="59">
        <v>0.83333333333333337</v>
      </c>
      <c r="K83" s="32"/>
      <c r="L83" s="65">
        <v>1900</v>
      </c>
      <c r="M83" s="21">
        <v>2</v>
      </c>
      <c r="N83" s="58">
        <v>43439</v>
      </c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141" customHeight="1" x14ac:dyDescent="0.15">
      <c r="A84" s="21">
        <v>79</v>
      </c>
      <c r="B84" s="16">
        <v>318</v>
      </c>
      <c r="C84" s="16" t="s">
        <v>1215</v>
      </c>
      <c r="D84" s="17" t="s">
        <v>1216</v>
      </c>
      <c r="E84" s="16" t="s">
        <v>1217</v>
      </c>
      <c r="F84" s="16" t="s">
        <v>1218</v>
      </c>
      <c r="G84" s="16" t="s">
        <v>2940</v>
      </c>
      <c r="H84" s="215" t="s">
        <v>23</v>
      </c>
      <c r="I84" s="58">
        <v>43463</v>
      </c>
      <c r="J84" s="59">
        <v>0.75</v>
      </c>
      <c r="K84" s="21"/>
      <c r="L84" s="65">
        <v>2000</v>
      </c>
      <c r="M84" s="21">
        <v>4</v>
      </c>
      <c r="N84" s="58">
        <v>43440</v>
      </c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56.25" customHeight="1" x14ac:dyDescent="0.15">
      <c r="A85" s="21">
        <v>80</v>
      </c>
      <c r="B85" s="16">
        <v>341</v>
      </c>
      <c r="C85" s="16" t="s">
        <v>1327</v>
      </c>
      <c r="D85" s="17" t="s">
        <v>1328</v>
      </c>
      <c r="E85" s="17" t="s">
        <v>62</v>
      </c>
      <c r="F85" s="16" t="s">
        <v>1329</v>
      </c>
      <c r="G85" s="16" t="s">
        <v>705</v>
      </c>
      <c r="H85" s="16" t="s">
        <v>23</v>
      </c>
      <c r="I85" s="58">
        <v>43465</v>
      </c>
      <c r="J85" s="59">
        <v>0.75</v>
      </c>
      <c r="K85" s="32"/>
      <c r="L85" s="65">
        <v>5000</v>
      </c>
      <c r="M85" s="21">
        <v>3</v>
      </c>
      <c r="N85" s="58">
        <v>43440</v>
      </c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56.25" customHeight="1" x14ac:dyDescent="0.15">
      <c r="A86" s="21">
        <v>81</v>
      </c>
      <c r="B86" s="16">
        <v>276</v>
      </c>
      <c r="C86" s="16" t="s">
        <v>1050</v>
      </c>
      <c r="D86" s="17" t="s">
        <v>1051</v>
      </c>
      <c r="E86" s="16" t="s">
        <v>62</v>
      </c>
      <c r="F86" s="16" t="s">
        <v>1052</v>
      </c>
      <c r="G86" s="16" t="s">
        <v>1053</v>
      </c>
      <c r="H86" s="215" t="s">
        <v>23</v>
      </c>
      <c r="I86" s="58">
        <v>43464</v>
      </c>
      <c r="J86" s="59">
        <v>0.46875</v>
      </c>
      <c r="K86" s="32"/>
      <c r="L86" s="65">
        <v>2600</v>
      </c>
      <c r="M86" s="21">
        <v>3</v>
      </c>
      <c r="N86" s="58">
        <v>43440</v>
      </c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56.25" customHeight="1" x14ac:dyDescent="0.15">
      <c r="A87" s="21">
        <v>82</v>
      </c>
      <c r="B87" s="16">
        <v>354</v>
      </c>
      <c r="C87" s="16" t="s">
        <v>1421</v>
      </c>
      <c r="D87" s="17" t="s">
        <v>1422</v>
      </c>
      <c r="E87" s="17" t="s">
        <v>471</v>
      </c>
      <c r="F87" s="17" t="s">
        <v>1423</v>
      </c>
      <c r="G87" s="16" t="s">
        <v>2941</v>
      </c>
      <c r="H87" s="16" t="s">
        <v>23</v>
      </c>
      <c r="I87" s="58">
        <v>43465</v>
      </c>
      <c r="J87" s="59">
        <v>0.72916666666666663</v>
      </c>
      <c r="K87" s="216"/>
      <c r="L87" s="65">
        <v>2800</v>
      </c>
      <c r="M87" s="21">
        <v>4</v>
      </c>
      <c r="N87" s="58">
        <v>43440</v>
      </c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56.25" customHeight="1" x14ac:dyDescent="0.15">
      <c r="A88" s="21">
        <v>83</v>
      </c>
      <c r="B88" s="16">
        <v>359</v>
      </c>
      <c r="C88" s="16" t="s">
        <v>1442</v>
      </c>
      <c r="D88" s="17" t="s">
        <v>1443</v>
      </c>
      <c r="E88" s="17" t="s">
        <v>569</v>
      </c>
      <c r="F88" s="16" t="s">
        <v>1444</v>
      </c>
      <c r="G88" s="16" t="s">
        <v>2942</v>
      </c>
      <c r="H88" s="16" t="s">
        <v>23</v>
      </c>
      <c r="I88" s="58">
        <v>43456</v>
      </c>
      <c r="J88" s="59">
        <v>0.70833333333333337</v>
      </c>
      <c r="K88" s="32"/>
      <c r="L88" s="65">
        <v>1700</v>
      </c>
      <c r="M88" s="21">
        <v>3</v>
      </c>
      <c r="N88" s="58">
        <v>43440</v>
      </c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56.25" customHeight="1" x14ac:dyDescent="0.15">
      <c r="A89" s="21">
        <v>84</v>
      </c>
      <c r="B89" s="16">
        <v>246</v>
      </c>
      <c r="C89" s="16" t="s">
        <v>2870</v>
      </c>
      <c r="D89" s="17" t="s">
        <v>2871</v>
      </c>
      <c r="E89" s="17" t="s">
        <v>89</v>
      </c>
      <c r="F89" s="16" t="s">
        <v>2943</v>
      </c>
      <c r="G89" s="16" t="s">
        <v>490</v>
      </c>
      <c r="H89" s="16" t="s">
        <v>23</v>
      </c>
      <c r="I89" s="58">
        <v>43454</v>
      </c>
      <c r="J89" s="59">
        <v>0.83333333333333337</v>
      </c>
      <c r="K89" s="216"/>
      <c r="L89" s="65">
        <v>3500</v>
      </c>
      <c r="M89" s="21">
        <v>5</v>
      </c>
      <c r="N89" s="58">
        <v>43440</v>
      </c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56.25" customHeight="1" x14ac:dyDescent="0.15">
      <c r="A90" s="21">
        <v>85</v>
      </c>
      <c r="B90" s="16">
        <v>299</v>
      </c>
      <c r="C90" s="16" t="s">
        <v>1140</v>
      </c>
      <c r="D90" s="17" t="s">
        <v>2944</v>
      </c>
      <c r="E90" s="16" t="s">
        <v>62</v>
      </c>
      <c r="F90" s="16" t="s">
        <v>1142</v>
      </c>
      <c r="G90" s="16" t="s">
        <v>2945</v>
      </c>
      <c r="H90" s="215" t="s">
        <v>23</v>
      </c>
      <c r="I90" s="58">
        <v>43465</v>
      </c>
      <c r="J90" s="59">
        <v>0.8125</v>
      </c>
      <c r="K90" s="32"/>
      <c r="L90" s="65">
        <v>5000</v>
      </c>
      <c r="M90" s="21">
        <v>3</v>
      </c>
      <c r="N90" s="58">
        <v>43440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56.25" customHeight="1" x14ac:dyDescent="0.15">
      <c r="A91" s="21">
        <v>86</v>
      </c>
      <c r="B91" s="16">
        <v>350</v>
      </c>
      <c r="C91" s="16" t="s">
        <v>1405</v>
      </c>
      <c r="D91" s="17" t="s">
        <v>1406</v>
      </c>
      <c r="E91" s="17" t="s">
        <v>128</v>
      </c>
      <c r="F91" s="16" t="s">
        <v>2946</v>
      </c>
      <c r="G91" s="16" t="s">
        <v>2947</v>
      </c>
      <c r="H91" s="16" t="s">
        <v>23</v>
      </c>
      <c r="I91" s="58">
        <v>43465</v>
      </c>
      <c r="J91" s="59">
        <v>0.875</v>
      </c>
      <c r="K91" s="36"/>
      <c r="L91" s="65">
        <v>3900</v>
      </c>
      <c r="M91" s="21">
        <v>2</v>
      </c>
      <c r="N91" s="58">
        <v>43440</v>
      </c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56.25" customHeight="1" x14ac:dyDescent="0.15">
      <c r="A92" s="21">
        <v>87</v>
      </c>
      <c r="B92" s="16">
        <v>384</v>
      </c>
      <c r="C92" s="16" t="s">
        <v>1544</v>
      </c>
      <c r="D92" s="17" t="s">
        <v>1545</v>
      </c>
      <c r="E92" s="17" t="s">
        <v>559</v>
      </c>
      <c r="F92" s="16" t="s">
        <v>1546</v>
      </c>
      <c r="G92" s="16" t="s">
        <v>2948</v>
      </c>
      <c r="H92" s="16" t="s">
        <v>1455</v>
      </c>
      <c r="I92" s="58">
        <v>43457</v>
      </c>
      <c r="J92" s="59">
        <v>0.70833333333333337</v>
      </c>
      <c r="K92" s="216"/>
      <c r="L92" s="81">
        <v>1500</v>
      </c>
      <c r="M92" s="21">
        <v>4</v>
      </c>
      <c r="N92" s="58">
        <v>43440</v>
      </c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56.25" customHeight="1" x14ac:dyDescent="0.15">
      <c r="A93" s="21">
        <v>88</v>
      </c>
      <c r="B93" s="16">
        <v>82</v>
      </c>
      <c r="C93" s="16" t="s">
        <v>307</v>
      </c>
      <c r="D93" s="17" t="s">
        <v>308</v>
      </c>
      <c r="E93" s="16" t="s">
        <v>20</v>
      </c>
      <c r="F93" s="16" t="s">
        <v>309</v>
      </c>
      <c r="G93" s="16" t="s">
        <v>53</v>
      </c>
      <c r="H93" s="16" t="s">
        <v>23</v>
      </c>
      <c r="I93" s="58">
        <v>43463</v>
      </c>
      <c r="J93" s="59">
        <v>0.77083333333333337</v>
      </c>
      <c r="K93" s="36" t="s">
        <v>2517</v>
      </c>
      <c r="L93" s="65">
        <v>1600</v>
      </c>
      <c r="M93" s="21">
        <v>1</v>
      </c>
      <c r="N93" s="58">
        <v>43440</v>
      </c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99" customHeight="1" x14ac:dyDescent="0.15">
      <c r="A94" s="21">
        <v>89</v>
      </c>
      <c r="B94" s="16">
        <v>385</v>
      </c>
      <c r="C94" s="16" t="s">
        <v>1548</v>
      </c>
      <c r="D94" s="17" t="s">
        <v>1549</v>
      </c>
      <c r="E94" s="17" t="s">
        <v>20</v>
      </c>
      <c r="F94" s="16" t="s">
        <v>1550</v>
      </c>
      <c r="G94" s="16" t="s">
        <v>302</v>
      </c>
      <c r="H94" s="16" t="s">
        <v>1455</v>
      </c>
      <c r="I94" s="58">
        <v>43462</v>
      </c>
      <c r="J94" s="59">
        <v>0.77083333333333337</v>
      </c>
      <c r="K94" s="216"/>
      <c r="L94" s="65">
        <v>1700</v>
      </c>
      <c r="M94" s="21">
        <v>2</v>
      </c>
      <c r="N94" s="58">
        <v>43440</v>
      </c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90.75" customHeight="1" x14ac:dyDescent="0.15">
      <c r="A95" s="21">
        <v>90</v>
      </c>
      <c r="B95" s="16">
        <v>340</v>
      </c>
      <c r="C95" s="16" t="s">
        <v>1319</v>
      </c>
      <c r="D95" s="17" t="s">
        <v>1320</v>
      </c>
      <c r="E95" s="17" t="s">
        <v>20</v>
      </c>
      <c r="F95" s="17" t="s">
        <v>1321</v>
      </c>
      <c r="G95" s="16" t="s">
        <v>2949</v>
      </c>
      <c r="H95" s="16" t="s">
        <v>23</v>
      </c>
      <c r="I95" s="58">
        <v>43456</v>
      </c>
      <c r="J95" s="59">
        <v>0.78125</v>
      </c>
      <c r="K95" s="32"/>
      <c r="L95" s="65">
        <v>1400</v>
      </c>
      <c r="M95" s="21">
        <v>2</v>
      </c>
      <c r="N95" s="58">
        <v>43440</v>
      </c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56.25" customHeight="1" x14ac:dyDescent="0.15">
      <c r="A96" s="21">
        <v>91</v>
      </c>
      <c r="B96" s="22">
        <v>187</v>
      </c>
      <c r="C96" s="22" t="s">
        <v>688</v>
      </c>
      <c r="D96" s="23" t="s">
        <v>689</v>
      </c>
      <c r="E96" s="22" t="s">
        <v>20</v>
      </c>
      <c r="F96" s="22" t="s">
        <v>690</v>
      </c>
      <c r="G96" s="22" t="s">
        <v>2950</v>
      </c>
      <c r="H96" s="215" t="s">
        <v>23</v>
      </c>
      <c r="I96" s="58">
        <v>43463</v>
      </c>
      <c r="J96" s="59">
        <v>0.73958333333333337</v>
      </c>
      <c r="K96" s="36" t="s">
        <v>2517</v>
      </c>
      <c r="L96" s="65">
        <v>1600</v>
      </c>
      <c r="M96" s="21">
        <v>2</v>
      </c>
      <c r="N96" s="58">
        <v>43441</v>
      </c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56.25" customHeight="1" x14ac:dyDescent="0.15">
      <c r="A97" s="21">
        <v>92</v>
      </c>
      <c r="B97" s="16">
        <v>386</v>
      </c>
      <c r="C97" s="16" t="s">
        <v>1552</v>
      </c>
      <c r="D97" s="17" t="s">
        <v>1553</v>
      </c>
      <c r="E97" s="17" t="s">
        <v>1554</v>
      </c>
      <c r="F97" s="16" t="s">
        <v>1554</v>
      </c>
      <c r="G97" s="16" t="s">
        <v>1555</v>
      </c>
      <c r="H97" s="16" t="s">
        <v>1455</v>
      </c>
      <c r="I97" s="58">
        <v>43465</v>
      </c>
      <c r="J97" s="59">
        <v>0.6875</v>
      </c>
      <c r="K97" s="36" t="s">
        <v>2951</v>
      </c>
      <c r="L97" s="65">
        <v>4300</v>
      </c>
      <c r="M97" s="21">
        <v>1</v>
      </c>
      <c r="N97" s="58">
        <v>43441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85.5" customHeight="1" x14ac:dyDescent="0.15">
      <c r="A98" s="37">
        <v>93</v>
      </c>
      <c r="B98" s="20">
        <v>387</v>
      </c>
      <c r="C98" s="20" t="s">
        <v>1556</v>
      </c>
      <c r="D98" s="29" t="s">
        <v>78</v>
      </c>
      <c r="E98" s="29" t="s">
        <v>62</v>
      </c>
      <c r="F98" s="20" t="s">
        <v>62</v>
      </c>
      <c r="G98" s="20" t="s">
        <v>137</v>
      </c>
      <c r="H98" s="20" t="s">
        <v>1455</v>
      </c>
      <c r="I98" s="77">
        <v>43455</v>
      </c>
      <c r="J98" s="78">
        <v>0.375</v>
      </c>
      <c r="K98" s="340"/>
      <c r="L98" s="79">
        <v>3000</v>
      </c>
      <c r="M98" s="37">
        <v>6</v>
      </c>
      <c r="N98" s="77">
        <v>43442</v>
      </c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134.25" customHeight="1" x14ac:dyDescent="0.15">
      <c r="A99" s="37">
        <v>94</v>
      </c>
      <c r="B99" s="20">
        <v>387</v>
      </c>
      <c r="C99" s="20" t="s">
        <v>1556</v>
      </c>
      <c r="D99" s="29" t="s">
        <v>78</v>
      </c>
      <c r="E99" s="29" t="s">
        <v>62</v>
      </c>
      <c r="F99" s="20" t="s">
        <v>62</v>
      </c>
      <c r="G99" s="20" t="s">
        <v>137</v>
      </c>
      <c r="H99" s="20" t="s">
        <v>1455</v>
      </c>
      <c r="I99" s="77">
        <v>43455</v>
      </c>
      <c r="J99" s="78">
        <v>0.41666666666666669</v>
      </c>
      <c r="K99" s="36"/>
      <c r="L99" s="79">
        <v>3000</v>
      </c>
      <c r="M99" s="37">
        <v>6</v>
      </c>
      <c r="N99" s="77">
        <v>43442</v>
      </c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56.25" customHeight="1" x14ac:dyDescent="0.15">
      <c r="A100" s="21">
        <v>95</v>
      </c>
      <c r="B100" s="16">
        <v>100</v>
      </c>
      <c r="C100" s="16" t="s">
        <v>374</v>
      </c>
      <c r="D100" s="17" t="s">
        <v>375</v>
      </c>
      <c r="E100" s="16" t="s">
        <v>376</v>
      </c>
      <c r="F100" s="16" t="s">
        <v>377</v>
      </c>
      <c r="G100" s="16" t="s">
        <v>2952</v>
      </c>
      <c r="H100" s="16" t="s">
        <v>23</v>
      </c>
      <c r="I100" s="58">
        <v>43463</v>
      </c>
      <c r="J100" s="32" t="s">
        <v>2953</v>
      </c>
      <c r="K100" s="36" t="s">
        <v>2954</v>
      </c>
      <c r="L100" s="65">
        <v>3200</v>
      </c>
      <c r="M100" s="21">
        <v>1</v>
      </c>
      <c r="N100" s="58">
        <v>43442</v>
      </c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91.5" customHeight="1" x14ac:dyDescent="0.15">
      <c r="A101" s="21">
        <v>96</v>
      </c>
      <c r="B101" s="16">
        <v>388</v>
      </c>
      <c r="C101" s="16" t="s">
        <v>1559</v>
      </c>
      <c r="D101" s="17" t="s">
        <v>1560</v>
      </c>
      <c r="E101" s="16" t="s">
        <v>209</v>
      </c>
      <c r="F101" s="16" t="s">
        <v>1561</v>
      </c>
      <c r="G101" s="16" t="s">
        <v>2955</v>
      </c>
      <c r="H101" s="16" t="s">
        <v>1455</v>
      </c>
      <c r="I101" s="58">
        <v>43463</v>
      </c>
      <c r="J101" s="59">
        <v>0.79166666666666663</v>
      </c>
      <c r="K101" s="32"/>
      <c r="L101" s="65">
        <v>2000</v>
      </c>
      <c r="M101" s="21">
        <v>4</v>
      </c>
      <c r="N101" s="58">
        <v>43442</v>
      </c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56.25" customHeight="1" x14ac:dyDescent="0.15">
      <c r="A102" s="21">
        <v>97</v>
      </c>
      <c r="B102" s="16">
        <v>389</v>
      </c>
      <c r="C102" s="16" t="s">
        <v>1564</v>
      </c>
      <c r="D102" s="17" t="s">
        <v>1565</v>
      </c>
      <c r="E102" s="17" t="s">
        <v>326</v>
      </c>
      <c r="F102" s="16" t="s">
        <v>326</v>
      </c>
      <c r="G102" s="16" t="s">
        <v>2956</v>
      </c>
      <c r="H102" s="16" t="s">
        <v>23</v>
      </c>
      <c r="I102" s="58">
        <v>43461</v>
      </c>
      <c r="J102" s="59">
        <v>0.70833333333333337</v>
      </c>
      <c r="K102" s="36" t="s">
        <v>2517</v>
      </c>
      <c r="L102" s="65">
        <v>1700</v>
      </c>
      <c r="M102" s="21">
        <v>2</v>
      </c>
      <c r="N102" s="58">
        <v>43443</v>
      </c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56.25" customHeight="1" x14ac:dyDescent="0.15">
      <c r="A103" s="21">
        <v>98</v>
      </c>
      <c r="B103" s="16">
        <v>118</v>
      </c>
      <c r="C103" s="16" t="s">
        <v>427</v>
      </c>
      <c r="D103" s="17" t="s">
        <v>428</v>
      </c>
      <c r="E103" s="16" t="s">
        <v>155</v>
      </c>
      <c r="F103" s="16" t="s">
        <v>429</v>
      </c>
      <c r="G103" s="16" t="s">
        <v>430</v>
      </c>
      <c r="H103" s="16" t="s">
        <v>23</v>
      </c>
      <c r="I103" s="58">
        <v>43463</v>
      </c>
      <c r="J103" s="59">
        <v>0.64583333333333337</v>
      </c>
      <c r="K103" s="216"/>
      <c r="L103" s="65">
        <v>1800</v>
      </c>
      <c r="M103" s="21">
        <v>1</v>
      </c>
      <c r="N103" s="58">
        <v>43443</v>
      </c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56.25" customHeight="1" x14ac:dyDescent="0.15">
      <c r="A104" s="21">
        <v>99</v>
      </c>
      <c r="B104" s="16">
        <v>47</v>
      </c>
      <c r="C104" s="16" t="s">
        <v>207</v>
      </c>
      <c r="D104" s="17" t="s">
        <v>208</v>
      </c>
      <c r="E104" s="16" t="s">
        <v>209</v>
      </c>
      <c r="F104" s="16" t="s">
        <v>210</v>
      </c>
      <c r="G104" s="16" t="s">
        <v>211</v>
      </c>
      <c r="H104" s="16" t="s">
        <v>23</v>
      </c>
      <c r="I104" s="58">
        <v>43465</v>
      </c>
      <c r="J104" s="59">
        <v>0.70833333333333337</v>
      </c>
      <c r="K104" s="32"/>
      <c r="L104" s="65">
        <v>3800</v>
      </c>
      <c r="M104" s="21">
        <v>4</v>
      </c>
      <c r="N104" s="58">
        <v>43443</v>
      </c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56.25" customHeight="1" x14ac:dyDescent="0.15">
      <c r="A105" s="21">
        <v>100</v>
      </c>
      <c r="B105" s="16">
        <v>390</v>
      </c>
      <c r="C105" s="16" t="s">
        <v>1567</v>
      </c>
      <c r="D105" s="17" t="s">
        <v>1568</v>
      </c>
      <c r="E105" s="17" t="s">
        <v>20</v>
      </c>
      <c r="F105" s="16" t="s">
        <v>1569</v>
      </c>
      <c r="G105" s="16" t="s">
        <v>1570</v>
      </c>
      <c r="H105" s="16" t="s">
        <v>1455</v>
      </c>
      <c r="I105" s="58">
        <v>43465</v>
      </c>
      <c r="J105" s="59">
        <v>0.4375</v>
      </c>
      <c r="K105" s="32"/>
      <c r="L105" s="65">
        <v>2300</v>
      </c>
      <c r="M105" s="21">
        <v>1</v>
      </c>
      <c r="N105" s="58">
        <v>43443</v>
      </c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56.25" customHeight="1" x14ac:dyDescent="0.15">
      <c r="A106" s="21">
        <v>101</v>
      </c>
      <c r="B106" s="16">
        <v>391</v>
      </c>
      <c r="C106" s="16" t="s">
        <v>1571</v>
      </c>
      <c r="D106" s="17" t="s">
        <v>1572</v>
      </c>
      <c r="E106" s="17" t="s">
        <v>603</v>
      </c>
      <c r="F106" s="16" t="s">
        <v>1573</v>
      </c>
      <c r="G106" s="16" t="s">
        <v>1574</v>
      </c>
      <c r="H106" s="16" t="s">
        <v>1455</v>
      </c>
      <c r="I106" s="58">
        <v>43465</v>
      </c>
      <c r="J106" s="59">
        <v>0.5</v>
      </c>
      <c r="K106" s="32"/>
      <c r="L106" s="65">
        <v>2300</v>
      </c>
      <c r="M106" s="21">
        <v>4</v>
      </c>
      <c r="N106" s="58">
        <v>43444</v>
      </c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56.25" customHeight="1" x14ac:dyDescent="0.15">
      <c r="A107" s="21">
        <v>102</v>
      </c>
      <c r="B107" s="16">
        <v>392</v>
      </c>
      <c r="C107" s="16" t="s">
        <v>1575</v>
      </c>
      <c r="D107" s="17" t="s">
        <v>1576</v>
      </c>
      <c r="E107" s="17" t="s">
        <v>603</v>
      </c>
      <c r="F107" s="16" t="s">
        <v>1577</v>
      </c>
      <c r="G107" s="16" t="s">
        <v>1578</v>
      </c>
      <c r="H107" s="16" t="s">
        <v>1455</v>
      </c>
      <c r="I107" s="58">
        <v>43457</v>
      </c>
      <c r="J107" s="59">
        <v>0.66666666666666663</v>
      </c>
      <c r="K107" s="32"/>
      <c r="L107" s="81">
        <v>1500</v>
      </c>
      <c r="M107" s="21">
        <v>4</v>
      </c>
      <c r="N107" s="58">
        <v>43444</v>
      </c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56.25" customHeight="1" x14ac:dyDescent="0.15">
      <c r="A108" s="21">
        <v>103</v>
      </c>
      <c r="B108" s="16">
        <v>334</v>
      </c>
      <c r="C108" s="16" t="s">
        <v>1279</v>
      </c>
      <c r="D108" s="17" t="s">
        <v>1280</v>
      </c>
      <c r="E108" s="16" t="s">
        <v>62</v>
      </c>
      <c r="F108" s="16" t="s">
        <v>1281</v>
      </c>
      <c r="G108" s="16" t="s">
        <v>1282</v>
      </c>
      <c r="H108" s="215" t="s">
        <v>23</v>
      </c>
      <c r="I108" s="58">
        <v>43465</v>
      </c>
      <c r="J108" s="59">
        <v>0.40625</v>
      </c>
      <c r="K108" s="216"/>
      <c r="L108" s="65">
        <v>3000</v>
      </c>
      <c r="M108" s="21">
        <v>3</v>
      </c>
      <c r="N108" s="58">
        <v>43445</v>
      </c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56.25" customHeight="1" x14ac:dyDescent="0.15">
      <c r="A109" s="21">
        <v>104</v>
      </c>
      <c r="B109" s="16">
        <v>134</v>
      </c>
      <c r="C109" s="16" t="s">
        <v>474</v>
      </c>
      <c r="D109" s="17" t="s">
        <v>475</v>
      </c>
      <c r="E109" s="16" t="s">
        <v>20</v>
      </c>
      <c r="F109" s="16" t="s">
        <v>476</v>
      </c>
      <c r="G109" s="16" t="s">
        <v>2957</v>
      </c>
      <c r="H109" s="16" t="s">
        <v>23</v>
      </c>
      <c r="I109" s="58">
        <v>43464</v>
      </c>
      <c r="J109" s="59">
        <v>0.5</v>
      </c>
      <c r="K109" s="32"/>
      <c r="L109" s="65">
        <v>1900</v>
      </c>
      <c r="M109" s="21">
        <v>1</v>
      </c>
      <c r="N109" s="58">
        <v>43445</v>
      </c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56.25" customHeight="1" x14ac:dyDescent="0.15">
      <c r="A110" s="21">
        <v>105</v>
      </c>
      <c r="B110" s="16">
        <v>238</v>
      </c>
      <c r="C110" s="16" t="s">
        <v>894</v>
      </c>
      <c r="D110" s="17" t="s">
        <v>895</v>
      </c>
      <c r="E110" s="16" t="s">
        <v>896</v>
      </c>
      <c r="F110" s="16" t="s">
        <v>897</v>
      </c>
      <c r="G110" s="16" t="s">
        <v>898</v>
      </c>
      <c r="H110" s="215" t="s">
        <v>23</v>
      </c>
      <c r="I110" s="58">
        <v>43463</v>
      </c>
      <c r="J110" s="59">
        <v>0.58333333333333337</v>
      </c>
      <c r="K110" s="32"/>
      <c r="L110" s="65">
        <v>2100</v>
      </c>
      <c r="M110" s="21">
        <v>3</v>
      </c>
      <c r="N110" s="58">
        <v>43445</v>
      </c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56.25" customHeight="1" x14ac:dyDescent="0.15">
      <c r="A111" s="21">
        <v>106</v>
      </c>
      <c r="B111" s="16">
        <v>393</v>
      </c>
      <c r="C111" s="16" t="s">
        <v>1579</v>
      </c>
      <c r="D111" s="17" t="s">
        <v>1580</v>
      </c>
      <c r="E111" s="16" t="s">
        <v>341</v>
      </c>
      <c r="F111" s="16" t="s">
        <v>1581</v>
      </c>
      <c r="G111" s="16" t="s">
        <v>2958</v>
      </c>
      <c r="H111" s="16" t="s">
        <v>1455</v>
      </c>
      <c r="I111" s="58">
        <v>43465</v>
      </c>
      <c r="J111" s="59">
        <v>0.54166666666666663</v>
      </c>
      <c r="K111" s="32"/>
      <c r="L111" s="65">
        <v>2400</v>
      </c>
      <c r="M111" s="21">
        <v>2</v>
      </c>
      <c r="N111" s="58">
        <v>43445</v>
      </c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75" customHeight="1" x14ac:dyDescent="0.15">
      <c r="A112" s="21">
        <v>107</v>
      </c>
      <c r="B112" s="16">
        <v>67</v>
      </c>
      <c r="C112" s="16" t="s">
        <v>2803</v>
      </c>
      <c r="D112" s="17" t="s">
        <v>2804</v>
      </c>
      <c r="E112" s="16" t="s">
        <v>20</v>
      </c>
      <c r="F112" s="16" t="s">
        <v>2959</v>
      </c>
      <c r="G112" s="16" t="s">
        <v>105</v>
      </c>
      <c r="H112" s="16" t="s">
        <v>23</v>
      </c>
      <c r="I112" s="58">
        <v>43463</v>
      </c>
      <c r="J112" s="59">
        <v>0.79166666666666663</v>
      </c>
      <c r="K112" s="216" t="s">
        <v>2960</v>
      </c>
      <c r="L112" s="65">
        <v>1700</v>
      </c>
      <c r="M112" s="21">
        <v>2</v>
      </c>
      <c r="N112" s="58">
        <v>43445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56.25" customHeight="1" x14ac:dyDescent="0.15">
      <c r="A113" s="21">
        <v>108</v>
      </c>
      <c r="B113" s="16">
        <v>394</v>
      </c>
      <c r="C113" s="16" t="s">
        <v>1584</v>
      </c>
      <c r="D113" s="17" t="s">
        <v>1585</v>
      </c>
      <c r="E113" s="17" t="s">
        <v>128</v>
      </c>
      <c r="F113" s="16" t="s">
        <v>1586</v>
      </c>
      <c r="G113" s="16"/>
      <c r="H113" s="16" t="s">
        <v>1455</v>
      </c>
      <c r="I113" s="58">
        <v>43457</v>
      </c>
      <c r="J113" s="59">
        <v>0.625</v>
      </c>
      <c r="K113" s="216"/>
      <c r="L113" s="65">
        <v>1700</v>
      </c>
      <c r="M113" s="21">
        <v>2</v>
      </c>
      <c r="N113" s="58">
        <v>43445</v>
      </c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56.25" customHeight="1" x14ac:dyDescent="0.15">
      <c r="A114" s="21">
        <v>109</v>
      </c>
      <c r="B114" s="16">
        <v>395</v>
      </c>
      <c r="C114" s="16" t="s">
        <v>1589</v>
      </c>
      <c r="D114" s="17" t="s">
        <v>1590</v>
      </c>
      <c r="E114" s="17" t="s">
        <v>237</v>
      </c>
      <c r="F114" s="16" t="s">
        <v>1591</v>
      </c>
      <c r="G114" s="16" t="s">
        <v>2961</v>
      </c>
      <c r="H114" s="16" t="s">
        <v>1455</v>
      </c>
      <c r="I114" s="58">
        <v>43464</v>
      </c>
      <c r="J114" s="59">
        <v>0.75</v>
      </c>
      <c r="K114" s="32"/>
      <c r="L114" s="65">
        <v>2700</v>
      </c>
      <c r="M114" s="21">
        <v>3</v>
      </c>
      <c r="N114" s="58">
        <v>43446</v>
      </c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91.5" customHeight="1" x14ac:dyDescent="0.15">
      <c r="A115" s="21">
        <v>110</v>
      </c>
      <c r="B115" s="16">
        <v>397</v>
      </c>
      <c r="C115" s="16" t="s">
        <v>1597</v>
      </c>
      <c r="D115" s="17" t="s">
        <v>1598</v>
      </c>
      <c r="E115" s="17" t="s">
        <v>20</v>
      </c>
      <c r="F115" s="16" t="s">
        <v>1599</v>
      </c>
      <c r="G115" s="16" t="s">
        <v>105</v>
      </c>
      <c r="H115" s="16" t="s">
        <v>1455</v>
      </c>
      <c r="I115" s="58">
        <v>43463</v>
      </c>
      <c r="J115" s="59">
        <v>0.8125</v>
      </c>
      <c r="K115" s="32"/>
      <c r="L115" s="65">
        <v>1600</v>
      </c>
      <c r="M115" s="21">
        <v>1</v>
      </c>
      <c r="N115" s="58">
        <v>43447</v>
      </c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78" customHeight="1" x14ac:dyDescent="0.15">
      <c r="A116" s="21">
        <v>111</v>
      </c>
      <c r="B116" s="21">
        <v>427</v>
      </c>
      <c r="C116" s="21" t="s">
        <v>1725</v>
      </c>
      <c r="D116" s="32" t="s">
        <v>1726</v>
      </c>
      <c r="E116" s="21" t="s">
        <v>603</v>
      </c>
      <c r="F116" s="21" t="s">
        <v>1727</v>
      </c>
      <c r="G116" s="21" t="s">
        <v>1728</v>
      </c>
      <c r="H116" s="21" t="s">
        <v>1455</v>
      </c>
      <c r="I116" s="58">
        <v>43457</v>
      </c>
      <c r="J116" s="59">
        <v>0.79166666666666663</v>
      </c>
      <c r="K116" s="21"/>
      <c r="L116" s="81">
        <v>1500</v>
      </c>
      <c r="M116" s="21">
        <v>4</v>
      </c>
      <c r="N116" s="58">
        <v>43456</v>
      </c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56.25" customHeight="1" x14ac:dyDescent="0.15">
      <c r="A117" s="21">
        <v>112</v>
      </c>
      <c r="B117" s="16">
        <v>396</v>
      </c>
      <c r="C117" s="16" t="s">
        <v>1593</v>
      </c>
      <c r="D117" s="17" t="s">
        <v>1594</v>
      </c>
      <c r="E117" s="17" t="s">
        <v>62</v>
      </c>
      <c r="F117" s="16" t="s">
        <v>1595</v>
      </c>
      <c r="G117" s="16" t="s">
        <v>105</v>
      </c>
      <c r="H117" s="16" t="s">
        <v>1455</v>
      </c>
      <c r="I117" s="58">
        <v>43456</v>
      </c>
      <c r="J117" s="59">
        <v>0.75</v>
      </c>
      <c r="K117" s="32"/>
      <c r="L117" s="65">
        <v>1800</v>
      </c>
      <c r="M117" s="21">
        <v>3</v>
      </c>
      <c r="N117" s="58">
        <v>43447</v>
      </c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72" customHeight="1" x14ac:dyDescent="0.15">
      <c r="A118" s="21">
        <v>113</v>
      </c>
      <c r="B118" s="16">
        <v>117</v>
      </c>
      <c r="C118" s="16" t="s">
        <v>423</v>
      </c>
      <c r="D118" s="17" t="s">
        <v>424</v>
      </c>
      <c r="E118" s="16" t="s">
        <v>20</v>
      </c>
      <c r="F118" s="16" t="s">
        <v>425</v>
      </c>
      <c r="G118" s="16" t="s">
        <v>426</v>
      </c>
      <c r="H118" s="16" t="s">
        <v>23</v>
      </c>
      <c r="I118" s="58">
        <v>43463</v>
      </c>
      <c r="J118" s="59">
        <v>0.71875</v>
      </c>
      <c r="K118" s="232"/>
      <c r="L118" s="65">
        <v>1600</v>
      </c>
      <c r="M118" s="21">
        <v>2</v>
      </c>
      <c r="N118" s="58">
        <v>43447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91.5" customHeight="1" x14ac:dyDescent="0.15">
      <c r="A119" s="21">
        <v>114</v>
      </c>
      <c r="B119" s="16">
        <v>239</v>
      </c>
      <c r="C119" s="16" t="s">
        <v>899</v>
      </c>
      <c r="D119" s="17" t="s">
        <v>900</v>
      </c>
      <c r="E119" s="16" t="s">
        <v>62</v>
      </c>
      <c r="F119" s="16" t="s">
        <v>2546</v>
      </c>
      <c r="G119" s="16" t="s">
        <v>2962</v>
      </c>
      <c r="H119" s="215" t="s">
        <v>23</v>
      </c>
      <c r="I119" s="58">
        <v>43464</v>
      </c>
      <c r="J119" s="59">
        <v>0.625</v>
      </c>
      <c r="K119" s="32"/>
      <c r="L119" s="65">
        <v>2600</v>
      </c>
      <c r="M119" s="21">
        <v>3</v>
      </c>
      <c r="N119" s="58">
        <v>43447</v>
      </c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56.25" customHeight="1" x14ac:dyDescent="0.15">
      <c r="A120" s="21">
        <v>115</v>
      </c>
      <c r="B120" s="16">
        <v>322</v>
      </c>
      <c r="C120" s="16" t="s">
        <v>2963</v>
      </c>
      <c r="D120" s="17" t="s">
        <v>2964</v>
      </c>
      <c r="E120" s="16" t="s">
        <v>352</v>
      </c>
      <c r="F120" s="16" t="s">
        <v>2965</v>
      </c>
      <c r="G120" s="16" t="s">
        <v>464</v>
      </c>
      <c r="H120" s="215" t="s">
        <v>23</v>
      </c>
      <c r="I120" s="58">
        <v>43462</v>
      </c>
      <c r="J120" s="59">
        <v>0.84375</v>
      </c>
      <c r="K120" s="216"/>
      <c r="L120" s="65">
        <v>2700</v>
      </c>
      <c r="M120" s="21">
        <v>3</v>
      </c>
      <c r="N120" s="58">
        <v>43448</v>
      </c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56.25" customHeight="1" x14ac:dyDescent="0.15">
      <c r="A121" s="21">
        <v>116</v>
      </c>
      <c r="B121" s="16">
        <v>398</v>
      </c>
      <c r="C121" s="16" t="s">
        <v>1600</v>
      </c>
      <c r="D121" s="17" t="s">
        <v>1601</v>
      </c>
      <c r="E121" s="17" t="s">
        <v>79</v>
      </c>
      <c r="F121" s="16" t="s">
        <v>1602</v>
      </c>
      <c r="G121" s="16" t="s">
        <v>1603</v>
      </c>
      <c r="H121" s="16" t="s">
        <v>1455</v>
      </c>
      <c r="I121" s="58">
        <v>43461</v>
      </c>
      <c r="J121" s="59">
        <v>0.75</v>
      </c>
      <c r="K121" s="32"/>
      <c r="L121" s="65">
        <v>3000</v>
      </c>
      <c r="M121" s="21">
        <v>3</v>
      </c>
      <c r="N121" s="58">
        <v>43448</v>
      </c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100.5" customHeight="1" x14ac:dyDescent="0.15">
      <c r="A122" s="21">
        <v>117</v>
      </c>
      <c r="B122" s="16">
        <v>399</v>
      </c>
      <c r="C122" s="16" t="s">
        <v>1604</v>
      </c>
      <c r="D122" s="17" t="s">
        <v>1605</v>
      </c>
      <c r="E122" s="17" t="s">
        <v>199</v>
      </c>
      <c r="F122" s="16" t="s">
        <v>2966</v>
      </c>
      <c r="G122" s="16" t="s">
        <v>2967</v>
      </c>
      <c r="H122" s="16" t="s">
        <v>23</v>
      </c>
      <c r="I122" s="58">
        <v>43465</v>
      </c>
      <c r="J122" s="59">
        <v>0.79166666666666663</v>
      </c>
      <c r="K122" s="32" t="s">
        <v>2968</v>
      </c>
      <c r="L122" s="65">
        <v>7000</v>
      </c>
      <c r="M122" s="21">
        <v>1</v>
      </c>
      <c r="N122" s="58">
        <v>43448</v>
      </c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69" customHeight="1" x14ac:dyDescent="0.15">
      <c r="A123" s="21">
        <v>118</v>
      </c>
      <c r="B123" s="16">
        <v>346</v>
      </c>
      <c r="C123" s="16" t="s">
        <v>1373</v>
      </c>
      <c r="D123" s="17" t="s">
        <v>1374</v>
      </c>
      <c r="E123" s="17" t="s">
        <v>62</v>
      </c>
      <c r="F123" s="16" t="s">
        <v>1375</v>
      </c>
      <c r="G123" s="16" t="s">
        <v>637</v>
      </c>
      <c r="H123" s="16" t="s">
        <v>23</v>
      </c>
      <c r="I123" s="58">
        <v>43465</v>
      </c>
      <c r="J123" s="59">
        <v>0.5625</v>
      </c>
      <c r="K123" s="32"/>
      <c r="L123" s="65">
        <v>3000</v>
      </c>
      <c r="M123" s="21">
        <v>3</v>
      </c>
      <c r="N123" s="58">
        <v>43449</v>
      </c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56.25" customHeight="1" x14ac:dyDescent="0.15">
      <c r="A124" s="21">
        <v>119</v>
      </c>
      <c r="B124" s="16">
        <v>80</v>
      </c>
      <c r="C124" s="16" t="s">
        <v>299</v>
      </c>
      <c r="D124" s="17" t="s">
        <v>300</v>
      </c>
      <c r="E124" s="16" t="s">
        <v>20</v>
      </c>
      <c r="F124" s="16" t="s">
        <v>301</v>
      </c>
      <c r="G124" s="16" t="s">
        <v>284</v>
      </c>
      <c r="H124" s="16" t="s">
        <v>23</v>
      </c>
      <c r="I124" s="58">
        <v>43464</v>
      </c>
      <c r="J124" s="59">
        <v>0.47916666666666669</v>
      </c>
      <c r="K124" s="216"/>
      <c r="L124" s="65">
        <v>1900</v>
      </c>
      <c r="M124" s="21">
        <v>1</v>
      </c>
      <c r="N124" s="58">
        <v>43449</v>
      </c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56.25" customHeight="1" x14ac:dyDescent="0.15">
      <c r="A125" s="21">
        <v>120</v>
      </c>
      <c r="B125" s="22">
        <v>180</v>
      </c>
      <c r="C125" s="22" t="s">
        <v>657</v>
      </c>
      <c r="D125" s="23" t="s">
        <v>658</v>
      </c>
      <c r="E125" s="22" t="s">
        <v>79</v>
      </c>
      <c r="F125" s="22" t="s">
        <v>659</v>
      </c>
      <c r="G125" s="22" t="s">
        <v>660</v>
      </c>
      <c r="H125" s="215" t="s">
        <v>23</v>
      </c>
      <c r="I125" s="58">
        <v>43461</v>
      </c>
      <c r="J125" s="59">
        <v>0.875</v>
      </c>
      <c r="K125" s="36" t="s">
        <v>2517</v>
      </c>
      <c r="L125" s="65">
        <v>2700</v>
      </c>
      <c r="M125" s="21">
        <v>3</v>
      </c>
      <c r="N125" s="58">
        <v>43449</v>
      </c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56.25" customHeight="1" x14ac:dyDescent="0.15">
      <c r="A126" s="21">
        <v>121</v>
      </c>
      <c r="B126" s="16">
        <v>400</v>
      </c>
      <c r="C126" s="16" t="s">
        <v>1608</v>
      </c>
      <c r="D126" s="17" t="s">
        <v>1609</v>
      </c>
      <c r="E126" s="17" t="s">
        <v>89</v>
      </c>
      <c r="F126" s="16" t="s">
        <v>1610</v>
      </c>
      <c r="G126" s="16" t="s">
        <v>2969</v>
      </c>
      <c r="H126" s="16" t="s">
        <v>1455</v>
      </c>
      <c r="I126" s="58">
        <v>43464</v>
      </c>
      <c r="J126" s="59">
        <v>0.72916666666666663</v>
      </c>
      <c r="K126" s="216" t="s">
        <v>2970</v>
      </c>
      <c r="L126" s="65">
        <v>2000</v>
      </c>
      <c r="M126" s="21">
        <v>1</v>
      </c>
      <c r="N126" s="58">
        <v>43449</v>
      </c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104.25" customHeight="1" x14ac:dyDescent="0.15">
      <c r="A127" s="21">
        <v>122</v>
      </c>
      <c r="B127" s="16">
        <v>257</v>
      </c>
      <c r="C127" s="16" t="s">
        <v>972</v>
      </c>
      <c r="D127" s="17" t="s">
        <v>973</v>
      </c>
      <c r="E127" s="16" t="s">
        <v>974</v>
      </c>
      <c r="F127" s="16" t="s">
        <v>975</v>
      </c>
      <c r="G127" s="16" t="s">
        <v>2971</v>
      </c>
      <c r="H127" s="215" t="s">
        <v>23</v>
      </c>
      <c r="I127" s="58">
        <v>43466</v>
      </c>
      <c r="J127" s="59">
        <v>4.1666666666666664E-2</v>
      </c>
      <c r="K127" s="32" t="s">
        <v>2481</v>
      </c>
      <c r="L127" s="65">
        <v>7000</v>
      </c>
      <c r="M127" s="21">
        <v>2</v>
      </c>
      <c r="N127" s="58">
        <v>43449</v>
      </c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56.25" customHeight="1" x14ac:dyDescent="0.15">
      <c r="A128" s="21">
        <v>123</v>
      </c>
      <c r="B128" s="16">
        <v>401</v>
      </c>
      <c r="C128" s="16" t="s">
        <v>1613</v>
      </c>
      <c r="D128" s="17" t="s">
        <v>1614</v>
      </c>
      <c r="E128" s="17" t="s">
        <v>20</v>
      </c>
      <c r="F128" s="16" t="s">
        <v>1615</v>
      </c>
      <c r="G128" s="16" t="s">
        <v>1616</v>
      </c>
      <c r="H128" s="16" t="s">
        <v>1455</v>
      </c>
      <c r="I128" s="58">
        <v>43457</v>
      </c>
      <c r="J128" s="59">
        <v>0.58333333333333337</v>
      </c>
      <c r="K128" s="216"/>
      <c r="L128" s="65">
        <v>1500</v>
      </c>
      <c r="M128" s="21">
        <v>2</v>
      </c>
      <c r="N128" s="58">
        <v>43449</v>
      </c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56.25" customHeight="1" x14ac:dyDescent="0.15">
      <c r="A129" s="21">
        <v>124</v>
      </c>
      <c r="B129" s="16">
        <v>442</v>
      </c>
      <c r="C129" s="16" t="s">
        <v>1785</v>
      </c>
      <c r="D129" s="17" t="s">
        <v>1786</v>
      </c>
      <c r="E129" s="16" t="s">
        <v>155</v>
      </c>
      <c r="F129" s="16" t="s">
        <v>1787</v>
      </c>
      <c r="G129" s="16" t="s">
        <v>2972</v>
      </c>
      <c r="H129" s="16" t="s">
        <v>1455</v>
      </c>
      <c r="I129" s="58">
        <v>43463</v>
      </c>
      <c r="J129" s="59">
        <v>0.70833333333333337</v>
      </c>
      <c r="K129" s="32"/>
      <c r="L129" s="65">
        <v>1900</v>
      </c>
      <c r="M129" s="21">
        <v>4</v>
      </c>
      <c r="N129" s="58">
        <v>43462</v>
      </c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56.25" customHeight="1" x14ac:dyDescent="0.15">
      <c r="A130" s="210">
        <v>125</v>
      </c>
      <c r="B130" s="210">
        <v>403</v>
      </c>
      <c r="C130" s="210" t="s">
        <v>1621</v>
      </c>
      <c r="D130" s="211" t="s">
        <v>1622</v>
      </c>
      <c r="E130" s="210" t="s">
        <v>603</v>
      </c>
      <c r="F130" s="210" t="s">
        <v>1623</v>
      </c>
      <c r="G130" s="210" t="s">
        <v>1624</v>
      </c>
      <c r="H130" s="210" t="s">
        <v>1455</v>
      </c>
      <c r="I130" s="212">
        <v>43455</v>
      </c>
      <c r="J130" s="213">
        <v>0.89583333333333337</v>
      </c>
      <c r="K130" s="211" t="s">
        <v>2973</v>
      </c>
      <c r="L130" s="214">
        <v>3000</v>
      </c>
      <c r="M130" s="210">
        <v>4</v>
      </c>
      <c r="N130" s="58">
        <v>43449</v>
      </c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73.5" customHeight="1" x14ac:dyDescent="0.15">
      <c r="A131" s="210">
        <v>126</v>
      </c>
      <c r="B131" s="210">
        <v>403</v>
      </c>
      <c r="C131" s="210" t="s">
        <v>1621</v>
      </c>
      <c r="D131" s="211" t="s">
        <v>1622</v>
      </c>
      <c r="E131" s="210" t="s">
        <v>603</v>
      </c>
      <c r="F131" s="210" t="s">
        <v>1623</v>
      </c>
      <c r="G131" s="210" t="s">
        <v>1624</v>
      </c>
      <c r="H131" s="210" t="s">
        <v>1455</v>
      </c>
      <c r="I131" s="212">
        <v>43456</v>
      </c>
      <c r="J131" s="213">
        <v>0.89583333333333337</v>
      </c>
      <c r="K131" s="211" t="s">
        <v>2973</v>
      </c>
      <c r="L131" s="214">
        <v>3000</v>
      </c>
      <c r="M131" s="210">
        <v>4</v>
      </c>
      <c r="N131" s="58">
        <v>43449</v>
      </c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56.25" customHeight="1" x14ac:dyDescent="0.15">
      <c r="A132" s="210">
        <v>127</v>
      </c>
      <c r="B132" s="210">
        <v>403</v>
      </c>
      <c r="C132" s="210" t="s">
        <v>1621</v>
      </c>
      <c r="D132" s="211" t="s">
        <v>1622</v>
      </c>
      <c r="E132" s="210" t="s">
        <v>603</v>
      </c>
      <c r="F132" s="210" t="s">
        <v>1623</v>
      </c>
      <c r="G132" s="210" t="s">
        <v>1624</v>
      </c>
      <c r="H132" s="210" t="s">
        <v>1455</v>
      </c>
      <c r="I132" s="212">
        <v>43461</v>
      </c>
      <c r="J132" s="213">
        <v>0.89583333333333337</v>
      </c>
      <c r="K132" s="211" t="s">
        <v>2973</v>
      </c>
      <c r="L132" s="214">
        <v>3000</v>
      </c>
      <c r="M132" s="210">
        <v>4</v>
      </c>
      <c r="N132" s="58">
        <v>43449</v>
      </c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56.25" customHeight="1" x14ac:dyDescent="0.15">
      <c r="A133" s="210">
        <v>128</v>
      </c>
      <c r="B133" s="210">
        <v>403</v>
      </c>
      <c r="C133" s="210" t="s">
        <v>1621</v>
      </c>
      <c r="D133" s="211" t="s">
        <v>1622</v>
      </c>
      <c r="E133" s="210" t="s">
        <v>603</v>
      </c>
      <c r="F133" s="210" t="s">
        <v>1623</v>
      </c>
      <c r="G133" s="210" t="s">
        <v>1624</v>
      </c>
      <c r="H133" s="210" t="s">
        <v>1455</v>
      </c>
      <c r="I133" s="212">
        <v>43462</v>
      </c>
      <c r="J133" s="213">
        <v>0.89583333333333337</v>
      </c>
      <c r="K133" s="211" t="s">
        <v>2973</v>
      </c>
      <c r="L133" s="214">
        <v>3000</v>
      </c>
      <c r="M133" s="210">
        <v>4</v>
      </c>
      <c r="N133" s="58">
        <v>43449</v>
      </c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56.25" customHeight="1" x14ac:dyDescent="0.15">
      <c r="A134" s="21">
        <v>129</v>
      </c>
      <c r="B134" s="16">
        <v>446</v>
      </c>
      <c r="C134" s="16" t="s">
        <v>1801</v>
      </c>
      <c r="D134" s="17" t="s">
        <v>1802</v>
      </c>
      <c r="E134" s="16" t="s">
        <v>20</v>
      </c>
      <c r="F134" s="16" t="s">
        <v>1803</v>
      </c>
      <c r="G134" s="16" t="s">
        <v>1804</v>
      </c>
      <c r="H134" s="16" t="s">
        <v>1455</v>
      </c>
      <c r="I134" s="58">
        <v>43465</v>
      </c>
      <c r="J134" s="59">
        <v>0.47916666666666669</v>
      </c>
      <c r="K134" s="32"/>
      <c r="L134" s="65">
        <v>2300</v>
      </c>
      <c r="M134" s="21">
        <v>2</v>
      </c>
      <c r="N134" s="58">
        <v>43463</v>
      </c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56.25" customHeight="1" x14ac:dyDescent="0.15">
      <c r="A135" s="21">
        <v>130</v>
      </c>
      <c r="B135" s="16">
        <v>404</v>
      </c>
      <c r="C135" s="16" t="s">
        <v>1625</v>
      </c>
      <c r="D135" s="17" t="s">
        <v>1626</v>
      </c>
      <c r="E135" s="16" t="s">
        <v>62</v>
      </c>
      <c r="F135" s="16" t="s">
        <v>1627</v>
      </c>
      <c r="G135" s="16" t="s">
        <v>1628</v>
      </c>
      <c r="H135" s="215" t="s">
        <v>23</v>
      </c>
      <c r="I135" s="58">
        <v>43459</v>
      </c>
      <c r="J135" s="59">
        <v>0.39583333333333331</v>
      </c>
      <c r="K135" s="32" t="s">
        <v>2974</v>
      </c>
      <c r="L135" s="65">
        <v>0</v>
      </c>
      <c r="M135" s="21">
        <v>7</v>
      </c>
      <c r="N135" s="58">
        <v>43450</v>
      </c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56.25" customHeight="1" x14ac:dyDescent="0.15">
      <c r="A136" s="21">
        <v>131</v>
      </c>
      <c r="B136" s="16">
        <v>405</v>
      </c>
      <c r="C136" s="16" t="s">
        <v>1629</v>
      </c>
      <c r="D136" s="17" t="s">
        <v>1630</v>
      </c>
      <c r="E136" s="16" t="s">
        <v>20</v>
      </c>
      <c r="F136" s="16" t="s">
        <v>1631</v>
      </c>
      <c r="G136" s="16" t="s">
        <v>1632</v>
      </c>
      <c r="H136" s="16" t="s">
        <v>1455</v>
      </c>
      <c r="I136" s="58">
        <v>43465</v>
      </c>
      <c r="J136" s="59">
        <v>0.66666666666666663</v>
      </c>
      <c r="K136" s="32"/>
      <c r="L136" s="65">
        <v>2600</v>
      </c>
      <c r="M136" s="21">
        <v>2</v>
      </c>
      <c r="N136" s="58">
        <v>43450</v>
      </c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56.25" customHeight="1" x14ac:dyDescent="0.15">
      <c r="A137" s="21">
        <v>132</v>
      </c>
      <c r="B137" s="16">
        <v>406</v>
      </c>
      <c r="C137" s="16" t="s">
        <v>2975</v>
      </c>
      <c r="D137" s="17" t="s">
        <v>2976</v>
      </c>
      <c r="E137" s="16" t="s">
        <v>559</v>
      </c>
      <c r="F137" s="16" t="s">
        <v>1636</v>
      </c>
      <c r="G137" s="16" t="s">
        <v>1637</v>
      </c>
      <c r="H137" s="16" t="s">
        <v>1455</v>
      </c>
      <c r="I137" s="58">
        <v>43465</v>
      </c>
      <c r="J137" s="59">
        <v>0.5625</v>
      </c>
      <c r="K137" s="32" t="s">
        <v>2977</v>
      </c>
      <c r="L137" s="65">
        <v>2600</v>
      </c>
      <c r="M137" s="21">
        <v>4</v>
      </c>
      <c r="N137" s="58">
        <v>43450</v>
      </c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73.5" customHeight="1" x14ac:dyDescent="0.15">
      <c r="A138" s="21">
        <v>133</v>
      </c>
      <c r="B138" s="25">
        <v>407</v>
      </c>
      <c r="C138" s="25" t="s">
        <v>1638</v>
      </c>
      <c r="D138" s="45" t="s">
        <v>1639</v>
      </c>
      <c r="E138" s="25" t="s">
        <v>20</v>
      </c>
      <c r="F138" s="25" t="s">
        <v>1640</v>
      </c>
      <c r="G138" s="25" t="s">
        <v>2978</v>
      </c>
      <c r="H138" s="25" t="s">
        <v>1455</v>
      </c>
      <c r="I138" s="58">
        <v>43463</v>
      </c>
      <c r="J138" s="59">
        <v>0.69791666666666663</v>
      </c>
      <c r="K138" s="36" t="s">
        <v>2517</v>
      </c>
      <c r="L138" s="65">
        <v>1700</v>
      </c>
      <c r="M138" s="21">
        <v>2</v>
      </c>
      <c r="N138" s="58">
        <v>43450</v>
      </c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67.5" customHeight="1" x14ac:dyDescent="0.15">
      <c r="A139" s="21">
        <v>134</v>
      </c>
      <c r="B139" s="16">
        <v>408</v>
      </c>
      <c r="C139" s="16" t="s">
        <v>1642</v>
      </c>
      <c r="D139" s="17" t="s">
        <v>1643</v>
      </c>
      <c r="E139" s="16" t="s">
        <v>1644</v>
      </c>
      <c r="F139" s="16" t="s">
        <v>1645</v>
      </c>
      <c r="G139" s="16" t="s">
        <v>2979</v>
      </c>
      <c r="H139" s="16" t="s">
        <v>1455</v>
      </c>
      <c r="I139" s="58">
        <v>43463</v>
      </c>
      <c r="J139" s="59">
        <v>0.83333333333333337</v>
      </c>
      <c r="K139" s="216"/>
      <c r="L139" s="65">
        <v>2000</v>
      </c>
      <c r="M139" s="21">
        <v>4</v>
      </c>
      <c r="N139" s="58">
        <v>43448</v>
      </c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56.25" customHeight="1" x14ac:dyDescent="0.15">
      <c r="A140" s="21">
        <v>135</v>
      </c>
      <c r="B140" s="16">
        <v>409</v>
      </c>
      <c r="C140" s="16" t="s">
        <v>1646</v>
      </c>
      <c r="D140" s="17" t="s">
        <v>1647</v>
      </c>
      <c r="E140" s="16" t="s">
        <v>155</v>
      </c>
      <c r="F140" s="21" t="s">
        <v>1648</v>
      </c>
      <c r="G140" s="16" t="s">
        <v>2980</v>
      </c>
      <c r="H140" s="16" t="s">
        <v>1455</v>
      </c>
      <c r="I140" s="58">
        <v>43464</v>
      </c>
      <c r="J140" s="59">
        <v>0.78125</v>
      </c>
      <c r="K140" s="21"/>
      <c r="L140" s="65">
        <v>2200</v>
      </c>
      <c r="M140" s="21">
        <v>2</v>
      </c>
      <c r="N140" s="58">
        <v>43450</v>
      </c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56.25" customHeight="1" x14ac:dyDescent="0.15">
      <c r="A141" s="21">
        <v>136</v>
      </c>
      <c r="B141" s="16">
        <v>248</v>
      </c>
      <c r="C141" s="16" t="s">
        <v>937</v>
      </c>
      <c r="D141" s="17" t="s">
        <v>938</v>
      </c>
      <c r="E141" s="16" t="s">
        <v>209</v>
      </c>
      <c r="F141" s="16" t="s">
        <v>939</v>
      </c>
      <c r="G141" s="16" t="s">
        <v>2981</v>
      </c>
      <c r="H141" s="16" t="s">
        <v>23</v>
      </c>
      <c r="I141" s="58">
        <v>43464</v>
      </c>
      <c r="J141" s="59">
        <v>0.78125</v>
      </c>
      <c r="K141" s="36" t="s">
        <v>2517</v>
      </c>
      <c r="L141" s="65">
        <v>2600</v>
      </c>
      <c r="M141" s="21">
        <v>3</v>
      </c>
      <c r="N141" s="58">
        <v>43450</v>
      </c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56.25" customHeight="1" x14ac:dyDescent="0.15">
      <c r="A142" s="21">
        <v>137</v>
      </c>
      <c r="B142" s="16">
        <v>410</v>
      </c>
      <c r="C142" s="16" t="s">
        <v>1651</v>
      </c>
      <c r="D142" s="17" t="s">
        <v>1652</v>
      </c>
      <c r="E142" s="16" t="s">
        <v>20</v>
      </c>
      <c r="F142" s="16" t="s">
        <v>1653</v>
      </c>
      <c r="G142" s="16" t="s">
        <v>1654</v>
      </c>
      <c r="H142" s="16" t="s">
        <v>1455</v>
      </c>
      <c r="I142" s="58">
        <v>43465</v>
      </c>
      <c r="J142" s="59">
        <v>0.89583333333333337</v>
      </c>
      <c r="K142" s="21"/>
      <c r="L142" s="65">
        <v>4500</v>
      </c>
      <c r="M142" s="21">
        <v>2</v>
      </c>
      <c r="N142" s="58">
        <v>43450</v>
      </c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56.25" customHeight="1" x14ac:dyDescent="0.15">
      <c r="A143" s="21">
        <v>138</v>
      </c>
      <c r="B143" s="16">
        <v>345</v>
      </c>
      <c r="C143" s="16" t="s">
        <v>1361</v>
      </c>
      <c r="D143" s="17" t="s">
        <v>1362</v>
      </c>
      <c r="E143" s="16" t="s">
        <v>352</v>
      </c>
      <c r="F143" s="17" t="s">
        <v>1363</v>
      </c>
      <c r="G143" s="16" t="s">
        <v>1364</v>
      </c>
      <c r="H143" s="16" t="s">
        <v>23</v>
      </c>
      <c r="I143" s="58">
        <v>43462</v>
      </c>
      <c r="J143" s="59">
        <v>0.79166666666666663</v>
      </c>
      <c r="K143" s="32"/>
      <c r="L143" s="65">
        <v>2400</v>
      </c>
      <c r="M143" s="21">
        <v>3</v>
      </c>
      <c r="N143" s="58">
        <v>43451</v>
      </c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56.25" customHeight="1" x14ac:dyDescent="0.15">
      <c r="A144" s="21">
        <v>139</v>
      </c>
      <c r="B144" s="16">
        <v>411</v>
      </c>
      <c r="C144" s="16" t="s">
        <v>1656</v>
      </c>
      <c r="D144" s="17" t="s">
        <v>1657</v>
      </c>
      <c r="E144" s="16" t="s">
        <v>62</v>
      </c>
      <c r="F144" s="16" t="s">
        <v>1658</v>
      </c>
      <c r="G144" s="16" t="s">
        <v>1659</v>
      </c>
      <c r="H144" s="16" t="s">
        <v>1455</v>
      </c>
      <c r="I144" s="58">
        <v>43457</v>
      </c>
      <c r="J144" s="59">
        <v>0.75</v>
      </c>
      <c r="K144" s="32"/>
      <c r="L144" s="65">
        <v>2000</v>
      </c>
      <c r="M144" s="21">
        <v>3</v>
      </c>
      <c r="N144" s="58">
        <v>43451</v>
      </c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56.25" customHeight="1" x14ac:dyDescent="0.15">
      <c r="A145" s="21">
        <v>140</v>
      </c>
      <c r="B145" s="16">
        <v>205</v>
      </c>
      <c r="C145" s="16" t="s">
        <v>764</v>
      </c>
      <c r="D145" s="17" t="s">
        <v>765</v>
      </c>
      <c r="E145" s="16" t="s">
        <v>199</v>
      </c>
      <c r="F145" s="16" t="s">
        <v>2982</v>
      </c>
      <c r="G145" s="16" t="s">
        <v>766</v>
      </c>
      <c r="H145" s="16" t="s">
        <v>23</v>
      </c>
      <c r="I145" s="58">
        <v>43465</v>
      </c>
      <c r="J145" s="59">
        <v>0.85416666666666663</v>
      </c>
      <c r="K145" s="32"/>
      <c r="L145" s="65">
        <v>3900</v>
      </c>
      <c r="M145" s="21">
        <v>1</v>
      </c>
      <c r="N145" s="58">
        <v>43451</v>
      </c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spans="1:26" ht="51.75" customHeight="1" x14ac:dyDescent="0.15">
      <c r="A146" s="16">
        <v>141</v>
      </c>
      <c r="B146" s="16">
        <v>220</v>
      </c>
      <c r="C146" s="16" t="s">
        <v>823</v>
      </c>
      <c r="D146" s="17" t="s">
        <v>824</v>
      </c>
      <c r="E146" s="16" t="s">
        <v>20</v>
      </c>
      <c r="F146" s="16" t="s">
        <v>825</v>
      </c>
      <c r="G146" s="16" t="s">
        <v>826</v>
      </c>
      <c r="H146" s="16" t="s">
        <v>1455</v>
      </c>
      <c r="I146" s="58">
        <v>43457</v>
      </c>
      <c r="J146" s="59">
        <v>0.47916666666666669</v>
      </c>
      <c r="K146" s="32" t="s">
        <v>2983</v>
      </c>
      <c r="L146" s="65">
        <v>1500</v>
      </c>
      <c r="M146" s="21">
        <v>2</v>
      </c>
      <c r="N146" s="58">
        <v>43451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21">
        <v>142</v>
      </c>
      <c r="B147" s="21">
        <v>415</v>
      </c>
      <c r="C147" s="21" t="s">
        <v>1674</v>
      </c>
      <c r="D147" s="32" t="s">
        <v>1675</v>
      </c>
      <c r="E147" s="21" t="s">
        <v>199</v>
      </c>
      <c r="F147" s="21" t="s">
        <v>1676</v>
      </c>
      <c r="G147" s="21" t="s">
        <v>1677</v>
      </c>
      <c r="H147" s="21" t="s">
        <v>1455</v>
      </c>
      <c r="I147" s="58">
        <v>43463</v>
      </c>
      <c r="J147" s="59">
        <v>0.86111111111111116</v>
      </c>
      <c r="K147" s="32"/>
      <c r="L147" s="65">
        <v>1700</v>
      </c>
      <c r="M147" s="21">
        <v>2</v>
      </c>
      <c r="N147" s="58">
        <v>43453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8.5" customHeight="1" x14ac:dyDescent="0.15">
      <c r="A148" s="16">
        <v>143</v>
      </c>
      <c r="B148" s="16">
        <v>443</v>
      </c>
      <c r="C148" s="16" t="s">
        <v>1789</v>
      </c>
      <c r="D148" s="17" t="s">
        <v>1790</v>
      </c>
      <c r="E148" s="16" t="s">
        <v>20</v>
      </c>
      <c r="F148" s="16" t="s">
        <v>1791</v>
      </c>
      <c r="G148" s="16" t="s">
        <v>53</v>
      </c>
      <c r="H148" s="16" t="s">
        <v>1455</v>
      </c>
      <c r="I148" s="58">
        <v>43462</v>
      </c>
      <c r="J148" s="59">
        <v>0.90277777777777779</v>
      </c>
      <c r="K148" s="32"/>
      <c r="L148" s="65">
        <v>1900</v>
      </c>
      <c r="M148" s="21">
        <v>3</v>
      </c>
      <c r="N148" s="58">
        <v>43462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10.25" customHeight="1" x14ac:dyDescent="0.15">
      <c r="A149" s="16">
        <v>144</v>
      </c>
      <c r="B149" s="16">
        <v>329</v>
      </c>
      <c r="C149" s="16" t="s">
        <v>1257</v>
      </c>
      <c r="D149" s="17" t="s">
        <v>1258</v>
      </c>
      <c r="E149" s="16" t="s">
        <v>199</v>
      </c>
      <c r="F149" s="16" t="s">
        <v>2984</v>
      </c>
      <c r="G149" s="16" t="s">
        <v>2985</v>
      </c>
      <c r="H149" s="16" t="s">
        <v>23</v>
      </c>
      <c r="I149" s="35">
        <v>43465</v>
      </c>
      <c r="J149" s="39">
        <v>0.75</v>
      </c>
      <c r="K149" s="17" t="s">
        <v>2986</v>
      </c>
      <c r="L149" s="70">
        <v>3900</v>
      </c>
      <c r="M149" s="16">
        <v>1</v>
      </c>
      <c r="N149" s="58">
        <v>43452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76.5" customHeight="1" x14ac:dyDescent="0.15">
      <c r="A150" s="16">
        <v>145</v>
      </c>
      <c r="B150" s="16">
        <v>403</v>
      </c>
      <c r="C150" s="16" t="s">
        <v>1621</v>
      </c>
      <c r="D150" s="17" t="s">
        <v>1622</v>
      </c>
      <c r="E150" s="16" t="s">
        <v>603</v>
      </c>
      <c r="F150" s="16" t="s">
        <v>2987</v>
      </c>
      <c r="G150" s="16" t="s">
        <v>1624</v>
      </c>
      <c r="H150" s="16" t="s">
        <v>1455</v>
      </c>
      <c r="I150" s="35">
        <v>43455</v>
      </c>
      <c r="J150" s="39">
        <v>0.86111111111111116</v>
      </c>
      <c r="K150" s="17"/>
      <c r="L150" s="70">
        <v>3000</v>
      </c>
      <c r="M150" s="16">
        <v>4</v>
      </c>
      <c r="N150" s="58">
        <v>43452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6.25" customHeight="1" x14ac:dyDescent="0.15">
      <c r="A151" s="16">
        <v>146</v>
      </c>
      <c r="B151" s="16">
        <v>403</v>
      </c>
      <c r="C151" s="16" t="s">
        <v>1621</v>
      </c>
      <c r="D151" s="17" t="s">
        <v>1622</v>
      </c>
      <c r="E151" s="16" t="s">
        <v>603</v>
      </c>
      <c r="F151" s="16" t="s">
        <v>2987</v>
      </c>
      <c r="G151" s="16" t="s">
        <v>1624</v>
      </c>
      <c r="H151" s="16" t="s">
        <v>1455</v>
      </c>
      <c r="I151" s="35">
        <v>43456</v>
      </c>
      <c r="J151" s="39">
        <v>0.86111111111111116</v>
      </c>
      <c r="K151" s="17"/>
      <c r="L151" s="70">
        <v>3000</v>
      </c>
      <c r="M151" s="16">
        <v>4</v>
      </c>
      <c r="N151" s="58">
        <v>43452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1.25" customHeight="1" x14ac:dyDescent="0.15">
      <c r="A152" s="16">
        <v>147</v>
      </c>
      <c r="B152" s="16">
        <v>403</v>
      </c>
      <c r="C152" s="16" t="s">
        <v>1621</v>
      </c>
      <c r="D152" s="17" t="s">
        <v>1622</v>
      </c>
      <c r="E152" s="16" t="s">
        <v>603</v>
      </c>
      <c r="F152" s="16" t="s">
        <v>2987</v>
      </c>
      <c r="G152" s="16" t="s">
        <v>1624</v>
      </c>
      <c r="H152" s="16" t="s">
        <v>1455</v>
      </c>
      <c r="I152" s="35">
        <v>43462</v>
      </c>
      <c r="J152" s="39">
        <v>0.86111111111111116</v>
      </c>
      <c r="K152" s="17"/>
      <c r="L152" s="70">
        <v>3000</v>
      </c>
      <c r="M152" s="16">
        <v>4</v>
      </c>
      <c r="N152" s="58">
        <v>43452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>
        <v>148</v>
      </c>
      <c r="B153" s="16">
        <v>13</v>
      </c>
      <c r="C153" s="16" t="s">
        <v>82</v>
      </c>
      <c r="D153" s="17" t="s">
        <v>83</v>
      </c>
      <c r="E153" s="16" t="s">
        <v>62</v>
      </c>
      <c r="F153" s="16" t="s">
        <v>84</v>
      </c>
      <c r="G153" s="16" t="s">
        <v>2988</v>
      </c>
      <c r="H153" s="16" t="s">
        <v>23</v>
      </c>
      <c r="I153" s="58">
        <v>43465</v>
      </c>
      <c r="J153" s="59">
        <v>0.66666666666666663</v>
      </c>
      <c r="K153" s="32"/>
      <c r="L153" s="65">
        <v>500</v>
      </c>
      <c r="M153" s="21">
        <v>3</v>
      </c>
      <c r="N153" s="58">
        <v>43465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57" customHeight="1" x14ac:dyDescent="0.15">
      <c r="A154" s="16">
        <v>149</v>
      </c>
      <c r="B154" s="16">
        <v>339</v>
      </c>
      <c r="C154" s="16" t="s">
        <v>1312</v>
      </c>
      <c r="D154" s="17" t="s">
        <v>1313</v>
      </c>
      <c r="E154" s="16" t="s">
        <v>199</v>
      </c>
      <c r="F154" s="16" t="s">
        <v>2989</v>
      </c>
      <c r="G154" s="16" t="s">
        <v>1314</v>
      </c>
      <c r="H154" s="16" t="s">
        <v>23</v>
      </c>
      <c r="I154" s="58">
        <v>43465</v>
      </c>
      <c r="J154" s="59">
        <v>0.8125</v>
      </c>
      <c r="K154" s="21"/>
      <c r="L154" s="65">
        <v>3900</v>
      </c>
      <c r="M154" s="21">
        <v>2</v>
      </c>
      <c r="N154" s="58">
        <v>43458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68.25" customHeight="1" x14ac:dyDescent="0.15">
      <c r="A155" s="16">
        <v>150</v>
      </c>
      <c r="B155" s="16">
        <v>95</v>
      </c>
      <c r="C155" s="16" t="s">
        <v>356</v>
      </c>
      <c r="D155" s="17" t="s">
        <v>357</v>
      </c>
      <c r="E155" s="16" t="s">
        <v>62</v>
      </c>
      <c r="F155" s="16" t="s">
        <v>2990</v>
      </c>
      <c r="G155" s="16" t="s">
        <v>2991</v>
      </c>
      <c r="H155" s="16" t="s">
        <v>23</v>
      </c>
      <c r="I155" s="35">
        <v>43463</v>
      </c>
      <c r="J155" s="39">
        <v>0.67708333333333337</v>
      </c>
      <c r="K155" s="217"/>
      <c r="L155" s="70">
        <v>1900</v>
      </c>
      <c r="M155" s="16">
        <v>3</v>
      </c>
      <c r="N155" s="58">
        <v>43452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>
        <v>151</v>
      </c>
      <c r="B156" s="16">
        <v>413</v>
      </c>
      <c r="C156" s="16" t="s">
        <v>1665</v>
      </c>
      <c r="D156" s="17" t="s">
        <v>2407</v>
      </c>
      <c r="E156" s="16" t="s">
        <v>199</v>
      </c>
      <c r="F156" s="16" t="s">
        <v>2503</v>
      </c>
      <c r="G156" s="16" t="s">
        <v>2992</v>
      </c>
      <c r="H156" s="16" t="s">
        <v>1455</v>
      </c>
      <c r="I156" s="35">
        <v>43465</v>
      </c>
      <c r="J156" s="39">
        <v>0.83333333333333337</v>
      </c>
      <c r="K156" s="17"/>
      <c r="L156" s="70">
        <v>3900</v>
      </c>
      <c r="M156" s="16">
        <v>1</v>
      </c>
      <c r="N156" s="58">
        <v>43452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72" customHeight="1" x14ac:dyDescent="0.15">
      <c r="A157" s="16">
        <v>152</v>
      </c>
      <c r="B157" s="16">
        <v>414</v>
      </c>
      <c r="C157" s="16" t="s">
        <v>1669</v>
      </c>
      <c r="D157" s="17" t="s">
        <v>1670</v>
      </c>
      <c r="E157" s="16" t="s">
        <v>603</v>
      </c>
      <c r="F157" s="16" t="s">
        <v>1671</v>
      </c>
      <c r="G157" s="16" t="s">
        <v>2993</v>
      </c>
      <c r="H157" s="16" t="s">
        <v>1455</v>
      </c>
      <c r="I157" s="35">
        <v>43464</v>
      </c>
      <c r="J157" s="39">
        <v>0.70833333333333337</v>
      </c>
      <c r="K157" s="34"/>
      <c r="L157" s="70">
        <v>2000</v>
      </c>
      <c r="M157" s="16">
        <v>4</v>
      </c>
      <c r="N157" s="58">
        <v>43452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>
        <v>153</v>
      </c>
      <c r="B158" s="16">
        <v>334</v>
      </c>
      <c r="C158" s="16" t="s">
        <v>1274</v>
      </c>
      <c r="D158" s="17" t="s">
        <v>1275</v>
      </c>
      <c r="E158" s="17" t="s">
        <v>326</v>
      </c>
      <c r="F158" s="16" t="s">
        <v>1276</v>
      </c>
      <c r="G158" s="16" t="s">
        <v>2994</v>
      </c>
      <c r="H158" s="16" t="s">
        <v>1455</v>
      </c>
      <c r="I158" s="35">
        <v>43465</v>
      </c>
      <c r="J158" s="39">
        <v>0.41666666666666669</v>
      </c>
      <c r="K158" s="34"/>
      <c r="L158" s="70">
        <v>2300</v>
      </c>
      <c r="M158" s="16">
        <v>1</v>
      </c>
      <c r="N158" s="35">
        <v>43453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>
        <v>154</v>
      </c>
      <c r="B159" s="16">
        <v>120</v>
      </c>
      <c r="C159" s="16" t="s">
        <v>432</v>
      </c>
      <c r="D159" s="17" t="s">
        <v>433</v>
      </c>
      <c r="E159" s="16" t="s">
        <v>20</v>
      </c>
      <c r="F159" s="16" t="s">
        <v>434</v>
      </c>
      <c r="G159" s="16" t="s">
        <v>435</v>
      </c>
      <c r="H159" s="16" t="s">
        <v>23</v>
      </c>
      <c r="I159" s="35">
        <v>43465</v>
      </c>
      <c r="J159" s="39">
        <v>0.6875</v>
      </c>
      <c r="K159" s="36" t="s">
        <v>2517</v>
      </c>
      <c r="L159" s="70">
        <v>2500</v>
      </c>
      <c r="M159" s="16">
        <v>2</v>
      </c>
      <c r="N159" s="35">
        <v>43453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>
        <v>155</v>
      </c>
      <c r="B160" s="16">
        <v>293</v>
      </c>
      <c r="C160" s="16" t="s">
        <v>1118</v>
      </c>
      <c r="D160" s="17" t="s">
        <v>1119</v>
      </c>
      <c r="E160" s="16" t="s">
        <v>62</v>
      </c>
      <c r="F160" s="16" t="s">
        <v>1120</v>
      </c>
      <c r="G160" s="16" t="s">
        <v>1121</v>
      </c>
      <c r="H160" s="16" t="s">
        <v>23</v>
      </c>
      <c r="I160" s="35">
        <v>43464</v>
      </c>
      <c r="J160" s="39">
        <v>0.83333333333333337</v>
      </c>
      <c r="K160" s="16"/>
      <c r="L160" s="70">
        <v>2600</v>
      </c>
      <c r="M160" s="16">
        <v>3</v>
      </c>
      <c r="N160" s="35">
        <v>43453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>
        <v>156</v>
      </c>
      <c r="B161" s="16">
        <v>417</v>
      </c>
      <c r="C161" s="16" t="s">
        <v>1683</v>
      </c>
      <c r="D161" s="17" t="s">
        <v>1684</v>
      </c>
      <c r="E161" s="16" t="s">
        <v>20</v>
      </c>
      <c r="F161" s="16" t="s">
        <v>1685</v>
      </c>
      <c r="G161" s="16" t="s">
        <v>2995</v>
      </c>
      <c r="H161" s="16" t="s">
        <v>1455</v>
      </c>
      <c r="I161" s="35">
        <v>43465</v>
      </c>
      <c r="J161" s="39">
        <v>0.60416666666666663</v>
      </c>
      <c r="K161" s="17"/>
      <c r="L161" s="70">
        <v>2600</v>
      </c>
      <c r="M161" s="16">
        <v>1</v>
      </c>
      <c r="N161" s="35">
        <v>43453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>
        <v>157</v>
      </c>
      <c r="B162" s="16">
        <v>418</v>
      </c>
      <c r="C162" s="16" t="s">
        <v>1687</v>
      </c>
      <c r="D162" s="17" t="s">
        <v>1688</v>
      </c>
      <c r="E162" s="16" t="s">
        <v>20</v>
      </c>
      <c r="F162" s="16" t="s">
        <v>1689</v>
      </c>
      <c r="G162" s="16" t="s">
        <v>1690</v>
      </c>
      <c r="H162" s="16" t="s">
        <v>23</v>
      </c>
      <c r="I162" s="35">
        <v>43465</v>
      </c>
      <c r="J162" s="39">
        <v>0.66666666666666663</v>
      </c>
      <c r="K162" s="36" t="s">
        <v>2517</v>
      </c>
      <c r="L162" s="70">
        <v>2500</v>
      </c>
      <c r="M162" s="16">
        <v>1</v>
      </c>
      <c r="N162" s="35">
        <v>43453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>
        <v>158</v>
      </c>
      <c r="B163" s="16">
        <v>420</v>
      </c>
      <c r="C163" s="16" t="s">
        <v>1695</v>
      </c>
      <c r="D163" s="17" t="s">
        <v>1696</v>
      </c>
      <c r="E163" s="16" t="s">
        <v>559</v>
      </c>
      <c r="F163" s="16" t="s">
        <v>1697</v>
      </c>
      <c r="G163" s="16" t="s">
        <v>1698</v>
      </c>
      <c r="H163" s="16" t="s">
        <v>1455</v>
      </c>
      <c r="I163" s="35">
        <v>43461</v>
      </c>
      <c r="J163" s="59">
        <v>0.77083333333333337</v>
      </c>
      <c r="K163" s="21" t="s">
        <v>2996</v>
      </c>
      <c r="L163" s="65">
        <v>2000</v>
      </c>
      <c r="M163" s="21">
        <v>4</v>
      </c>
      <c r="N163" s="35">
        <v>43453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>
        <v>159</v>
      </c>
      <c r="B164" s="16">
        <v>419</v>
      </c>
      <c r="C164" s="16" t="s">
        <v>1691</v>
      </c>
      <c r="D164" s="17" t="s">
        <v>1692</v>
      </c>
      <c r="E164" s="16" t="s">
        <v>20</v>
      </c>
      <c r="F164" s="16" t="s">
        <v>1693</v>
      </c>
      <c r="G164" s="16" t="s">
        <v>2997</v>
      </c>
      <c r="H164" s="16" t="s">
        <v>1455</v>
      </c>
      <c r="I164" s="35">
        <v>43464</v>
      </c>
      <c r="J164" s="39">
        <v>0.6875</v>
      </c>
      <c r="K164" s="17"/>
      <c r="L164" s="70">
        <v>2000</v>
      </c>
      <c r="M164" s="16">
        <v>2</v>
      </c>
      <c r="N164" s="35">
        <v>43453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69" customHeight="1" x14ac:dyDescent="0.15">
      <c r="A165" s="21">
        <v>160</v>
      </c>
      <c r="B165" s="16">
        <v>421</v>
      </c>
      <c r="C165" s="16" t="s">
        <v>1699</v>
      </c>
      <c r="D165" s="17" t="s">
        <v>1700</v>
      </c>
      <c r="E165" s="16" t="s">
        <v>1701</v>
      </c>
      <c r="F165" s="16" t="s">
        <v>1702</v>
      </c>
      <c r="G165" s="16" t="s">
        <v>105</v>
      </c>
      <c r="H165" s="16" t="s">
        <v>1455</v>
      </c>
      <c r="I165" s="58">
        <v>43464</v>
      </c>
      <c r="J165" s="59">
        <v>0.6875</v>
      </c>
      <c r="K165" s="233" t="s">
        <v>2998</v>
      </c>
      <c r="L165" s="65">
        <v>2000</v>
      </c>
      <c r="M165" s="21">
        <v>1</v>
      </c>
      <c r="N165" s="35">
        <v>43453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76.5" customHeight="1" x14ac:dyDescent="0.15">
      <c r="A166" s="16">
        <v>161</v>
      </c>
      <c r="B166" s="16">
        <v>422</v>
      </c>
      <c r="C166" s="16" t="s">
        <v>1703</v>
      </c>
      <c r="D166" s="17" t="s">
        <v>1704</v>
      </c>
      <c r="E166" s="16" t="s">
        <v>603</v>
      </c>
      <c r="F166" s="16" t="s">
        <v>1705</v>
      </c>
      <c r="G166" s="16" t="s">
        <v>1706</v>
      </c>
      <c r="H166" s="16" t="s">
        <v>1455</v>
      </c>
      <c r="I166" s="35">
        <v>43461</v>
      </c>
      <c r="J166" s="39">
        <v>0.8125</v>
      </c>
      <c r="K166" s="17"/>
      <c r="L166" s="70">
        <v>1700</v>
      </c>
      <c r="M166" s="16">
        <v>4</v>
      </c>
      <c r="N166" s="35">
        <v>43454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56.25" customHeight="1" x14ac:dyDescent="0.15">
      <c r="A167" s="16">
        <v>162</v>
      </c>
      <c r="B167" s="16">
        <v>221</v>
      </c>
      <c r="C167" s="16" t="s">
        <v>827</v>
      </c>
      <c r="D167" s="17" t="s">
        <v>828</v>
      </c>
      <c r="E167" s="16" t="s">
        <v>20</v>
      </c>
      <c r="F167" s="16" t="s">
        <v>829</v>
      </c>
      <c r="G167" s="16" t="s">
        <v>2999</v>
      </c>
      <c r="H167" s="16" t="s">
        <v>23</v>
      </c>
      <c r="I167" s="35">
        <v>43464</v>
      </c>
      <c r="J167" s="39">
        <v>0.66666666666666663</v>
      </c>
      <c r="K167" s="17"/>
      <c r="L167" s="70">
        <v>1900</v>
      </c>
      <c r="M167" s="16">
        <v>2</v>
      </c>
      <c r="N167" s="35">
        <v>43454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21">
        <v>163</v>
      </c>
      <c r="B168" s="21">
        <v>343</v>
      </c>
      <c r="C168" s="21" t="s">
        <v>1343</v>
      </c>
      <c r="D168" s="32" t="s">
        <v>1344</v>
      </c>
      <c r="E168" s="32" t="s">
        <v>20</v>
      </c>
      <c r="F168" s="32" t="s">
        <v>1345</v>
      </c>
      <c r="G168" s="21" t="s">
        <v>3000</v>
      </c>
      <c r="H168" s="21" t="s">
        <v>23</v>
      </c>
      <c r="I168" s="58">
        <v>43465</v>
      </c>
      <c r="J168" s="59">
        <v>0.82291666666666663</v>
      </c>
      <c r="K168" s="32" t="s">
        <v>3001</v>
      </c>
      <c r="L168" s="65">
        <v>3900</v>
      </c>
      <c r="M168" s="21">
        <v>4</v>
      </c>
      <c r="N168" s="58">
        <v>43455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54.75" customHeight="1" x14ac:dyDescent="0.15">
      <c r="A169" s="16">
        <v>164</v>
      </c>
      <c r="B169" s="16">
        <v>423</v>
      </c>
      <c r="C169" s="16" t="s">
        <v>1707</v>
      </c>
      <c r="D169" s="17" t="s">
        <v>3002</v>
      </c>
      <c r="E169" s="16" t="s">
        <v>62</v>
      </c>
      <c r="F169" s="16" t="s">
        <v>1709</v>
      </c>
      <c r="G169" s="16" t="s">
        <v>721</v>
      </c>
      <c r="H169" s="16" t="s">
        <v>1455</v>
      </c>
      <c r="I169" s="35">
        <v>43465</v>
      </c>
      <c r="J169" s="39">
        <v>0.78125</v>
      </c>
      <c r="K169" s="21"/>
      <c r="L169" s="65">
        <v>5000</v>
      </c>
      <c r="M169" s="16">
        <v>3</v>
      </c>
      <c r="N169" s="35">
        <v>43454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>
        <v>165</v>
      </c>
      <c r="B170" s="16">
        <v>424</v>
      </c>
      <c r="C170" s="16" t="s">
        <v>1712</v>
      </c>
      <c r="D170" s="17" t="s">
        <v>1713</v>
      </c>
      <c r="E170" s="16" t="s">
        <v>62</v>
      </c>
      <c r="F170" s="16" t="s">
        <v>3003</v>
      </c>
      <c r="G170" s="16" t="s">
        <v>1715</v>
      </c>
      <c r="H170" s="16" t="s">
        <v>1455</v>
      </c>
      <c r="I170" s="35">
        <v>43465</v>
      </c>
      <c r="J170" s="68">
        <v>0.95833333333333337</v>
      </c>
      <c r="K170" s="16"/>
      <c r="L170" s="70">
        <v>5800</v>
      </c>
      <c r="M170" s="16">
        <v>2</v>
      </c>
      <c r="N170" s="35">
        <v>43454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>
        <v>166</v>
      </c>
      <c r="B171" s="16">
        <v>425</v>
      </c>
      <c r="C171" s="16" t="s">
        <v>1716</v>
      </c>
      <c r="D171" s="17" t="s">
        <v>1717</v>
      </c>
      <c r="E171" s="16" t="s">
        <v>62</v>
      </c>
      <c r="F171" s="16" t="s">
        <v>3004</v>
      </c>
      <c r="G171" s="16" t="s">
        <v>3005</v>
      </c>
      <c r="H171" s="16" t="s">
        <v>1455</v>
      </c>
      <c r="I171" s="35">
        <v>43463</v>
      </c>
      <c r="J171" s="39">
        <v>0.78125</v>
      </c>
      <c r="K171" s="29"/>
      <c r="L171" s="70">
        <v>2000</v>
      </c>
      <c r="M171" s="16">
        <v>3</v>
      </c>
      <c r="N171" s="58">
        <v>43455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52.5" customHeight="1" x14ac:dyDescent="0.15">
      <c r="A172" s="16">
        <v>167</v>
      </c>
      <c r="B172" s="16">
        <v>426</v>
      </c>
      <c r="C172" s="16" t="s">
        <v>1721</v>
      </c>
      <c r="D172" s="17" t="s">
        <v>1722</v>
      </c>
      <c r="E172" s="16" t="s">
        <v>204</v>
      </c>
      <c r="F172" s="16" t="s">
        <v>1723</v>
      </c>
      <c r="G172" s="16" t="s">
        <v>1724</v>
      </c>
      <c r="H172" s="16" t="s">
        <v>1455</v>
      </c>
      <c r="I172" s="58">
        <v>43457</v>
      </c>
      <c r="J172" s="59">
        <v>0.72916666666666663</v>
      </c>
      <c r="K172" s="32"/>
      <c r="L172" s="65">
        <v>1700</v>
      </c>
      <c r="M172" s="21">
        <v>2</v>
      </c>
      <c r="N172" s="58">
        <v>43456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72.75" customHeight="1" x14ac:dyDescent="0.15">
      <c r="A173" s="21">
        <v>168</v>
      </c>
      <c r="B173" s="21">
        <v>181</v>
      </c>
      <c r="C173" s="21" t="s">
        <v>661</v>
      </c>
      <c r="D173" s="32" t="s">
        <v>662</v>
      </c>
      <c r="E173" s="21" t="s">
        <v>51</v>
      </c>
      <c r="F173" s="21" t="s">
        <v>663</v>
      </c>
      <c r="G173" s="21" t="s">
        <v>302</v>
      </c>
      <c r="H173" s="21" t="s">
        <v>23</v>
      </c>
      <c r="I173" s="58">
        <v>43463</v>
      </c>
      <c r="J173" s="59">
        <v>0.70833333333333337</v>
      </c>
      <c r="K173" s="32" t="s">
        <v>3006</v>
      </c>
      <c r="L173" s="65">
        <v>3000</v>
      </c>
      <c r="M173" s="21">
        <v>1</v>
      </c>
      <c r="N173" s="58">
        <v>43456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15">
      <c r="A174" s="16">
        <v>169</v>
      </c>
      <c r="B174" s="16">
        <v>428</v>
      </c>
      <c r="C174" s="16" t="s">
        <v>1729</v>
      </c>
      <c r="D174" s="17" t="s">
        <v>1730</v>
      </c>
      <c r="E174" s="16" t="s">
        <v>51</v>
      </c>
      <c r="F174" s="16" t="s">
        <v>1731</v>
      </c>
      <c r="G174" s="16" t="s">
        <v>1732</v>
      </c>
      <c r="H174" s="16" t="s">
        <v>1455</v>
      </c>
      <c r="I174" s="35">
        <v>43465</v>
      </c>
      <c r="J174" s="39">
        <v>0.77083333333333337</v>
      </c>
      <c r="K174" s="29" t="s">
        <v>3007</v>
      </c>
      <c r="L174" s="70">
        <v>4100</v>
      </c>
      <c r="M174" s="16">
        <v>2</v>
      </c>
      <c r="N174" s="35">
        <v>43456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51" customHeight="1" x14ac:dyDescent="0.15">
      <c r="A175" s="16">
        <v>170</v>
      </c>
      <c r="B175" s="16">
        <v>429</v>
      </c>
      <c r="C175" s="16" t="s">
        <v>1733</v>
      </c>
      <c r="D175" s="17" t="s">
        <v>1734</v>
      </c>
      <c r="E175" s="16" t="s">
        <v>20</v>
      </c>
      <c r="F175" s="16" t="s">
        <v>1735</v>
      </c>
      <c r="G175" s="16" t="s">
        <v>1736</v>
      </c>
      <c r="H175" s="16" t="s">
        <v>1455</v>
      </c>
      <c r="I175" s="35">
        <v>43465</v>
      </c>
      <c r="J175" s="39">
        <v>0.80208333333333337</v>
      </c>
      <c r="K175" s="36" t="s">
        <v>2517</v>
      </c>
      <c r="L175" s="70">
        <v>3000</v>
      </c>
      <c r="M175" s="16">
        <v>4</v>
      </c>
      <c r="N175" s="35">
        <v>43456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6" customHeight="1" x14ac:dyDescent="0.15">
      <c r="A176" s="16">
        <v>171</v>
      </c>
      <c r="B176" s="16">
        <v>157</v>
      </c>
      <c r="C176" s="16" t="s">
        <v>562</v>
      </c>
      <c r="D176" s="17" t="s">
        <v>563</v>
      </c>
      <c r="E176" s="16" t="s">
        <v>135</v>
      </c>
      <c r="F176" s="16" t="s">
        <v>564</v>
      </c>
      <c r="G176" s="16" t="s">
        <v>565</v>
      </c>
      <c r="H176" s="16" t="s">
        <v>23</v>
      </c>
      <c r="I176" s="35">
        <v>43464</v>
      </c>
      <c r="J176" s="39">
        <v>0.85416666666666663</v>
      </c>
      <c r="K176" s="17" t="s">
        <v>3008</v>
      </c>
      <c r="L176" s="70">
        <v>1900</v>
      </c>
      <c r="M176" s="16">
        <v>2</v>
      </c>
      <c r="N176" s="35">
        <v>43456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61.5" customHeight="1" x14ac:dyDescent="0.15">
      <c r="A177" s="16">
        <v>172</v>
      </c>
      <c r="B177" s="16">
        <v>10</v>
      </c>
      <c r="C177" s="16" t="s">
        <v>65</v>
      </c>
      <c r="D177" s="17" t="s">
        <v>66</v>
      </c>
      <c r="E177" s="16" t="s">
        <v>20</v>
      </c>
      <c r="F177" s="16" t="s">
        <v>67</v>
      </c>
      <c r="G177" s="16" t="s">
        <v>68</v>
      </c>
      <c r="H177" s="16" t="s">
        <v>23</v>
      </c>
      <c r="I177" s="35">
        <v>43463</v>
      </c>
      <c r="J177" s="39">
        <v>0.75</v>
      </c>
      <c r="K177" s="16"/>
      <c r="L177" s="70">
        <v>1600</v>
      </c>
      <c r="M177" s="16">
        <v>1</v>
      </c>
      <c r="N177" s="35">
        <v>43457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>
        <v>173</v>
      </c>
      <c r="B178" s="16">
        <v>431</v>
      </c>
      <c r="C178" s="16" t="s">
        <v>1741</v>
      </c>
      <c r="D178" s="17" t="s">
        <v>1742</v>
      </c>
      <c r="E178" s="16" t="s">
        <v>559</v>
      </c>
      <c r="F178" s="16" t="s">
        <v>1743</v>
      </c>
      <c r="G178" s="16" t="s">
        <v>1744</v>
      </c>
      <c r="H178" s="16" t="s">
        <v>1455</v>
      </c>
      <c r="I178" s="35">
        <v>43462</v>
      </c>
      <c r="J178" s="39">
        <v>0.79166666666666663</v>
      </c>
      <c r="K178" s="17"/>
      <c r="L178" s="70">
        <v>1700</v>
      </c>
      <c r="M178" s="16">
        <v>4</v>
      </c>
      <c r="N178" s="35">
        <v>43457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>
        <v>174</v>
      </c>
      <c r="B179" s="16">
        <v>432</v>
      </c>
      <c r="C179" s="16" t="s">
        <v>1745</v>
      </c>
      <c r="D179" s="17" t="s">
        <v>1746</v>
      </c>
      <c r="E179" s="16" t="s">
        <v>559</v>
      </c>
      <c r="F179" s="16" t="s">
        <v>3009</v>
      </c>
      <c r="G179" s="16" t="s">
        <v>1748</v>
      </c>
      <c r="H179" s="16" t="s">
        <v>1455</v>
      </c>
      <c r="I179" s="35">
        <v>43464</v>
      </c>
      <c r="J179" s="39">
        <v>0.75</v>
      </c>
      <c r="K179" s="17"/>
      <c r="L179" s="70">
        <v>2000</v>
      </c>
      <c r="M179" s="16">
        <v>4</v>
      </c>
      <c r="N179" s="35">
        <v>43458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73.5" customHeight="1" x14ac:dyDescent="0.15">
      <c r="A180" s="16">
        <v>175</v>
      </c>
      <c r="B180" s="16">
        <v>62</v>
      </c>
      <c r="C180" s="16" t="s">
        <v>258</v>
      </c>
      <c r="D180" s="17" t="s">
        <v>259</v>
      </c>
      <c r="E180" s="16" t="s">
        <v>51</v>
      </c>
      <c r="F180" s="16" t="s">
        <v>260</v>
      </c>
      <c r="G180" s="16" t="s">
        <v>3010</v>
      </c>
      <c r="H180" s="16" t="s">
        <v>23</v>
      </c>
      <c r="I180" s="35">
        <v>43465</v>
      </c>
      <c r="J180" s="39">
        <v>0.875</v>
      </c>
      <c r="K180" s="16"/>
      <c r="L180" s="70">
        <v>4500</v>
      </c>
      <c r="M180" s="16">
        <v>1</v>
      </c>
      <c r="N180" s="35">
        <v>43458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15">
      <c r="A181" s="16">
        <v>176</v>
      </c>
      <c r="B181" s="16">
        <v>433</v>
      </c>
      <c r="C181" s="16" t="s">
        <v>2843</v>
      </c>
      <c r="D181" s="17" t="s">
        <v>2844</v>
      </c>
      <c r="E181" s="16" t="s">
        <v>62</v>
      </c>
      <c r="F181" s="16" t="s">
        <v>2845</v>
      </c>
      <c r="G181" s="16" t="s">
        <v>2846</v>
      </c>
      <c r="H181" s="16" t="s">
        <v>1455</v>
      </c>
      <c r="I181" s="35">
        <v>43465</v>
      </c>
      <c r="J181" s="39">
        <v>0.65625</v>
      </c>
      <c r="K181" s="17" t="s">
        <v>3011</v>
      </c>
      <c r="L181" s="70">
        <v>3800</v>
      </c>
      <c r="M181" s="16">
        <v>3</v>
      </c>
      <c r="N181" s="35">
        <v>43458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64.5" customHeight="1" x14ac:dyDescent="0.15">
      <c r="A182" s="16">
        <v>177</v>
      </c>
      <c r="B182" s="16">
        <v>434</v>
      </c>
      <c r="C182" s="16" t="s">
        <v>1749</v>
      </c>
      <c r="D182" s="17" t="s">
        <v>1750</v>
      </c>
      <c r="E182" s="16" t="s">
        <v>62</v>
      </c>
      <c r="F182" s="16" t="s">
        <v>1751</v>
      </c>
      <c r="G182" s="16" t="s">
        <v>3012</v>
      </c>
      <c r="H182" s="16" t="s">
        <v>1455</v>
      </c>
      <c r="I182" s="35">
        <v>43462</v>
      </c>
      <c r="J182" s="39">
        <v>0.65625</v>
      </c>
      <c r="K182" s="37" t="s">
        <v>2317</v>
      </c>
      <c r="L182" s="70">
        <v>2000</v>
      </c>
      <c r="M182" s="16">
        <v>3</v>
      </c>
      <c r="N182" s="35">
        <v>43458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05.75" customHeight="1" x14ac:dyDescent="0.15">
      <c r="A183" s="16">
        <v>178</v>
      </c>
      <c r="B183" s="16">
        <v>435</v>
      </c>
      <c r="C183" s="16" t="s">
        <v>1753</v>
      </c>
      <c r="D183" s="17" t="s">
        <v>1754</v>
      </c>
      <c r="E183" s="16" t="s">
        <v>326</v>
      </c>
      <c r="F183" s="16" t="s">
        <v>1755</v>
      </c>
      <c r="G183" s="16" t="s">
        <v>1756</v>
      </c>
      <c r="H183" s="16" t="s">
        <v>1455</v>
      </c>
      <c r="I183" s="35">
        <v>43462</v>
      </c>
      <c r="J183" s="39">
        <v>0.66666666666666663</v>
      </c>
      <c r="K183" s="21"/>
      <c r="L183" s="70">
        <v>1700</v>
      </c>
      <c r="M183" s="16">
        <v>2</v>
      </c>
      <c r="N183" s="35">
        <v>43458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53.25" customHeight="1" x14ac:dyDescent="0.15">
      <c r="A184" s="21">
        <v>179</v>
      </c>
      <c r="B184" s="16">
        <v>436</v>
      </c>
      <c r="C184" s="16" t="s">
        <v>1227</v>
      </c>
      <c r="D184" s="17" t="s">
        <v>1759</v>
      </c>
      <c r="E184" s="16" t="s">
        <v>20</v>
      </c>
      <c r="F184" s="16" t="s">
        <v>1760</v>
      </c>
      <c r="G184" s="16" t="s">
        <v>3013</v>
      </c>
      <c r="H184" s="16" t="s">
        <v>1455</v>
      </c>
      <c r="I184" s="35">
        <v>43460</v>
      </c>
      <c r="J184" s="59">
        <v>0.5625</v>
      </c>
      <c r="K184" s="16"/>
      <c r="L184" s="65">
        <v>1500</v>
      </c>
      <c r="M184" s="21">
        <v>3</v>
      </c>
      <c r="N184" s="35">
        <v>43458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3.75" customHeight="1" x14ac:dyDescent="0.15">
      <c r="A185" s="16">
        <v>180</v>
      </c>
      <c r="B185" s="16">
        <v>439</v>
      </c>
      <c r="C185" s="16" t="s">
        <v>1771</v>
      </c>
      <c r="D185" s="17" t="s">
        <v>1772</v>
      </c>
      <c r="E185" s="16" t="s">
        <v>199</v>
      </c>
      <c r="F185" s="16" t="s">
        <v>1773</v>
      </c>
      <c r="G185" s="16" t="s">
        <v>1774</v>
      </c>
      <c r="H185" s="16" t="s">
        <v>1455</v>
      </c>
      <c r="I185" s="35">
        <v>43465</v>
      </c>
      <c r="J185" s="39">
        <v>0.79166666666666663</v>
      </c>
      <c r="K185" s="17"/>
      <c r="L185" s="70">
        <v>3900</v>
      </c>
      <c r="M185" s="16">
        <v>2</v>
      </c>
      <c r="N185" s="35">
        <v>43461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>
        <v>181</v>
      </c>
      <c r="B186" s="16">
        <v>440</v>
      </c>
      <c r="C186" s="16" t="s">
        <v>1777</v>
      </c>
      <c r="D186" s="17" t="s">
        <v>1778</v>
      </c>
      <c r="E186" s="16" t="s">
        <v>20</v>
      </c>
      <c r="F186" s="16" t="s">
        <v>1779</v>
      </c>
      <c r="G186" s="16" t="s">
        <v>1780</v>
      </c>
      <c r="H186" s="16" t="s">
        <v>1455</v>
      </c>
      <c r="I186" s="35">
        <v>43463</v>
      </c>
      <c r="J186" s="39">
        <v>0.5</v>
      </c>
      <c r="K186" s="21"/>
      <c r="L186" s="65">
        <v>1700</v>
      </c>
      <c r="M186" s="21">
        <v>1</v>
      </c>
      <c r="N186" s="35">
        <v>43461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>
        <v>182</v>
      </c>
      <c r="B187" s="16">
        <v>441</v>
      </c>
      <c r="C187" s="16" t="s">
        <v>1781</v>
      </c>
      <c r="D187" s="17" t="s">
        <v>1782</v>
      </c>
      <c r="E187" s="16" t="s">
        <v>62</v>
      </c>
      <c r="F187" s="16" t="s">
        <v>3014</v>
      </c>
      <c r="G187" s="16" t="s">
        <v>1784</v>
      </c>
      <c r="H187" s="16" t="s">
        <v>1455</v>
      </c>
      <c r="I187" s="35">
        <v>43465</v>
      </c>
      <c r="J187" s="39">
        <v>0.875</v>
      </c>
      <c r="K187" s="17"/>
      <c r="L187" s="70">
        <v>5400</v>
      </c>
      <c r="M187" s="16">
        <v>3</v>
      </c>
      <c r="N187" s="35">
        <v>43461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65.25" customHeight="1" x14ac:dyDescent="0.15">
      <c r="A188" s="16">
        <v>183</v>
      </c>
      <c r="B188" s="16">
        <v>191</v>
      </c>
      <c r="C188" s="16" t="s">
        <v>706</v>
      </c>
      <c r="D188" s="17" t="s">
        <v>3015</v>
      </c>
      <c r="E188" s="16" t="s">
        <v>51</v>
      </c>
      <c r="F188" s="16" t="s">
        <v>708</v>
      </c>
      <c r="G188" s="16" t="s">
        <v>709</v>
      </c>
      <c r="H188" s="16" t="s">
        <v>23</v>
      </c>
      <c r="I188" s="35">
        <v>43462</v>
      </c>
      <c r="J188" s="39">
        <v>0.79166666666666663</v>
      </c>
      <c r="K188" s="16"/>
      <c r="L188" s="70">
        <v>1600</v>
      </c>
      <c r="M188" s="16">
        <v>2</v>
      </c>
      <c r="N188" s="35">
        <v>43462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>
        <v>184</v>
      </c>
      <c r="B189" s="16">
        <v>444</v>
      </c>
      <c r="C189" s="16" t="s">
        <v>1792</v>
      </c>
      <c r="D189" s="17" t="s">
        <v>1793</v>
      </c>
      <c r="E189" s="16" t="s">
        <v>341</v>
      </c>
      <c r="F189" s="16" t="s">
        <v>1794</v>
      </c>
      <c r="G189" s="16" t="s">
        <v>1795</v>
      </c>
      <c r="H189" s="16" t="s">
        <v>1455</v>
      </c>
      <c r="I189" s="35">
        <v>43465</v>
      </c>
      <c r="J189" s="39">
        <v>0.58333333333333337</v>
      </c>
      <c r="K189" s="17"/>
      <c r="L189" s="70">
        <v>2800</v>
      </c>
      <c r="M189" s="16">
        <v>2</v>
      </c>
      <c r="N189" s="35">
        <v>43463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61.5" customHeight="1" x14ac:dyDescent="0.15">
      <c r="A190" s="16">
        <v>185</v>
      </c>
      <c r="B190" s="16">
        <v>445</v>
      </c>
      <c r="C190" s="16" t="s">
        <v>1797</v>
      </c>
      <c r="D190" s="17" t="s">
        <v>1798</v>
      </c>
      <c r="E190" s="16" t="s">
        <v>376</v>
      </c>
      <c r="F190" s="16" t="s">
        <v>1799</v>
      </c>
      <c r="G190" s="16" t="s">
        <v>3016</v>
      </c>
      <c r="H190" s="16" t="s">
        <v>1455</v>
      </c>
      <c r="I190" s="35">
        <v>43465</v>
      </c>
      <c r="J190" s="39">
        <v>0.88541666666666663</v>
      </c>
      <c r="K190" s="17" t="s">
        <v>3017</v>
      </c>
      <c r="L190" s="70">
        <v>4500</v>
      </c>
      <c r="M190" s="16">
        <v>4</v>
      </c>
      <c r="N190" s="35">
        <v>43463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/>
      <c r="B191" s="16"/>
      <c r="C191" s="16"/>
      <c r="D191" s="17"/>
      <c r="E191" s="17"/>
      <c r="F191" s="16"/>
      <c r="G191" s="16"/>
      <c r="H191" s="16"/>
      <c r="I191" s="35"/>
      <c r="J191" s="39"/>
      <c r="K191" s="16"/>
      <c r="L191" s="70"/>
      <c r="M191" s="16"/>
      <c r="N191" s="35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/>
      <c r="B192" s="16"/>
      <c r="C192" s="16"/>
      <c r="D192" s="17"/>
      <c r="E192" s="17"/>
      <c r="F192" s="17"/>
      <c r="G192" s="16"/>
      <c r="H192" s="16"/>
      <c r="I192" s="35"/>
      <c r="J192" s="39"/>
      <c r="K192" s="17"/>
      <c r="L192" s="70"/>
      <c r="M192" s="16"/>
      <c r="N192" s="35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/>
      <c r="B193" s="16"/>
      <c r="C193" s="16"/>
      <c r="D193" s="17"/>
      <c r="E193" s="17"/>
      <c r="F193" s="16"/>
      <c r="G193" s="16"/>
      <c r="H193" s="16"/>
      <c r="I193" s="35"/>
      <c r="J193" s="39"/>
      <c r="K193" s="17"/>
      <c r="L193" s="70"/>
      <c r="M193" s="16"/>
      <c r="N193" s="35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/>
      <c r="B194" s="16"/>
      <c r="C194" s="16"/>
      <c r="D194" s="17"/>
      <c r="E194" s="17"/>
      <c r="F194" s="16"/>
      <c r="G194" s="16"/>
      <c r="H194" s="16"/>
      <c r="I194" s="35"/>
      <c r="J194" s="39"/>
      <c r="K194" s="16"/>
      <c r="L194" s="70"/>
      <c r="M194" s="16"/>
      <c r="N194" s="35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/>
      <c r="B195" s="16"/>
      <c r="C195" s="16"/>
      <c r="D195" s="17"/>
      <c r="E195" s="17"/>
      <c r="F195" s="16"/>
      <c r="G195" s="16"/>
      <c r="H195" s="16"/>
      <c r="I195" s="35"/>
      <c r="J195" s="39"/>
      <c r="K195" s="17"/>
      <c r="L195" s="70"/>
      <c r="M195" s="16"/>
      <c r="N195" s="35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/>
      <c r="B196" s="16"/>
      <c r="C196" s="16"/>
      <c r="D196" s="17"/>
      <c r="E196" s="17"/>
      <c r="F196" s="16"/>
      <c r="G196" s="16"/>
      <c r="H196" s="16"/>
      <c r="I196" s="35"/>
      <c r="J196" s="39"/>
      <c r="K196" s="17"/>
      <c r="L196" s="70"/>
      <c r="M196" s="16"/>
      <c r="N196" s="35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97.5" customHeight="1" x14ac:dyDescent="0.15">
      <c r="A197" s="16"/>
      <c r="B197" s="16"/>
      <c r="C197" s="16"/>
      <c r="D197" s="17"/>
      <c r="E197" s="17"/>
      <c r="F197" s="17"/>
      <c r="G197" s="16"/>
      <c r="H197" s="16"/>
      <c r="I197" s="35"/>
      <c r="J197" s="39"/>
      <c r="K197" s="16"/>
      <c r="L197" s="70"/>
      <c r="M197" s="16"/>
      <c r="N197" s="35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/>
      <c r="B198" s="16"/>
      <c r="C198" s="16"/>
      <c r="D198" s="17"/>
      <c r="E198" s="16"/>
      <c r="F198" s="16"/>
      <c r="G198" s="16"/>
      <c r="H198" s="16"/>
      <c r="I198" s="35"/>
      <c r="J198" s="39"/>
      <c r="K198" s="17"/>
      <c r="L198" s="70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/>
      <c r="B199" s="16"/>
      <c r="C199" s="16"/>
      <c r="D199" s="17"/>
      <c r="E199" s="16"/>
      <c r="F199" s="16"/>
      <c r="G199" s="16"/>
      <c r="H199" s="215"/>
      <c r="I199" s="35"/>
      <c r="J199" s="39"/>
      <c r="K199" s="17"/>
      <c r="L199" s="70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/>
      <c r="B200" s="16"/>
      <c r="C200" s="16"/>
      <c r="D200" s="17"/>
      <c r="E200" s="16"/>
      <c r="F200" s="16"/>
      <c r="G200" s="16"/>
      <c r="H200" s="215"/>
      <c r="I200" s="35"/>
      <c r="J200" s="39"/>
      <c r="K200" s="17"/>
      <c r="L200" s="70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/>
      <c r="B201" s="16"/>
      <c r="C201" s="16"/>
      <c r="D201" s="17"/>
      <c r="E201" s="16"/>
      <c r="F201" s="16"/>
      <c r="G201" s="16"/>
      <c r="H201" s="215"/>
      <c r="I201" s="35"/>
      <c r="J201" s="39"/>
      <c r="K201" s="17"/>
      <c r="L201" s="70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/>
      <c r="B202" s="16"/>
      <c r="C202" s="16"/>
      <c r="D202" s="17"/>
      <c r="E202" s="16"/>
      <c r="F202" s="16"/>
      <c r="G202" s="16"/>
      <c r="H202" s="215"/>
      <c r="I202" s="35"/>
      <c r="J202" s="39"/>
      <c r="K202" s="17"/>
      <c r="L202" s="70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/>
      <c r="B203" s="22"/>
      <c r="C203" s="218"/>
      <c r="D203" s="23"/>
      <c r="E203" s="22"/>
      <c r="F203" s="218"/>
      <c r="G203" s="22"/>
      <c r="H203" s="215"/>
      <c r="I203" s="35"/>
      <c r="J203" s="39"/>
      <c r="K203" s="17"/>
      <c r="L203" s="70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/>
      <c r="B204" s="22"/>
      <c r="C204" s="218"/>
      <c r="D204" s="23"/>
      <c r="E204" s="22"/>
      <c r="F204" s="218"/>
      <c r="G204" s="22"/>
      <c r="H204" s="215"/>
      <c r="I204" s="35"/>
      <c r="J204" s="39"/>
      <c r="K204" s="17"/>
      <c r="L204" s="70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/>
      <c r="B205" s="22"/>
      <c r="C205" s="218"/>
      <c r="D205" s="23"/>
      <c r="E205" s="22"/>
      <c r="F205" s="218"/>
      <c r="G205" s="22"/>
      <c r="H205" s="215"/>
      <c r="I205" s="35"/>
      <c r="J205" s="39"/>
      <c r="K205" s="17"/>
      <c r="L205" s="70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/>
      <c r="B206" s="16"/>
      <c r="C206" s="16"/>
      <c r="D206" s="17"/>
      <c r="E206" s="16"/>
      <c r="F206" s="16"/>
      <c r="G206" s="16"/>
      <c r="H206" s="16"/>
      <c r="I206" s="35"/>
      <c r="J206" s="39"/>
      <c r="K206" s="17"/>
      <c r="L206" s="70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/>
      <c r="B207" s="16"/>
      <c r="C207" s="16"/>
      <c r="D207" s="17"/>
      <c r="E207" s="16"/>
      <c r="F207" s="16"/>
      <c r="G207" s="16"/>
      <c r="H207" s="215"/>
      <c r="I207" s="35"/>
      <c r="J207" s="39"/>
      <c r="K207" s="17"/>
      <c r="L207" s="70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/>
      <c r="B208" s="16"/>
      <c r="C208" s="16"/>
      <c r="D208" s="17"/>
      <c r="E208" s="16"/>
      <c r="F208" s="16"/>
      <c r="G208" s="16"/>
      <c r="H208" s="215"/>
      <c r="I208" s="35"/>
      <c r="J208" s="39"/>
      <c r="K208" s="17"/>
      <c r="L208" s="70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/>
      <c r="B209" s="22"/>
      <c r="C209" s="22"/>
      <c r="D209" s="23"/>
      <c r="E209" s="22"/>
      <c r="F209" s="22"/>
      <c r="G209" s="22"/>
      <c r="H209" s="215"/>
      <c r="I209" s="35"/>
      <c r="J209" s="39"/>
      <c r="K209" s="17"/>
      <c r="L209" s="70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/>
      <c r="B210" s="16"/>
      <c r="C210" s="16"/>
      <c r="D210" s="17"/>
      <c r="E210" s="16"/>
      <c r="F210" s="16"/>
      <c r="G210" s="16"/>
      <c r="H210" s="215"/>
      <c r="I210" s="35"/>
      <c r="J210" s="39"/>
      <c r="K210" s="17"/>
      <c r="L210" s="70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/>
      <c r="B211" s="16"/>
      <c r="C211" s="16"/>
      <c r="D211" s="17"/>
      <c r="E211" s="16"/>
      <c r="F211" s="16"/>
      <c r="G211" s="16"/>
      <c r="H211" s="16"/>
      <c r="I211" s="35"/>
      <c r="J211" s="39"/>
      <c r="K211" s="17"/>
      <c r="L211" s="70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/>
      <c r="B212" s="16"/>
      <c r="C212" s="16"/>
      <c r="D212" s="17"/>
      <c r="E212" s="16"/>
      <c r="F212" s="16"/>
      <c r="G212" s="16"/>
      <c r="H212" s="16"/>
      <c r="I212" s="35"/>
      <c r="J212" s="39"/>
      <c r="K212" s="17"/>
      <c r="L212" s="70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/>
      <c r="B213" s="16"/>
      <c r="C213" s="16"/>
      <c r="D213" s="17"/>
      <c r="E213" s="16"/>
      <c r="F213" s="16"/>
      <c r="G213" s="16"/>
      <c r="H213" s="215"/>
      <c r="I213" s="35"/>
      <c r="J213" s="39"/>
      <c r="K213" s="17"/>
      <c r="L213" s="70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/>
      <c r="B214" s="16"/>
      <c r="C214" s="16"/>
      <c r="D214" s="17"/>
      <c r="E214" s="16"/>
      <c r="F214" s="16"/>
      <c r="G214" s="16"/>
      <c r="H214" s="215"/>
      <c r="I214" s="35"/>
      <c r="J214" s="39"/>
      <c r="K214" s="17"/>
      <c r="L214" s="70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/>
      <c r="B215" s="16"/>
      <c r="C215" s="16"/>
      <c r="D215" s="17"/>
      <c r="E215" s="16"/>
      <c r="F215" s="16"/>
      <c r="G215" s="16"/>
      <c r="H215" s="215"/>
      <c r="I215" s="35"/>
      <c r="J215" s="39"/>
      <c r="K215" s="16"/>
      <c r="L215" s="70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/>
      <c r="B216" s="16"/>
      <c r="C216" s="16"/>
      <c r="D216" s="17"/>
      <c r="E216" s="16"/>
      <c r="F216" s="16"/>
      <c r="G216" s="16"/>
      <c r="H216" s="215"/>
      <c r="I216" s="35"/>
      <c r="J216" s="39"/>
      <c r="K216" s="17"/>
      <c r="L216" s="70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/>
      <c r="B217" s="16"/>
      <c r="C217" s="16"/>
      <c r="D217" s="17"/>
      <c r="E217" s="16"/>
      <c r="F217" s="16"/>
      <c r="G217" s="16"/>
      <c r="H217" s="215"/>
      <c r="I217" s="35"/>
      <c r="J217" s="39"/>
      <c r="K217" s="17"/>
      <c r="L217" s="70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5"/>
      <c r="J218" s="39"/>
      <c r="K218" s="17"/>
      <c r="L218" s="70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5"/>
      <c r="J219" s="39"/>
      <c r="K219" s="17"/>
      <c r="L219" s="70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5"/>
      <c r="J220" s="39"/>
      <c r="K220" s="17"/>
      <c r="L220" s="70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5"/>
      <c r="J221" s="39"/>
      <c r="K221" s="17"/>
      <c r="L221" s="70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5"/>
      <c r="J222" s="39"/>
      <c r="K222" s="17"/>
      <c r="L222" s="70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5"/>
      <c r="J223" s="39"/>
      <c r="K223" s="17"/>
      <c r="L223" s="70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5"/>
      <c r="J224" s="39"/>
      <c r="K224" s="17"/>
      <c r="L224" s="70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5"/>
      <c r="J225" s="39"/>
      <c r="K225" s="17"/>
      <c r="L225" s="70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5"/>
      <c r="J226" s="39"/>
      <c r="K226" s="17"/>
      <c r="L226" s="70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5"/>
      <c r="J227" s="39"/>
      <c r="K227" s="17"/>
      <c r="L227" s="70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5"/>
      <c r="J228" s="39"/>
      <c r="K228" s="17"/>
      <c r="L228" s="70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/>
      <c r="B229" s="16"/>
      <c r="C229" s="16"/>
      <c r="D229" s="17"/>
      <c r="E229" s="16"/>
      <c r="F229" s="16"/>
      <c r="G229" s="16"/>
      <c r="H229" s="16"/>
      <c r="I229" s="35"/>
      <c r="J229" s="39"/>
      <c r="K229" s="17"/>
      <c r="L229" s="70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16"/>
      <c r="B230" s="16"/>
      <c r="C230" s="16"/>
      <c r="D230" s="17"/>
      <c r="E230" s="16"/>
      <c r="F230" s="19"/>
      <c r="G230" s="16"/>
      <c r="H230" s="16"/>
      <c r="I230" s="35"/>
      <c r="J230" s="39"/>
      <c r="K230" s="34"/>
      <c r="L230" s="70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5"/>
      <c r="J231" s="39"/>
      <c r="K231" s="219"/>
      <c r="L231" s="70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5"/>
      <c r="J232" s="39"/>
      <c r="K232" s="34"/>
      <c r="L232" s="70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/>
      <c r="B233" s="16"/>
      <c r="C233" s="16"/>
      <c r="D233" s="17"/>
      <c r="E233" s="16"/>
      <c r="F233" s="16"/>
      <c r="G233" s="16"/>
      <c r="H233" s="16"/>
      <c r="I233" s="35"/>
      <c r="J233" s="39"/>
      <c r="K233" s="34"/>
      <c r="L233" s="70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/>
      <c r="B234" s="16"/>
      <c r="C234" s="20"/>
      <c r="D234" s="29"/>
      <c r="E234" s="20"/>
      <c r="F234" s="20"/>
      <c r="G234" s="20"/>
      <c r="H234" s="20"/>
      <c r="I234" s="220"/>
      <c r="J234" s="221"/>
      <c r="K234" s="217"/>
      <c r="L234" s="70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/>
      <c r="B235" s="16"/>
      <c r="C235" s="16"/>
      <c r="D235" s="17"/>
      <c r="E235" s="16"/>
      <c r="F235" s="16"/>
      <c r="G235" s="16"/>
      <c r="H235" s="16"/>
      <c r="I235" s="35"/>
      <c r="J235" s="39"/>
      <c r="K235" s="34"/>
      <c r="L235" s="70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/>
      <c r="B236" s="19"/>
      <c r="C236" s="19"/>
      <c r="D236" s="34"/>
      <c r="E236" s="19"/>
      <c r="F236" s="19"/>
      <c r="G236" s="19"/>
      <c r="H236" s="19"/>
      <c r="I236" s="222"/>
      <c r="J236" s="223"/>
      <c r="K236" s="34"/>
      <c r="L236" s="70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/>
      <c r="B237" s="16"/>
      <c r="C237" s="16"/>
      <c r="D237" s="17"/>
      <c r="E237" s="16"/>
      <c r="F237" s="16"/>
      <c r="G237" s="16"/>
      <c r="H237" s="16"/>
      <c r="I237" s="35"/>
      <c r="J237" s="39"/>
      <c r="K237" s="34"/>
      <c r="L237" s="70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/>
      <c r="B238" s="19"/>
      <c r="C238" s="19"/>
      <c r="D238" s="34"/>
      <c r="E238" s="19"/>
      <c r="F238" s="19"/>
      <c r="G238" s="19"/>
      <c r="H238" s="19"/>
      <c r="I238" s="222"/>
      <c r="J238" s="223"/>
      <c r="K238" s="34"/>
      <c r="L238" s="70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/>
      <c r="B239" s="16"/>
      <c r="C239" s="16"/>
      <c r="D239" s="17"/>
      <c r="E239" s="16"/>
      <c r="F239" s="16"/>
      <c r="G239" s="16"/>
      <c r="H239" s="16"/>
      <c r="I239" s="35"/>
      <c r="J239" s="39"/>
      <c r="K239" s="17"/>
      <c r="L239" s="40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16"/>
      <c r="B240" s="16"/>
      <c r="C240" s="16"/>
      <c r="D240" s="17"/>
      <c r="E240" s="16"/>
      <c r="F240" s="16"/>
      <c r="G240" s="16"/>
      <c r="H240" s="16"/>
      <c r="I240" s="35"/>
      <c r="J240" s="39"/>
      <c r="K240" s="17"/>
      <c r="L240" s="40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16"/>
      <c r="B241" s="16"/>
      <c r="C241" s="16"/>
      <c r="D241" s="17"/>
      <c r="E241" s="16"/>
      <c r="F241" s="16"/>
      <c r="G241" s="16"/>
      <c r="H241" s="16"/>
      <c r="I241" s="35"/>
      <c r="J241" s="39"/>
      <c r="K241" s="17"/>
      <c r="L241" s="70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/>
      <c r="B242" s="16"/>
      <c r="C242" s="16"/>
      <c r="D242" s="17"/>
      <c r="E242" s="16"/>
      <c r="F242" s="16"/>
      <c r="G242" s="16"/>
      <c r="H242" s="16"/>
      <c r="I242" s="35"/>
      <c r="J242" s="39"/>
      <c r="K242" s="40"/>
      <c r="L242" s="70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/>
      <c r="B243" s="16"/>
      <c r="C243" s="16"/>
      <c r="D243" s="17"/>
      <c r="E243" s="16"/>
      <c r="F243" s="16"/>
      <c r="G243" s="16"/>
      <c r="H243" s="16"/>
      <c r="I243" s="35"/>
      <c r="J243" s="39"/>
      <c r="K243" s="70"/>
      <c r="L243" s="70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/>
      <c r="B244" s="16"/>
      <c r="C244" s="19"/>
      <c r="D244" s="34"/>
      <c r="E244" s="19"/>
      <c r="F244" s="19"/>
      <c r="G244" s="16"/>
      <c r="H244" s="19"/>
      <c r="I244" s="35"/>
      <c r="J244" s="39"/>
      <c r="K244" s="70"/>
      <c r="L244" s="70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/>
      <c r="B245" s="16"/>
      <c r="C245" s="16"/>
      <c r="D245" s="17"/>
      <c r="E245" s="16"/>
      <c r="F245" s="16"/>
      <c r="G245" s="16"/>
      <c r="H245" s="16"/>
      <c r="I245" s="35"/>
      <c r="J245" s="39"/>
      <c r="K245" s="17"/>
      <c r="L245" s="70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5"/>
      <c r="J246" s="39"/>
      <c r="K246" s="34"/>
      <c r="L246" s="70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16"/>
      <c r="B247" s="16"/>
      <c r="C247" s="16"/>
      <c r="D247" s="17"/>
      <c r="E247" s="16"/>
      <c r="F247" s="16"/>
      <c r="G247" s="16"/>
      <c r="H247" s="16"/>
      <c r="I247" s="35"/>
      <c r="J247" s="39"/>
      <c r="K247" s="17"/>
      <c r="L247" s="40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/>
      <c r="B248" s="16"/>
      <c r="C248" s="16"/>
      <c r="D248" s="17"/>
      <c r="E248" s="16"/>
      <c r="F248" s="16"/>
      <c r="G248" s="16"/>
      <c r="H248" s="16"/>
      <c r="I248" s="35"/>
      <c r="J248" s="39"/>
      <c r="K248" s="17"/>
      <c r="L248" s="40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/>
      <c r="B249" s="16"/>
      <c r="C249" s="16"/>
      <c r="D249" s="17"/>
      <c r="E249" s="16"/>
      <c r="F249" s="16"/>
      <c r="G249" s="16"/>
      <c r="H249" s="16"/>
      <c r="I249" s="35"/>
      <c r="J249" s="39"/>
      <c r="K249" s="17"/>
      <c r="L249" s="40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/>
      <c r="B250" s="16"/>
      <c r="C250" s="16"/>
      <c r="D250" s="17"/>
      <c r="E250" s="16"/>
      <c r="F250" s="16"/>
      <c r="G250" s="16"/>
      <c r="H250" s="16"/>
      <c r="I250" s="35"/>
      <c r="J250" s="39"/>
      <c r="K250" s="17"/>
      <c r="L250" s="40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/>
      <c r="B251" s="16"/>
      <c r="C251" s="16"/>
      <c r="D251" s="17"/>
      <c r="E251" s="16"/>
      <c r="F251" s="16"/>
      <c r="G251" s="16"/>
      <c r="H251" s="16"/>
      <c r="I251" s="35"/>
      <c r="J251" s="39"/>
      <c r="K251" s="17"/>
      <c r="L251" s="40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/>
      <c r="B252" s="16"/>
      <c r="C252" s="16"/>
      <c r="D252" s="17"/>
      <c r="E252" s="16"/>
      <c r="F252" s="16"/>
      <c r="G252" s="16"/>
      <c r="H252" s="16"/>
      <c r="I252" s="35"/>
      <c r="J252" s="39"/>
      <c r="K252" s="17"/>
      <c r="L252" s="40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/>
      <c r="B253" s="16"/>
      <c r="C253" s="16"/>
      <c r="D253" s="17"/>
      <c r="E253" s="16"/>
      <c r="F253" s="16"/>
      <c r="G253" s="16"/>
      <c r="H253" s="16"/>
      <c r="I253" s="35"/>
      <c r="J253" s="39"/>
      <c r="K253" s="17"/>
      <c r="L253" s="40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/>
      <c r="B254" s="16"/>
      <c r="C254" s="16"/>
      <c r="D254" s="17"/>
      <c r="E254" s="16"/>
      <c r="F254" s="16"/>
      <c r="G254" s="16"/>
      <c r="H254" s="16"/>
      <c r="I254" s="35"/>
      <c r="J254" s="39"/>
      <c r="K254" s="17"/>
      <c r="L254" s="40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/>
      <c r="B255" s="16"/>
      <c r="C255" s="16"/>
      <c r="D255" s="17"/>
      <c r="E255" s="16"/>
      <c r="F255" s="16"/>
      <c r="G255" s="16"/>
      <c r="H255" s="16"/>
      <c r="I255" s="35"/>
      <c r="J255" s="39"/>
      <c r="K255" s="17"/>
      <c r="L255" s="40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/>
      <c r="B256" s="16"/>
      <c r="C256" s="16"/>
      <c r="D256" s="17"/>
      <c r="E256" s="16"/>
      <c r="F256" s="16"/>
      <c r="G256" s="16"/>
      <c r="H256" s="16"/>
      <c r="I256" s="35"/>
      <c r="J256" s="39"/>
      <c r="K256" s="17"/>
      <c r="L256" s="40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/>
      <c r="B257" s="16"/>
      <c r="C257" s="16"/>
      <c r="D257" s="17"/>
      <c r="E257" s="16"/>
      <c r="F257" s="16"/>
      <c r="G257" s="16"/>
      <c r="H257" s="16"/>
      <c r="I257" s="35"/>
      <c r="J257" s="39"/>
      <c r="K257" s="17"/>
      <c r="L257" s="40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/>
      <c r="B258" s="16"/>
      <c r="C258" s="16"/>
      <c r="D258" s="17"/>
      <c r="E258" s="16"/>
      <c r="F258" s="16"/>
      <c r="G258" s="16"/>
      <c r="H258" s="16"/>
      <c r="I258" s="35"/>
      <c r="J258" s="39"/>
      <c r="K258" s="17"/>
      <c r="L258" s="40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/>
      <c r="B259" s="16"/>
      <c r="C259" s="16"/>
      <c r="D259" s="17"/>
      <c r="E259" s="16"/>
      <c r="F259" s="16"/>
      <c r="G259" s="16"/>
      <c r="H259" s="16"/>
      <c r="I259" s="35"/>
      <c r="J259" s="39"/>
      <c r="K259" s="17"/>
      <c r="L259" s="40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/>
      <c r="B260" s="16"/>
      <c r="C260" s="16"/>
      <c r="D260" s="17"/>
      <c r="E260" s="16"/>
      <c r="F260" s="16"/>
      <c r="G260" s="16"/>
      <c r="H260" s="16"/>
      <c r="I260" s="35"/>
      <c r="J260" s="39"/>
      <c r="K260" s="17"/>
      <c r="L260" s="40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/>
      <c r="B261" s="16"/>
      <c r="C261" s="16"/>
      <c r="D261" s="17"/>
      <c r="E261" s="16"/>
      <c r="F261" s="16"/>
      <c r="G261" s="16"/>
      <c r="H261" s="16"/>
      <c r="I261" s="35"/>
      <c r="J261" s="39"/>
      <c r="K261" s="17"/>
      <c r="L261" s="40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/>
      <c r="B262" s="16"/>
      <c r="C262" s="16"/>
      <c r="D262" s="17"/>
      <c r="E262" s="16"/>
      <c r="F262" s="16"/>
      <c r="G262" s="16"/>
      <c r="H262" s="16"/>
      <c r="I262" s="35"/>
      <c r="J262" s="39"/>
      <c r="K262" s="17"/>
      <c r="L262" s="40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/>
      <c r="B263" s="16"/>
      <c r="C263" s="16"/>
      <c r="D263" s="17"/>
      <c r="E263" s="16"/>
      <c r="F263" s="16"/>
      <c r="G263" s="16"/>
      <c r="H263" s="16"/>
      <c r="I263" s="35"/>
      <c r="J263" s="39"/>
      <c r="K263" s="17"/>
      <c r="L263" s="40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/>
      <c r="B264" s="16"/>
      <c r="C264" s="16"/>
      <c r="D264" s="17"/>
      <c r="E264" s="16"/>
      <c r="F264" s="16"/>
      <c r="G264" s="16"/>
      <c r="H264" s="16"/>
      <c r="I264" s="35"/>
      <c r="J264" s="39"/>
      <c r="K264" s="17"/>
      <c r="L264" s="40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/>
      <c r="B265" s="16"/>
      <c r="C265" s="16"/>
      <c r="D265" s="17"/>
      <c r="E265" s="16"/>
      <c r="F265" s="16"/>
      <c r="G265" s="16"/>
      <c r="H265" s="16"/>
      <c r="I265" s="35"/>
      <c r="J265" s="39"/>
      <c r="K265" s="17"/>
      <c r="L265" s="40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/>
      <c r="B266" s="16"/>
      <c r="C266" s="16"/>
      <c r="D266" s="17"/>
      <c r="E266" s="16"/>
      <c r="F266" s="16"/>
      <c r="G266" s="16"/>
      <c r="H266" s="16"/>
      <c r="I266" s="35"/>
      <c r="J266" s="39"/>
      <c r="K266" s="17"/>
      <c r="L266" s="40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/>
      <c r="B267" s="16"/>
      <c r="C267" s="16"/>
      <c r="D267" s="17"/>
      <c r="E267" s="16"/>
      <c r="F267" s="16"/>
      <c r="G267" s="16"/>
      <c r="H267" s="16"/>
      <c r="I267" s="35"/>
      <c r="J267" s="39"/>
      <c r="K267" s="17"/>
      <c r="L267" s="40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/>
      <c r="B268" s="16"/>
      <c r="C268" s="16"/>
      <c r="D268" s="17"/>
      <c r="E268" s="16"/>
      <c r="F268" s="16"/>
      <c r="G268" s="16"/>
      <c r="H268" s="16"/>
      <c r="I268" s="35"/>
      <c r="J268" s="39"/>
      <c r="K268" s="17"/>
      <c r="L268" s="40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/>
      <c r="B269" s="16"/>
      <c r="C269" s="16"/>
      <c r="D269" s="17"/>
      <c r="E269" s="16"/>
      <c r="F269" s="16"/>
      <c r="G269" s="16"/>
      <c r="H269" s="16"/>
      <c r="I269" s="35"/>
      <c r="J269" s="39"/>
      <c r="K269" s="17"/>
      <c r="L269" s="40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/>
      <c r="B270" s="16"/>
      <c r="C270" s="16"/>
      <c r="D270" s="17"/>
      <c r="E270" s="16"/>
      <c r="F270" s="16"/>
      <c r="G270" s="16"/>
      <c r="H270" s="16"/>
      <c r="I270" s="35"/>
      <c r="J270" s="39"/>
      <c r="K270" s="17"/>
      <c r="L270" s="40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/>
      <c r="B271" s="16"/>
      <c r="C271" s="16"/>
      <c r="D271" s="17"/>
      <c r="E271" s="16"/>
      <c r="F271" s="16"/>
      <c r="G271" s="16"/>
      <c r="H271" s="16"/>
      <c r="I271" s="35"/>
      <c r="J271" s="39"/>
      <c r="K271" s="17"/>
      <c r="L271" s="40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/>
      <c r="B272" s="16"/>
      <c r="C272" s="16"/>
      <c r="D272" s="17"/>
      <c r="E272" s="16"/>
      <c r="F272" s="16"/>
      <c r="G272" s="16"/>
      <c r="H272" s="16"/>
      <c r="I272" s="35"/>
      <c r="J272" s="39"/>
      <c r="K272" s="17"/>
      <c r="L272" s="40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/>
      <c r="B273" s="16"/>
      <c r="C273" s="16"/>
      <c r="D273" s="17"/>
      <c r="E273" s="16"/>
      <c r="F273" s="16"/>
      <c r="G273" s="16"/>
      <c r="H273" s="16"/>
      <c r="I273" s="35"/>
      <c r="J273" s="39"/>
      <c r="K273" s="17"/>
      <c r="L273" s="40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/>
      <c r="B274" s="16"/>
      <c r="C274" s="16"/>
      <c r="D274" s="17"/>
      <c r="E274" s="16"/>
      <c r="F274" s="16"/>
      <c r="G274" s="16"/>
      <c r="H274" s="16"/>
      <c r="I274" s="35"/>
      <c r="J274" s="39"/>
      <c r="K274" s="17"/>
      <c r="L274" s="40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/>
      <c r="B275" s="16"/>
      <c r="C275" s="16"/>
      <c r="D275" s="17"/>
      <c r="E275" s="16"/>
      <c r="F275" s="16"/>
      <c r="G275" s="16"/>
      <c r="H275" s="16"/>
      <c r="I275" s="35"/>
      <c r="J275" s="39"/>
      <c r="K275" s="17"/>
      <c r="L275" s="40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/>
      <c r="B276" s="16"/>
      <c r="C276" s="16"/>
      <c r="D276" s="17"/>
      <c r="E276" s="16"/>
      <c r="F276" s="16"/>
      <c r="G276" s="16"/>
      <c r="H276" s="16"/>
      <c r="I276" s="35"/>
      <c r="J276" s="39"/>
      <c r="K276" s="17"/>
      <c r="L276" s="40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/>
      <c r="B277" s="16"/>
      <c r="C277" s="16"/>
      <c r="D277" s="17"/>
      <c r="E277" s="16"/>
      <c r="F277" s="16"/>
      <c r="G277" s="16"/>
      <c r="H277" s="16"/>
      <c r="I277" s="35"/>
      <c r="J277" s="39"/>
      <c r="K277" s="17"/>
      <c r="L277" s="40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/>
      <c r="B278" s="16"/>
      <c r="C278" s="16"/>
      <c r="D278" s="17"/>
      <c r="E278" s="16"/>
      <c r="F278" s="16"/>
      <c r="G278" s="16"/>
      <c r="H278" s="16"/>
      <c r="I278" s="35"/>
      <c r="J278" s="39"/>
      <c r="K278" s="17"/>
      <c r="L278" s="40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/>
      <c r="B279" s="16"/>
      <c r="C279" s="16"/>
      <c r="D279" s="17"/>
      <c r="E279" s="16"/>
      <c r="F279" s="16"/>
      <c r="G279" s="16"/>
      <c r="H279" s="16"/>
      <c r="I279" s="35"/>
      <c r="J279" s="39"/>
      <c r="K279" s="17"/>
      <c r="L279" s="40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/>
      <c r="B280" s="16"/>
      <c r="C280" s="16"/>
      <c r="D280" s="17"/>
      <c r="E280" s="16"/>
      <c r="F280" s="16"/>
      <c r="G280" s="16"/>
      <c r="H280" s="16"/>
      <c r="I280" s="35"/>
      <c r="J280" s="39"/>
      <c r="K280" s="17"/>
      <c r="L280" s="40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/>
      <c r="B281" s="16"/>
      <c r="C281" s="16"/>
      <c r="D281" s="17"/>
      <c r="E281" s="16"/>
      <c r="F281" s="16"/>
      <c r="G281" s="16"/>
      <c r="H281" s="16"/>
      <c r="I281" s="35"/>
      <c r="J281" s="39"/>
      <c r="K281" s="17"/>
      <c r="L281" s="40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/>
      <c r="B282" s="16"/>
      <c r="C282" s="16"/>
      <c r="D282" s="17"/>
      <c r="E282" s="16"/>
      <c r="F282" s="16"/>
      <c r="G282" s="16"/>
      <c r="H282" s="16"/>
      <c r="I282" s="35"/>
      <c r="J282" s="39"/>
      <c r="K282" s="17"/>
      <c r="L282" s="40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/>
      <c r="B283" s="16"/>
      <c r="C283" s="16"/>
      <c r="D283" s="17"/>
      <c r="E283" s="16"/>
      <c r="F283" s="16"/>
      <c r="G283" s="16"/>
      <c r="H283" s="16"/>
      <c r="I283" s="35"/>
      <c r="J283" s="39"/>
      <c r="K283" s="17"/>
      <c r="L283" s="40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/>
      <c r="B284" s="16"/>
      <c r="C284" s="16"/>
      <c r="D284" s="17"/>
      <c r="E284" s="16"/>
      <c r="F284" s="16"/>
      <c r="G284" s="16"/>
      <c r="H284" s="16"/>
      <c r="I284" s="35"/>
      <c r="J284" s="39"/>
      <c r="K284" s="17"/>
      <c r="L284" s="40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>
        <v>280</v>
      </c>
      <c r="B285" s="16"/>
      <c r="C285" s="16"/>
      <c r="D285" s="17"/>
      <c r="E285" s="16"/>
      <c r="F285" s="16"/>
      <c r="G285" s="16"/>
      <c r="H285" s="16"/>
      <c r="I285" s="35"/>
      <c r="J285" s="39"/>
      <c r="K285" s="17"/>
      <c r="L285" s="40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>
        <v>281</v>
      </c>
      <c r="B286" s="16"/>
      <c r="C286" s="16"/>
      <c r="D286" s="17"/>
      <c r="E286" s="16"/>
      <c r="F286" s="16"/>
      <c r="G286" s="16"/>
      <c r="H286" s="16"/>
      <c r="I286" s="35"/>
      <c r="J286" s="39"/>
      <c r="K286" s="17"/>
      <c r="L286" s="40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>
        <v>282</v>
      </c>
      <c r="B287" s="16"/>
      <c r="C287" s="16"/>
      <c r="D287" s="17"/>
      <c r="E287" s="16"/>
      <c r="F287" s="16"/>
      <c r="G287" s="16"/>
      <c r="H287" s="16"/>
      <c r="I287" s="35"/>
      <c r="J287" s="39"/>
      <c r="K287" s="17"/>
      <c r="L287" s="40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>
        <v>283</v>
      </c>
      <c r="B288" s="16"/>
      <c r="C288" s="16"/>
      <c r="D288" s="17"/>
      <c r="E288" s="16"/>
      <c r="F288" s="16"/>
      <c r="G288" s="16"/>
      <c r="H288" s="16"/>
      <c r="I288" s="35"/>
      <c r="J288" s="39"/>
      <c r="K288" s="17"/>
      <c r="L288" s="40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>
        <v>284</v>
      </c>
      <c r="B289" s="16"/>
      <c r="C289" s="16"/>
      <c r="D289" s="17"/>
      <c r="E289" s="16"/>
      <c r="F289" s="16"/>
      <c r="G289" s="16"/>
      <c r="H289" s="16"/>
      <c r="I289" s="35"/>
      <c r="J289" s="39"/>
      <c r="K289" s="17"/>
      <c r="L289" s="40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>
        <v>285</v>
      </c>
      <c r="B290" s="16"/>
      <c r="C290" s="16"/>
      <c r="D290" s="17"/>
      <c r="E290" s="16"/>
      <c r="F290" s="16"/>
      <c r="G290" s="16"/>
      <c r="H290" s="16"/>
      <c r="I290" s="35"/>
      <c r="J290" s="39"/>
      <c r="K290" s="17"/>
      <c r="L290" s="40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>
        <v>286</v>
      </c>
      <c r="B291" s="16"/>
      <c r="C291" s="16"/>
      <c r="D291" s="17"/>
      <c r="E291" s="16"/>
      <c r="F291" s="16"/>
      <c r="G291" s="16"/>
      <c r="H291" s="16"/>
      <c r="I291" s="35"/>
      <c r="J291" s="39"/>
      <c r="K291" s="17"/>
      <c r="L291" s="40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>
        <v>287</v>
      </c>
      <c r="B292" s="16"/>
      <c r="C292" s="16"/>
      <c r="D292" s="17"/>
      <c r="E292" s="16"/>
      <c r="F292" s="16"/>
      <c r="G292" s="16"/>
      <c r="H292" s="16"/>
      <c r="I292" s="35"/>
      <c r="J292" s="39"/>
      <c r="K292" s="17"/>
      <c r="L292" s="40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>
        <v>288</v>
      </c>
      <c r="B293" s="16"/>
      <c r="C293" s="16"/>
      <c r="D293" s="17"/>
      <c r="E293" s="16"/>
      <c r="F293" s="16"/>
      <c r="G293" s="16"/>
      <c r="H293" s="16"/>
      <c r="I293" s="35"/>
      <c r="J293" s="39"/>
      <c r="K293" s="17"/>
      <c r="L293" s="40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>
        <v>289</v>
      </c>
      <c r="B294" s="16"/>
      <c r="C294" s="16"/>
      <c r="D294" s="17"/>
      <c r="E294" s="16"/>
      <c r="F294" s="16"/>
      <c r="G294" s="16"/>
      <c r="H294" s="16"/>
      <c r="I294" s="35"/>
      <c r="J294" s="39"/>
      <c r="K294" s="17"/>
      <c r="L294" s="40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>
        <v>290</v>
      </c>
      <c r="B295" s="16"/>
      <c r="C295" s="16"/>
      <c r="D295" s="17"/>
      <c r="E295" s="16"/>
      <c r="F295" s="16"/>
      <c r="G295" s="16"/>
      <c r="H295" s="16"/>
      <c r="I295" s="35"/>
      <c r="J295" s="39"/>
      <c r="K295" s="17"/>
      <c r="L295" s="40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>
        <v>291</v>
      </c>
      <c r="B296" s="16"/>
      <c r="C296" s="16"/>
      <c r="D296" s="17"/>
      <c r="E296" s="16"/>
      <c r="F296" s="16"/>
      <c r="G296" s="16"/>
      <c r="H296" s="16"/>
      <c r="I296" s="35"/>
      <c r="J296" s="39"/>
      <c r="K296" s="17"/>
      <c r="L296" s="40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>
        <v>292</v>
      </c>
      <c r="B297" s="16"/>
      <c r="C297" s="16"/>
      <c r="D297" s="17"/>
      <c r="E297" s="16"/>
      <c r="F297" s="16"/>
      <c r="G297" s="16"/>
      <c r="H297" s="16"/>
      <c r="I297" s="35"/>
      <c r="J297" s="39"/>
      <c r="K297" s="17"/>
      <c r="L297" s="40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>
        <v>293</v>
      </c>
      <c r="B298" s="16"/>
      <c r="C298" s="16"/>
      <c r="D298" s="17"/>
      <c r="E298" s="16"/>
      <c r="F298" s="16"/>
      <c r="G298" s="16"/>
      <c r="H298" s="16"/>
      <c r="I298" s="35"/>
      <c r="J298" s="39"/>
      <c r="K298" s="17"/>
      <c r="L298" s="40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>
        <v>294</v>
      </c>
      <c r="B299" s="16"/>
      <c r="C299" s="16"/>
      <c r="D299" s="17"/>
      <c r="E299" s="16"/>
      <c r="F299" s="16"/>
      <c r="G299" s="16"/>
      <c r="H299" s="16"/>
      <c r="I299" s="35"/>
      <c r="J299" s="39"/>
      <c r="K299" s="17"/>
      <c r="L299" s="40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>
        <v>295</v>
      </c>
      <c r="B300" s="16"/>
      <c r="C300" s="16"/>
      <c r="D300" s="17"/>
      <c r="E300" s="16"/>
      <c r="F300" s="16"/>
      <c r="G300" s="16"/>
      <c r="H300" s="16"/>
      <c r="I300" s="35"/>
      <c r="J300" s="39"/>
      <c r="K300" s="17"/>
      <c r="L300" s="40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>
        <v>296</v>
      </c>
      <c r="B301" s="16"/>
      <c r="C301" s="16"/>
      <c r="D301" s="17"/>
      <c r="E301" s="16"/>
      <c r="F301" s="16"/>
      <c r="G301" s="16"/>
      <c r="H301" s="16"/>
      <c r="I301" s="35"/>
      <c r="J301" s="39"/>
      <c r="K301" s="17"/>
      <c r="L301" s="40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>
        <v>297</v>
      </c>
      <c r="B302" s="16"/>
      <c r="C302" s="16"/>
      <c r="D302" s="17"/>
      <c r="E302" s="16"/>
      <c r="F302" s="16"/>
      <c r="G302" s="16"/>
      <c r="H302" s="16"/>
      <c r="I302" s="35"/>
      <c r="J302" s="39"/>
      <c r="K302" s="17"/>
      <c r="L302" s="40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>
        <v>298</v>
      </c>
      <c r="B303" s="16"/>
      <c r="C303" s="16"/>
      <c r="D303" s="17"/>
      <c r="E303" s="16"/>
      <c r="F303" s="16"/>
      <c r="G303" s="16"/>
      <c r="H303" s="16"/>
      <c r="I303" s="35"/>
      <c r="J303" s="39"/>
      <c r="K303" s="17"/>
      <c r="L303" s="40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>
        <v>299</v>
      </c>
      <c r="B304" s="16"/>
      <c r="C304" s="16"/>
      <c r="D304" s="17"/>
      <c r="E304" s="16"/>
      <c r="F304" s="16"/>
      <c r="G304" s="16"/>
      <c r="H304" s="16"/>
      <c r="I304" s="35"/>
      <c r="J304" s="39"/>
      <c r="K304" s="17"/>
      <c r="L304" s="40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>
        <v>300</v>
      </c>
      <c r="B305" s="16"/>
      <c r="C305" s="16"/>
      <c r="D305" s="17"/>
      <c r="E305" s="16"/>
      <c r="F305" s="16"/>
      <c r="G305" s="16"/>
      <c r="H305" s="16"/>
      <c r="I305" s="35"/>
      <c r="J305" s="39"/>
      <c r="K305" s="17"/>
      <c r="L305" s="40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>
        <v>301</v>
      </c>
      <c r="B306" s="16"/>
      <c r="C306" s="16"/>
      <c r="D306" s="17"/>
      <c r="E306" s="16"/>
      <c r="F306" s="16"/>
      <c r="G306" s="16"/>
      <c r="H306" s="16"/>
      <c r="I306" s="35"/>
      <c r="J306" s="39"/>
      <c r="K306" s="17"/>
      <c r="L306" s="40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>
        <v>302</v>
      </c>
      <c r="B307" s="16"/>
      <c r="C307" s="16"/>
      <c r="D307" s="17"/>
      <c r="E307" s="16"/>
      <c r="F307" s="16"/>
      <c r="G307" s="16"/>
      <c r="H307" s="16"/>
      <c r="I307" s="35"/>
      <c r="J307" s="39"/>
      <c r="K307" s="17"/>
      <c r="L307" s="40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>
        <v>303</v>
      </c>
      <c r="B308" s="16"/>
      <c r="C308" s="16"/>
      <c r="D308" s="17"/>
      <c r="E308" s="16"/>
      <c r="F308" s="16"/>
      <c r="G308" s="16"/>
      <c r="H308" s="16"/>
      <c r="I308" s="35"/>
      <c r="J308" s="39"/>
      <c r="K308" s="17"/>
      <c r="L308" s="40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>
        <v>304</v>
      </c>
      <c r="B309" s="16"/>
      <c r="C309" s="16"/>
      <c r="D309" s="17"/>
      <c r="E309" s="16"/>
      <c r="F309" s="16"/>
      <c r="G309" s="16"/>
      <c r="H309" s="16"/>
      <c r="I309" s="35"/>
      <c r="J309" s="39"/>
      <c r="K309" s="17"/>
      <c r="L309" s="40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>
        <v>305</v>
      </c>
      <c r="B310" s="16"/>
      <c r="C310" s="16"/>
      <c r="D310" s="17"/>
      <c r="E310" s="16"/>
      <c r="F310" s="16"/>
      <c r="G310" s="16"/>
      <c r="H310" s="16"/>
      <c r="I310" s="35"/>
      <c r="J310" s="39"/>
      <c r="K310" s="17"/>
      <c r="L310" s="40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>
        <v>306</v>
      </c>
      <c r="B311" s="16"/>
      <c r="C311" s="16"/>
      <c r="D311" s="17"/>
      <c r="E311" s="16"/>
      <c r="F311" s="16"/>
      <c r="G311" s="16"/>
      <c r="H311" s="16"/>
      <c r="I311" s="35"/>
      <c r="J311" s="39"/>
      <c r="K311" s="17"/>
      <c r="L311" s="40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>
        <v>307</v>
      </c>
      <c r="B312" s="16"/>
      <c r="C312" s="16"/>
      <c r="D312" s="17"/>
      <c r="E312" s="16"/>
      <c r="F312" s="16"/>
      <c r="G312" s="16"/>
      <c r="H312" s="16"/>
      <c r="I312" s="35"/>
      <c r="J312" s="39"/>
      <c r="K312" s="17"/>
      <c r="L312" s="40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>
        <v>308</v>
      </c>
      <c r="B313" s="16"/>
      <c r="C313" s="16"/>
      <c r="D313" s="17"/>
      <c r="E313" s="16"/>
      <c r="F313" s="16"/>
      <c r="G313" s="16"/>
      <c r="H313" s="16"/>
      <c r="I313" s="35"/>
      <c r="J313" s="39"/>
      <c r="K313" s="17"/>
      <c r="L313" s="40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>
        <v>309</v>
      </c>
      <c r="B314" s="16"/>
      <c r="C314" s="16"/>
      <c r="D314" s="17"/>
      <c r="E314" s="16"/>
      <c r="F314" s="16"/>
      <c r="G314" s="16"/>
      <c r="H314" s="16"/>
      <c r="I314" s="35"/>
      <c r="J314" s="39"/>
      <c r="K314" s="17"/>
      <c r="L314" s="40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16">
        <v>310</v>
      </c>
      <c r="B315" s="16"/>
      <c r="C315" s="16"/>
      <c r="D315" s="17"/>
      <c r="E315" s="16"/>
      <c r="F315" s="16"/>
      <c r="G315" s="16"/>
      <c r="H315" s="16"/>
      <c r="I315" s="35"/>
      <c r="J315" s="39"/>
      <c r="K315" s="17"/>
      <c r="L315" s="40"/>
      <c r="M315" s="16"/>
      <c r="N315" s="16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49"/>
      <c r="E316" s="2"/>
      <c r="F316" s="2"/>
      <c r="G316" s="2"/>
      <c r="H316" s="2"/>
      <c r="I316" s="91"/>
      <c r="J316" s="68"/>
      <c r="K316" s="49"/>
      <c r="L316" s="9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49"/>
      <c r="E317" s="2"/>
      <c r="F317" s="2"/>
      <c r="G317" s="2"/>
      <c r="H317" s="2"/>
      <c r="I317" s="91"/>
      <c r="J317" s="68"/>
      <c r="K317" s="49"/>
      <c r="L317" s="9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49"/>
      <c r="E318" s="2"/>
      <c r="F318" s="2"/>
      <c r="G318" s="2"/>
      <c r="H318" s="2"/>
      <c r="I318" s="91"/>
      <c r="J318" s="68"/>
      <c r="K318" s="49"/>
      <c r="L318" s="9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49"/>
      <c r="E319" s="2"/>
      <c r="F319" s="2"/>
      <c r="G319" s="2"/>
      <c r="H319" s="2"/>
      <c r="I319" s="91"/>
      <c r="J319" s="68"/>
      <c r="K319" s="49"/>
      <c r="L319" s="9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49"/>
      <c r="E320" s="2"/>
      <c r="F320" s="2"/>
      <c r="G320" s="2"/>
      <c r="H320" s="2"/>
      <c r="I320" s="91"/>
      <c r="J320" s="68"/>
      <c r="K320" s="49"/>
      <c r="L320" s="9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49"/>
      <c r="E321" s="2"/>
      <c r="F321" s="2"/>
      <c r="G321" s="2"/>
      <c r="H321" s="2"/>
      <c r="I321" s="91"/>
      <c r="J321" s="68"/>
      <c r="K321" s="49"/>
      <c r="L321" s="9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49"/>
      <c r="E322" s="2"/>
      <c r="F322" s="2"/>
      <c r="G322" s="2"/>
      <c r="H322" s="2"/>
      <c r="I322" s="91"/>
      <c r="J322" s="68"/>
      <c r="K322" s="49"/>
      <c r="L322" s="9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49"/>
      <c r="E323" s="2"/>
      <c r="F323" s="2"/>
      <c r="G323" s="2"/>
      <c r="H323" s="2"/>
      <c r="I323" s="91"/>
      <c r="J323" s="68"/>
      <c r="K323" s="49"/>
      <c r="L323" s="9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49"/>
      <c r="E324" s="2"/>
      <c r="F324" s="2"/>
      <c r="G324" s="2"/>
      <c r="H324" s="2"/>
      <c r="I324" s="91"/>
      <c r="J324" s="68"/>
      <c r="K324" s="49"/>
      <c r="L324" s="9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49"/>
      <c r="E325" s="2"/>
      <c r="F325" s="2"/>
      <c r="G325" s="2"/>
      <c r="H325" s="2"/>
      <c r="I325" s="91"/>
      <c r="J325" s="68"/>
      <c r="K325" s="49"/>
      <c r="L325" s="9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49"/>
      <c r="E326" s="2"/>
      <c r="F326" s="2"/>
      <c r="G326" s="2"/>
      <c r="H326" s="2"/>
      <c r="I326" s="91"/>
      <c r="J326" s="68"/>
      <c r="K326" s="49"/>
      <c r="L326" s="9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49"/>
      <c r="E327" s="2"/>
      <c r="F327" s="2"/>
      <c r="G327" s="2"/>
      <c r="H327" s="2"/>
      <c r="I327" s="91"/>
      <c r="J327" s="68"/>
      <c r="K327" s="49"/>
      <c r="L327" s="9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49"/>
      <c r="E328" s="2"/>
      <c r="F328" s="2"/>
      <c r="G328" s="2"/>
      <c r="H328" s="2"/>
      <c r="I328" s="91"/>
      <c r="J328" s="68"/>
      <c r="K328" s="49"/>
      <c r="L328" s="9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49"/>
      <c r="E329" s="2"/>
      <c r="F329" s="2"/>
      <c r="G329" s="2"/>
      <c r="H329" s="2"/>
      <c r="I329" s="91"/>
      <c r="J329" s="68"/>
      <c r="K329" s="49"/>
      <c r="L329" s="9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49"/>
      <c r="E330" s="2"/>
      <c r="F330" s="2"/>
      <c r="G330" s="2"/>
      <c r="H330" s="2"/>
      <c r="I330" s="91"/>
      <c r="J330" s="68"/>
      <c r="K330" s="49"/>
      <c r="L330" s="9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49"/>
      <c r="E331" s="2"/>
      <c r="F331" s="2"/>
      <c r="G331" s="2"/>
      <c r="H331" s="2"/>
      <c r="I331" s="91"/>
      <c r="J331" s="68"/>
      <c r="K331" s="49"/>
      <c r="L331" s="9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49"/>
      <c r="E332" s="2"/>
      <c r="F332" s="2"/>
      <c r="G332" s="2"/>
      <c r="H332" s="2"/>
      <c r="I332" s="91"/>
      <c r="J332" s="68"/>
      <c r="K332" s="49"/>
      <c r="L332" s="9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49"/>
      <c r="E333" s="2"/>
      <c r="F333" s="2"/>
      <c r="G333" s="2"/>
      <c r="H333" s="2"/>
      <c r="I333" s="91"/>
      <c r="J333" s="68"/>
      <c r="K333" s="49"/>
      <c r="L333" s="9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49"/>
      <c r="E334" s="2"/>
      <c r="F334" s="2"/>
      <c r="G334" s="2"/>
      <c r="H334" s="2"/>
      <c r="I334" s="91"/>
      <c r="J334" s="68"/>
      <c r="K334" s="49"/>
      <c r="L334" s="9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49"/>
      <c r="E335" s="2"/>
      <c r="F335" s="2"/>
      <c r="G335" s="2"/>
      <c r="H335" s="2"/>
      <c r="I335" s="91"/>
      <c r="J335" s="68"/>
      <c r="K335" s="49"/>
      <c r="L335" s="9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49"/>
      <c r="E336" s="2"/>
      <c r="F336" s="2"/>
      <c r="G336" s="2"/>
      <c r="H336" s="2"/>
      <c r="I336" s="91"/>
      <c r="J336" s="68"/>
      <c r="K336" s="49"/>
      <c r="L336" s="9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49"/>
      <c r="E337" s="2"/>
      <c r="F337" s="2"/>
      <c r="G337" s="2"/>
      <c r="H337" s="2"/>
      <c r="I337" s="91"/>
      <c r="J337" s="68"/>
      <c r="K337" s="49"/>
      <c r="L337" s="9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49"/>
      <c r="E338" s="2"/>
      <c r="F338" s="2"/>
      <c r="G338" s="2"/>
      <c r="H338" s="2"/>
      <c r="I338" s="91"/>
      <c r="J338" s="68"/>
      <c r="K338" s="49"/>
      <c r="L338" s="9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49"/>
      <c r="E339" s="2"/>
      <c r="F339" s="2"/>
      <c r="G339" s="2"/>
      <c r="H339" s="2"/>
      <c r="I339" s="91"/>
      <c r="J339" s="68"/>
      <c r="K339" s="49"/>
      <c r="L339" s="9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49"/>
      <c r="E340" s="2"/>
      <c r="F340" s="2"/>
      <c r="G340" s="2"/>
      <c r="H340" s="2"/>
      <c r="I340" s="91"/>
      <c r="J340" s="68"/>
      <c r="K340" s="49"/>
      <c r="L340" s="9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49"/>
      <c r="E341" s="2"/>
      <c r="F341" s="2"/>
      <c r="G341" s="2"/>
      <c r="H341" s="2"/>
      <c r="I341" s="91"/>
      <c r="J341" s="68"/>
      <c r="K341" s="49"/>
      <c r="L341" s="9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49"/>
      <c r="E342" s="2"/>
      <c r="F342" s="2"/>
      <c r="G342" s="2"/>
      <c r="H342" s="2"/>
      <c r="I342" s="91"/>
      <c r="J342" s="68"/>
      <c r="K342" s="49"/>
      <c r="L342" s="9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49"/>
      <c r="E343" s="2"/>
      <c r="F343" s="2"/>
      <c r="G343" s="2"/>
      <c r="H343" s="2"/>
      <c r="I343" s="91"/>
      <c r="J343" s="68"/>
      <c r="K343" s="49"/>
      <c r="L343" s="9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49"/>
      <c r="E344" s="2"/>
      <c r="F344" s="2"/>
      <c r="G344" s="2"/>
      <c r="H344" s="2"/>
      <c r="I344" s="91"/>
      <c r="J344" s="68"/>
      <c r="K344" s="49"/>
      <c r="L344" s="9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49"/>
      <c r="E345" s="2"/>
      <c r="F345" s="2"/>
      <c r="G345" s="2"/>
      <c r="H345" s="2"/>
      <c r="I345" s="91"/>
      <c r="J345" s="68"/>
      <c r="K345" s="49"/>
      <c r="L345" s="9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49"/>
      <c r="E346" s="2"/>
      <c r="F346" s="2"/>
      <c r="G346" s="2"/>
      <c r="H346" s="2"/>
      <c r="I346" s="91"/>
      <c r="J346" s="68"/>
      <c r="K346" s="49"/>
      <c r="L346" s="9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49"/>
      <c r="E347" s="2"/>
      <c r="F347" s="2"/>
      <c r="G347" s="2"/>
      <c r="H347" s="2"/>
      <c r="I347" s="91"/>
      <c r="J347" s="68"/>
      <c r="K347" s="49"/>
      <c r="L347" s="9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49"/>
      <c r="E348" s="2"/>
      <c r="F348" s="2"/>
      <c r="G348" s="2"/>
      <c r="H348" s="2"/>
      <c r="I348" s="91"/>
      <c r="J348" s="68"/>
      <c r="K348" s="49"/>
      <c r="L348" s="9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49"/>
      <c r="E349" s="2"/>
      <c r="F349" s="2"/>
      <c r="G349" s="2"/>
      <c r="H349" s="2"/>
      <c r="I349" s="91"/>
      <c r="J349" s="68"/>
      <c r="K349" s="49"/>
      <c r="L349" s="9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49"/>
      <c r="E350" s="2"/>
      <c r="F350" s="2"/>
      <c r="G350" s="2"/>
      <c r="H350" s="2"/>
      <c r="I350" s="91"/>
      <c r="J350" s="68"/>
      <c r="K350" s="49"/>
      <c r="L350" s="9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49"/>
      <c r="E351" s="2"/>
      <c r="F351" s="2"/>
      <c r="G351" s="2"/>
      <c r="H351" s="2"/>
      <c r="I351" s="91"/>
      <c r="J351" s="68"/>
      <c r="K351" s="49"/>
      <c r="L351" s="9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49"/>
      <c r="E352" s="2"/>
      <c r="F352" s="2"/>
      <c r="G352" s="2"/>
      <c r="H352" s="2"/>
      <c r="I352" s="91"/>
      <c r="J352" s="68"/>
      <c r="K352" s="49"/>
      <c r="L352" s="9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49"/>
      <c r="E353" s="2"/>
      <c r="F353" s="2"/>
      <c r="G353" s="2"/>
      <c r="H353" s="2"/>
      <c r="I353" s="91"/>
      <c r="J353" s="68"/>
      <c r="K353" s="49"/>
      <c r="L353" s="9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49"/>
      <c r="E354" s="2"/>
      <c r="F354" s="2"/>
      <c r="G354" s="2"/>
      <c r="H354" s="2"/>
      <c r="I354" s="91"/>
      <c r="J354" s="68"/>
      <c r="K354" s="49"/>
      <c r="L354" s="9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49"/>
      <c r="E355" s="2"/>
      <c r="F355" s="2"/>
      <c r="G355" s="2"/>
      <c r="H355" s="2"/>
      <c r="I355" s="91"/>
      <c r="J355" s="68"/>
      <c r="K355" s="49"/>
      <c r="L355" s="9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49"/>
      <c r="E356" s="2"/>
      <c r="F356" s="2"/>
      <c r="G356" s="2"/>
      <c r="H356" s="2"/>
      <c r="I356" s="91"/>
      <c r="J356" s="68"/>
      <c r="K356" s="49"/>
      <c r="L356" s="9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49"/>
      <c r="E357" s="2"/>
      <c r="F357" s="2"/>
      <c r="G357" s="2"/>
      <c r="H357" s="2"/>
      <c r="I357" s="91"/>
      <c r="J357" s="68"/>
      <c r="K357" s="49"/>
      <c r="L357" s="9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49"/>
      <c r="E358" s="2"/>
      <c r="F358" s="2"/>
      <c r="G358" s="2"/>
      <c r="H358" s="2"/>
      <c r="I358" s="91"/>
      <c r="J358" s="68"/>
      <c r="K358" s="49"/>
      <c r="L358" s="9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49"/>
      <c r="E359" s="2"/>
      <c r="F359" s="2"/>
      <c r="G359" s="2"/>
      <c r="H359" s="2"/>
      <c r="I359" s="91"/>
      <c r="J359" s="68"/>
      <c r="K359" s="49"/>
      <c r="L359" s="9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49"/>
      <c r="E360" s="2"/>
      <c r="F360" s="2"/>
      <c r="G360" s="2"/>
      <c r="H360" s="2"/>
      <c r="I360" s="91"/>
      <c r="J360" s="68"/>
      <c r="K360" s="49"/>
      <c r="L360" s="9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49"/>
      <c r="E361" s="2"/>
      <c r="F361" s="2"/>
      <c r="G361" s="2"/>
      <c r="H361" s="2"/>
      <c r="I361" s="91"/>
      <c r="J361" s="68"/>
      <c r="K361" s="49"/>
      <c r="L361" s="9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49"/>
      <c r="E362" s="2"/>
      <c r="F362" s="2"/>
      <c r="G362" s="2"/>
      <c r="H362" s="2"/>
      <c r="I362" s="91"/>
      <c r="J362" s="68"/>
      <c r="K362" s="49"/>
      <c r="L362" s="9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49"/>
      <c r="E363" s="2"/>
      <c r="F363" s="2"/>
      <c r="G363" s="2"/>
      <c r="H363" s="2"/>
      <c r="I363" s="91"/>
      <c r="J363" s="68"/>
      <c r="K363" s="49"/>
      <c r="L363" s="9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49"/>
      <c r="E364" s="2"/>
      <c r="F364" s="2"/>
      <c r="G364" s="2"/>
      <c r="H364" s="2"/>
      <c r="I364" s="91"/>
      <c r="J364" s="68"/>
      <c r="K364" s="49"/>
      <c r="L364" s="9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49"/>
      <c r="E365" s="2"/>
      <c r="F365" s="2"/>
      <c r="G365" s="2"/>
      <c r="H365" s="2"/>
      <c r="I365" s="91"/>
      <c r="J365" s="68"/>
      <c r="K365" s="49"/>
      <c r="L365" s="9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49"/>
      <c r="E366" s="2"/>
      <c r="F366" s="2"/>
      <c r="G366" s="2"/>
      <c r="H366" s="2"/>
      <c r="I366" s="91"/>
      <c r="J366" s="68"/>
      <c r="K366" s="49"/>
      <c r="L366" s="9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49"/>
      <c r="E367" s="2"/>
      <c r="F367" s="2"/>
      <c r="G367" s="2"/>
      <c r="H367" s="2"/>
      <c r="I367" s="91"/>
      <c r="J367" s="68"/>
      <c r="K367" s="49"/>
      <c r="L367" s="9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49"/>
      <c r="E368" s="2"/>
      <c r="F368" s="2"/>
      <c r="G368" s="2"/>
      <c r="H368" s="2"/>
      <c r="I368" s="91"/>
      <c r="J368" s="68"/>
      <c r="K368" s="49"/>
      <c r="L368" s="9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49"/>
      <c r="E369" s="2"/>
      <c r="F369" s="2"/>
      <c r="G369" s="2"/>
      <c r="H369" s="2"/>
      <c r="I369" s="91"/>
      <c r="J369" s="68"/>
      <c r="K369" s="49"/>
      <c r="L369" s="9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49"/>
      <c r="E370" s="2"/>
      <c r="F370" s="2"/>
      <c r="G370" s="2"/>
      <c r="H370" s="2"/>
      <c r="I370" s="91"/>
      <c r="J370" s="68"/>
      <c r="K370" s="49"/>
      <c r="L370" s="9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49"/>
      <c r="E371" s="2"/>
      <c r="F371" s="2"/>
      <c r="G371" s="2"/>
      <c r="H371" s="2"/>
      <c r="I371" s="91"/>
      <c r="J371" s="68"/>
      <c r="K371" s="49"/>
      <c r="L371" s="9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49"/>
      <c r="E372" s="2"/>
      <c r="F372" s="2"/>
      <c r="G372" s="2"/>
      <c r="H372" s="2"/>
      <c r="I372" s="91"/>
      <c r="J372" s="68"/>
      <c r="K372" s="49"/>
      <c r="L372" s="9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49"/>
      <c r="E373" s="2"/>
      <c r="F373" s="2"/>
      <c r="G373" s="2"/>
      <c r="H373" s="2"/>
      <c r="I373" s="91"/>
      <c r="J373" s="68"/>
      <c r="K373" s="49"/>
      <c r="L373" s="9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49"/>
      <c r="E374" s="2"/>
      <c r="F374" s="2"/>
      <c r="G374" s="2"/>
      <c r="H374" s="2"/>
      <c r="I374" s="91"/>
      <c r="J374" s="68"/>
      <c r="K374" s="49"/>
      <c r="L374" s="9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49"/>
      <c r="E375" s="2"/>
      <c r="F375" s="2"/>
      <c r="G375" s="2"/>
      <c r="H375" s="2"/>
      <c r="I375" s="91"/>
      <c r="J375" s="68"/>
      <c r="K375" s="49"/>
      <c r="L375" s="9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49"/>
      <c r="E376" s="2"/>
      <c r="F376" s="2"/>
      <c r="G376" s="2"/>
      <c r="H376" s="2"/>
      <c r="I376" s="91"/>
      <c r="J376" s="68"/>
      <c r="K376" s="49"/>
      <c r="L376" s="9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49"/>
      <c r="E377" s="2"/>
      <c r="F377" s="2"/>
      <c r="G377" s="2"/>
      <c r="H377" s="2"/>
      <c r="I377" s="91"/>
      <c r="J377" s="68"/>
      <c r="K377" s="49"/>
      <c r="L377" s="9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49"/>
      <c r="E378" s="2"/>
      <c r="F378" s="2"/>
      <c r="G378" s="2"/>
      <c r="H378" s="2"/>
      <c r="I378" s="91"/>
      <c r="J378" s="68"/>
      <c r="K378" s="49"/>
      <c r="L378" s="9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49"/>
      <c r="E379" s="2"/>
      <c r="F379" s="2"/>
      <c r="G379" s="2"/>
      <c r="H379" s="2"/>
      <c r="I379" s="91"/>
      <c r="J379" s="68"/>
      <c r="K379" s="49"/>
      <c r="L379" s="9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49"/>
      <c r="E380" s="2"/>
      <c r="F380" s="2"/>
      <c r="G380" s="2"/>
      <c r="H380" s="2"/>
      <c r="I380" s="91"/>
      <c r="J380" s="68"/>
      <c r="K380" s="49"/>
      <c r="L380" s="9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49"/>
      <c r="E381" s="2"/>
      <c r="F381" s="2"/>
      <c r="G381" s="2"/>
      <c r="H381" s="2"/>
      <c r="I381" s="91"/>
      <c r="J381" s="68"/>
      <c r="K381" s="49"/>
      <c r="L381" s="9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49"/>
      <c r="E382" s="2"/>
      <c r="F382" s="2"/>
      <c r="G382" s="2"/>
      <c r="H382" s="2"/>
      <c r="I382" s="91"/>
      <c r="J382" s="68"/>
      <c r="K382" s="49"/>
      <c r="L382" s="9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49"/>
      <c r="E383" s="2"/>
      <c r="F383" s="2"/>
      <c r="G383" s="2"/>
      <c r="H383" s="2"/>
      <c r="I383" s="91"/>
      <c r="J383" s="68"/>
      <c r="K383" s="49"/>
      <c r="L383" s="9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49"/>
      <c r="E384" s="2"/>
      <c r="F384" s="2"/>
      <c r="G384" s="2"/>
      <c r="H384" s="2"/>
      <c r="I384" s="91"/>
      <c r="J384" s="68"/>
      <c r="K384" s="49"/>
      <c r="L384" s="9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49"/>
      <c r="E385" s="2"/>
      <c r="F385" s="2"/>
      <c r="G385" s="2"/>
      <c r="H385" s="2"/>
      <c r="I385" s="91"/>
      <c r="J385" s="68"/>
      <c r="K385" s="49"/>
      <c r="L385" s="9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49"/>
      <c r="E386" s="2"/>
      <c r="F386" s="2"/>
      <c r="G386" s="2"/>
      <c r="H386" s="2"/>
      <c r="I386" s="91"/>
      <c r="J386" s="68"/>
      <c r="K386" s="49"/>
      <c r="L386" s="9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49"/>
      <c r="E387" s="2"/>
      <c r="F387" s="2"/>
      <c r="G387" s="2"/>
      <c r="H387" s="2"/>
      <c r="I387" s="91"/>
      <c r="J387" s="68"/>
      <c r="K387" s="49"/>
      <c r="L387" s="9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49"/>
      <c r="E388" s="2"/>
      <c r="F388" s="2"/>
      <c r="G388" s="2"/>
      <c r="H388" s="2"/>
      <c r="I388" s="91"/>
      <c r="J388" s="68"/>
      <c r="K388" s="49"/>
      <c r="L388" s="9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49"/>
      <c r="E389" s="2"/>
      <c r="F389" s="2"/>
      <c r="G389" s="2"/>
      <c r="H389" s="2"/>
      <c r="I389" s="91"/>
      <c r="J389" s="68"/>
      <c r="K389" s="49"/>
      <c r="L389" s="9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49"/>
      <c r="E390" s="2"/>
      <c r="F390" s="2"/>
      <c r="G390" s="2"/>
      <c r="H390" s="2"/>
      <c r="I390" s="91"/>
      <c r="J390" s="68"/>
      <c r="K390" s="49"/>
      <c r="L390" s="9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49"/>
      <c r="E391" s="2"/>
      <c r="F391" s="2"/>
      <c r="G391" s="2"/>
      <c r="H391" s="2"/>
      <c r="I391" s="91"/>
      <c r="J391" s="68"/>
      <c r="K391" s="49"/>
      <c r="L391" s="9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49"/>
      <c r="E392" s="2"/>
      <c r="F392" s="2"/>
      <c r="G392" s="2"/>
      <c r="H392" s="2"/>
      <c r="I392" s="91"/>
      <c r="J392" s="68"/>
      <c r="K392" s="49"/>
      <c r="L392" s="9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49"/>
      <c r="E393" s="2"/>
      <c r="F393" s="2"/>
      <c r="G393" s="2"/>
      <c r="H393" s="2"/>
      <c r="I393" s="91"/>
      <c r="J393" s="68"/>
      <c r="K393" s="49"/>
      <c r="L393" s="9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49"/>
      <c r="E394" s="2"/>
      <c r="F394" s="2"/>
      <c r="G394" s="2"/>
      <c r="H394" s="2"/>
      <c r="I394" s="91"/>
      <c r="J394" s="68"/>
      <c r="K394" s="49"/>
      <c r="L394" s="9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49"/>
      <c r="E395" s="2"/>
      <c r="F395" s="2"/>
      <c r="G395" s="2"/>
      <c r="H395" s="2"/>
      <c r="I395" s="91"/>
      <c r="J395" s="68"/>
      <c r="K395" s="49"/>
      <c r="L395" s="9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49"/>
      <c r="E396" s="2"/>
      <c r="F396" s="2"/>
      <c r="G396" s="2"/>
      <c r="H396" s="2"/>
      <c r="I396" s="91"/>
      <c r="J396" s="68"/>
      <c r="K396" s="49"/>
      <c r="L396" s="9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49"/>
      <c r="E397" s="2"/>
      <c r="F397" s="2"/>
      <c r="G397" s="2"/>
      <c r="H397" s="2"/>
      <c r="I397" s="91"/>
      <c r="J397" s="68"/>
      <c r="K397" s="49"/>
      <c r="L397" s="9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49"/>
      <c r="E398" s="2"/>
      <c r="F398" s="2"/>
      <c r="G398" s="2"/>
      <c r="H398" s="2"/>
      <c r="I398" s="91"/>
      <c r="J398" s="68"/>
      <c r="K398" s="49"/>
      <c r="L398" s="9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49"/>
      <c r="E399" s="2"/>
      <c r="F399" s="2"/>
      <c r="G399" s="2"/>
      <c r="H399" s="2"/>
      <c r="I399" s="91"/>
      <c r="J399" s="68"/>
      <c r="K399" s="49"/>
      <c r="L399" s="9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49"/>
      <c r="E400" s="2"/>
      <c r="F400" s="2"/>
      <c r="G400" s="2"/>
      <c r="H400" s="2"/>
      <c r="I400" s="91"/>
      <c r="J400" s="68"/>
      <c r="K400" s="49"/>
      <c r="L400" s="9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49"/>
      <c r="E401" s="2"/>
      <c r="F401" s="2"/>
      <c r="G401" s="2"/>
      <c r="H401" s="2"/>
      <c r="I401" s="91"/>
      <c r="J401" s="68"/>
      <c r="K401" s="49"/>
      <c r="L401" s="9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49"/>
      <c r="E402" s="2"/>
      <c r="F402" s="2"/>
      <c r="G402" s="2"/>
      <c r="H402" s="2"/>
      <c r="I402" s="91"/>
      <c r="J402" s="68"/>
      <c r="K402" s="49"/>
      <c r="L402" s="9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49"/>
      <c r="E403" s="2"/>
      <c r="F403" s="2"/>
      <c r="G403" s="2"/>
      <c r="H403" s="2"/>
      <c r="I403" s="91"/>
      <c r="J403" s="68"/>
      <c r="K403" s="49"/>
      <c r="L403" s="9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49"/>
      <c r="E404" s="2"/>
      <c r="F404" s="2"/>
      <c r="G404" s="2"/>
      <c r="H404" s="2"/>
      <c r="I404" s="91"/>
      <c r="J404" s="68"/>
      <c r="K404" s="49"/>
      <c r="L404" s="9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49"/>
      <c r="E405" s="2"/>
      <c r="F405" s="2"/>
      <c r="G405" s="2"/>
      <c r="H405" s="2"/>
      <c r="I405" s="91"/>
      <c r="J405" s="68"/>
      <c r="K405" s="49"/>
      <c r="L405" s="9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49"/>
      <c r="E406" s="2"/>
      <c r="F406" s="2"/>
      <c r="G406" s="2"/>
      <c r="H406" s="2"/>
      <c r="I406" s="91"/>
      <c r="J406" s="68"/>
      <c r="K406" s="49"/>
      <c r="L406" s="9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49"/>
      <c r="E407" s="2"/>
      <c r="F407" s="2"/>
      <c r="G407" s="2"/>
      <c r="H407" s="2"/>
      <c r="I407" s="91"/>
      <c r="J407" s="68"/>
      <c r="K407" s="49"/>
      <c r="L407" s="9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49"/>
      <c r="E408" s="2"/>
      <c r="F408" s="2"/>
      <c r="G408" s="2"/>
      <c r="H408" s="2"/>
      <c r="I408" s="91"/>
      <c r="J408" s="68"/>
      <c r="K408" s="49"/>
      <c r="L408" s="9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49"/>
      <c r="E409" s="2"/>
      <c r="F409" s="2"/>
      <c r="G409" s="2"/>
      <c r="H409" s="2"/>
      <c r="I409" s="91"/>
      <c r="J409" s="68"/>
      <c r="K409" s="49"/>
      <c r="L409" s="9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49"/>
      <c r="E410" s="2"/>
      <c r="F410" s="2"/>
      <c r="G410" s="2"/>
      <c r="H410" s="2"/>
      <c r="I410" s="91"/>
      <c r="J410" s="68"/>
      <c r="K410" s="49"/>
      <c r="L410" s="9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49"/>
      <c r="E411" s="2"/>
      <c r="F411" s="2"/>
      <c r="G411" s="2"/>
      <c r="H411" s="2"/>
      <c r="I411" s="91"/>
      <c r="J411" s="68"/>
      <c r="K411" s="49"/>
      <c r="L411" s="9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49"/>
      <c r="E412" s="2"/>
      <c r="F412" s="2"/>
      <c r="G412" s="2"/>
      <c r="H412" s="2"/>
      <c r="I412" s="91"/>
      <c r="J412" s="68"/>
      <c r="K412" s="49"/>
      <c r="L412" s="9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49"/>
      <c r="E413" s="2"/>
      <c r="F413" s="2"/>
      <c r="G413" s="2"/>
      <c r="H413" s="2"/>
      <c r="I413" s="91"/>
      <c r="J413" s="68"/>
      <c r="K413" s="49"/>
      <c r="L413" s="9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49"/>
      <c r="E414" s="2"/>
      <c r="F414" s="2"/>
      <c r="G414" s="2"/>
      <c r="H414" s="2"/>
      <c r="I414" s="91"/>
      <c r="J414" s="68"/>
      <c r="K414" s="49"/>
      <c r="L414" s="9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49"/>
      <c r="E415" s="2"/>
      <c r="F415" s="2"/>
      <c r="G415" s="2"/>
      <c r="H415" s="2"/>
      <c r="I415" s="91"/>
      <c r="J415" s="68"/>
      <c r="K415" s="49"/>
      <c r="L415" s="9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49"/>
      <c r="E416" s="2"/>
      <c r="F416" s="2"/>
      <c r="G416" s="2"/>
      <c r="H416" s="2"/>
      <c r="I416" s="91"/>
      <c r="J416" s="68"/>
      <c r="K416" s="49"/>
      <c r="L416" s="9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49"/>
      <c r="E417" s="2"/>
      <c r="F417" s="2"/>
      <c r="G417" s="2"/>
      <c r="H417" s="2"/>
      <c r="I417" s="91"/>
      <c r="J417" s="68"/>
      <c r="K417" s="49"/>
      <c r="L417" s="9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49"/>
      <c r="E418" s="2"/>
      <c r="F418" s="2"/>
      <c r="G418" s="2"/>
      <c r="H418" s="2"/>
      <c r="I418" s="91"/>
      <c r="J418" s="68"/>
      <c r="K418" s="49"/>
      <c r="L418" s="9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49"/>
      <c r="E419" s="2"/>
      <c r="F419" s="2"/>
      <c r="G419" s="2"/>
      <c r="H419" s="2"/>
      <c r="I419" s="91"/>
      <c r="J419" s="68"/>
      <c r="K419" s="49"/>
      <c r="L419" s="9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49"/>
      <c r="E420" s="2"/>
      <c r="F420" s="2"/>
      <c r="G420" s="2"/>
      <c r="H420" s="2"/>
      <c r="I420" s="91"/>
      <c r="J420" s="68"/>
      <c r="K420" s="49"/>
      <c r="L420" s="9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49"/>
      <c r="E421" s="2"/>
      <c r="F421" s="2"/>
      <c r="G421" s="2"/>
      <c r="H421" s="2"/>
      <c r="I421" s="91"/>
      <c r="J421" s="68"/>
      <c r="K421" s="49"/>
      <c r="L421" s="9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49"/>
      <c r="E422" s="2"/>
      <c r="F422" s="2"/>
      <c r="G422" s="2"/>
      <c r="H422" s="2"/>
      <c r="I422" s="91"/>
      <c r="J422" s="68"/>
      <c r="K422" s="49"/>
      <c r="L422" s="9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49"/>
      <c r="E423" s="2"/>
      <c r="F423" s="2"/>
      <c r="G423" s="2"/>
      <c r="H423" s="2"/>
      <c r="I423" s="91"/>
      <c r="J423" s="68"/>
      <c r="K423" s="49"/>
      <c r="L423" s="9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49"/>
      <c r="E424" s="2"/>
      <c r="F424" s="2"/>
      <c r="G424" s="2"/>
      <c r="H424" s="2"/>
      <c r="I424" s="91"/>
      <c r="J424" s="68"/>
      <c r="K424" s="49"/>
      <c r="L424" s="9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49"/>
      <c r="E425" s="2"/>
      <c r="F425" s="2"/>
      <c r="G425" s="2"/>
      <c r="H425" s="2"/>
      <c r="I425" s="91"/>
      <c r="J425" s="68"/>
      <c r="K425" s="49"/>
      <c r="L425" s="9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49"/>
      <c r="E426" s="2"/>
      <c r="F426" s="2"/>
      <c r="G426" s="2"/>
      <c r="H426" s="2"/>
      <c r="I426" s="91"/>
      <c r="J426" s="68"/>
      <c r="K426" s="49"/>
      <c r="L426" s="9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49"/>
      <c r="E427" s="2"/>
      <c r="F427" s="2"/>
      <c r="G427" s="2"/>
      <c r="H427" s="2"/>
      <c r="I427" s="91"/>
      <c r="J427" s="68"/>
      <c r="K427" s="49"/>
      <c r="L427" s="9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49"/>
      <c r="E428" s="2"/>
      <c r="F428" s="2"/>
      <c r="G428" s="2"/>
      <c r="H428" s="2"/>
      <c r="I428" s="91"/>
      <c r="J428" s="68"/>
      <c r="K428" s="49"/>
      <c r="L428" s="9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49"/>
      <c r="E429" s="2"/>
      <c r="F429" s="2"/>
      <c r="G429" s="2"/>
      <c r="H429" s="2"/>
      <c r="I429" s="91"/>
      <c r="J429" s="68"/>
      <c r="K429" s="49"/>
      <c r="L429" s="9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49"/>
      <c r="E430" s="2"/>
      <c r="F430" s="2"/>
      <c r="G430" s="2"/>
      <c r="H430" s="2"/>
      <c r="I430" s="91"/>
      <c r="J430" s="68"/>
      <c r="K430" s="49"/>
      <c r="L430" s="9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49"/>
      <c r="E431" s="2"/>
      <c r="F431" s="2"/>
      <c r="G431" s="2"/>
      <c r="H431" s="2"/>
      <c r="I431" s="91"/>
      <c r="J431" s="68"/>
      <c r="K431" s="49"/>
      <c r="L431" s="9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49"/>
      <c r="E432" s="2"/>
      <c r="F432" s="2"/>
      <c r="G432" s="2"/>
      <c r="H432" s="2"/>
      <c r="I432" s="91"/>
      <c r="J432" s="68"/>
      <c r="K432" s="49"/>
      <c r="L432" s="9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49"/>
      <c r="E433" s="2"/>
      <c r="F433" s="2"/>
      <c r="G433" s="2"/>
      <c r="H433" s="2"/>
      <c r="I433" s="91"/>
      <c r="J433" s="68"/>
      <c r="K433" s="49"/>
      <c r="L433" s="9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49"/>
      <c r="E434" s="2"/>
      <c r="F434" s="2"/>
      <c r="G434" s="2"/>
      <c r="H434" s="2"/>
      <c r="I434" s="91"/>
      <c r="J434" s="68"/>
      <c r="K434" s="49"/>
      <c r="L434" s="9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49"/>
      <c r="E435" s="2"/>
      <c r="F435" s="2"/>
      <c r="G435" s="2"/>
      <c r="H435" s="2"/>
      <c r="I435" s="91"/>
      <c r="J435" s="68"/>
      <c r="K435" s="49"/>
      <c r="L435" s="9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49"/>
      <c r="E436" s="2"/>
      <c r="F436" s="2"/>
      <c r="G436" s="2"/>
      <c r="H436" s="2"/>
      <c r="I436" s="91"/>
      <c r="J436" s="68"/>
      <c r="K436" s="49"/>
      <c r="L436" s="9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49"/>
      <c r="E437" s="2"/>
      <c r="F437" s="2"/>
      <c r="G437" s="2"/>
      <c r="H437" s="2"/>
      <c r="I437" s="91"/>
      <c r="J437" s="68"/>
      <c r="K437" s="49"/>
      <c r="L437" s="9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49"/>
      <c r="E438" s="2"/>
      <c r="F438" s="2"/>
      <c r="G438" s="2"/>
      <c r="H438" s="2"/>
      <c r="I438" s="91"/>
      <c r="J438" s="68"/>
      <c r="K438" s="49"/>
      <c r="L438" s="9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49"/>
      <c r="E439" s="2"/>
      <c r="F439" s="2"/>
      <c r="G439" s="2"/>
      <c r="H439" s="2"/>
      <c r="I439" s="91"/>
      <c r="J439" s="68"/>
      <c r="K439" s="49"/>
      <c r="L439" s="9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49"/>
      <c r="E440" s="2"/>
      <c r="F440" s="2"/>
      <c r="G440" s="2"/>
      <c r="H440" s="2"/>
      <c r="I440" s="91"/>
      <c r="J440" s="68"/>
      <c r="K440" s="49"/>
      <c r="L440" s="9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49"/>
      <c r="E441" s="2"/>
      <c r="F441" s="2"/>
      <c r="G441" s="2"/>
      <c r="H441" s="2"/>
      <c r="I441" s="91"/>
      <c r="J441" s="68"/>
      <c r="K441" s="49"/>
      <c r="L441" s="9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49"/>
      <c r="E442" s="2"/>
      <c r="F442" s="2"/>
      <c r="G442" s="2"/>
      <c r="H442" s="2"/>
      <c r="I442" s="91"/>
      <c r="J442" s="68"/>
      <c r="K442" s="49"/>
      <c r="L442" s="9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49"/>
      <c r="E443" s="2"/>
      <c r="F443" s="2"/>
      <c r="G443" s="2"/>
      <c r="H443" s="2"/>
      <c r="I443" s="91"/>
      <c r="J443" s="68"/>
      <c r="K443" s="49"/>
      <c r="L443" s="9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49"/>
      <c r="E444" s="2"/>
      <c r="F444" s="2"/>
      <c r="G444" s="2"/>
      <c r="H444" s="2"/>
      <c r="I444" s="91"/>
      <c r="J444" s="68"/>
      <c r="K444" s="49"/>
      <c r="L444" s="9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49"/>
      <c r="E445" s="2"/>
      <c r="F445" s="2"/>
      <c r="G445" s="2"/>
      <c r="H445" s="2"/>
      <c r="I445" s="91"/>
      <c r="J445" s="68"/>
      <c r="K445" s="49"/>
      <c r="L445" s="9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49"/>
      <c r="E446" s="2"/>
      <c r="F446" s="2"/>
      <c r="G446" s="2"/>
      <c r="H446" s="2"/>
      <c r="I446" s="91"/>
      <c r="J446" s="68"/>
      <c r="K446" s="49"/>
      <c r="L446" s="9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49"/>
      <c r="E447" s="2"/>
      <c r="F447" s="2"/>
      <c r="G447" s="2"/>
      <c r="H447" s="2"/>
      <c r="I447" s="91"/>
      <c r="J447" s="68"/>
      <c r="K447" s="49"/>
      <c r="L447" s="9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49"/>
      <c r="E448" s="2"/>
      <c r="F448" s="2"/>
      <c r="G448" s="2"/>
      <c r="H448" s="2"/>
      <c r="I448" s="91"/>
      <c r="J448" s="68"/>
      <c r="K448" s="49"/>
      <c r="L448" s="9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49"/>
      <c r="E449" s="2"/>
      <c r="F449" s="2"/>
      <c r="G449" s="2"/>
      <c r="H449" s="2"/>
      <c r="I449" s="91"/>
      <c r="J449" s="68"/>
      <c r="K449" s="49"/>
      <c r="L449" s="9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49"/>
      <c r="E450" s="2"/>
      <c r="F450" s="2"/>
      <c r="G450" s="2"/>
      <c r="H450" s="2"/>
      <c r="I450" s="91"/>
      <c r="J450" s="68"/>
      <c r="K450" s="49"/>
      <c r="L450" s="9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49"/>
      <c r="E451" s="2"/>
      <c r="F451" s="2"/>
      <c r="G451" s="2"/>
      <c r="H451" s="2"/>
      <c r="I451" s="91"/>
      <c r="J451" s="68"/>
      <c r="K451" s="49"/>
      <c r="L451" s="9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49"/>
      <c r="E452" s="2"/>
      <c r="F452" s="2"/>
      <c r="G452" s="2"/>
      <c r="H452" s="2"/>
      <c r="I452" s="91"/>
      <c r="J452" s="68"/>
      <c r="K452" s="49"/>
      <c r="L452" s="9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49"/>
      <c r="E453" s="2"/>
      <c r="F453" s="2"/>
      <c r="G453" s="2"/>
      <c r="H453" s="2"/>
      <c r="I453" s="91"/>
      <c r="J453" s="68"/>
      <c r="K453" s="49"/>
      <c r="L453" s="9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49"/>
      <c r="E454" s="2"/>
      <c r="F454" s="2"/>
      <c r="G454" s="2"/>
      <c r="H454" s="2"/>
      <c r="I454" s="91"/>
      <c r="J454" s="68"/>
      <c r="K454" s="49"/>
      <c r="L454" s="9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49"/>
      <c r="E455" s="2"/>
      <c r="F455" s="2"/>
      <c r="G455" s="2"/>
      <c r="H455" s="2"/>
      <c r="I455" s="91"/>
      <c r="J455" s="68"/>
      <c r="K455" s="49"/>
      <c r="L455" s="9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49"/>
      <c r="E456" s="2"/>
      <c r="F456" s="2"/>
      <c r="G456" s="2"/>
      <c r="H456" s="2"/>
      <c r="I456" s="91"/>
      <c r="J456" s="68"/>
      <c r="K456" s="49"/>
      <c r="L456" s="9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49"/>
      <c r="E457" s="2"/>
      <c r="F457" s="2"/>
      <c r="G457" s="2"/>
      <c r="H457" s="2"/>
      <c r="I457" s="91"/>
      <c r="J457" s="68"/>
      <c r="K457" s="49"/>
      <c r="L457" s="9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49"/>
      <c r="E458" s="2"/>
      <c r="F458" s="2"/>
      <c r="G458" s="2"/>
      <c r="H458" s="2"/>
      <c r="I458" s="91"/>
      <c r="J458" s="68"/>
      <c r="K458" s="49"/>
      <c r="L458" s="9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49"/>
      <c r="E459" s="2"/>
      <c r="F459" s="2"/>
      <c r="G459" s="2"/>
      <c r="H459" s="2"/>
      <c r="I459" s="91"/>
      <c r="J459" s="68"/>
      <c r="K459" s="49"/>
      <c r="L459" s="9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49"/>
      <c r="E460" s="2"/>
      <c r="F460" s="2"/>
      <c r="G460" s="2"/>
      <c r="H460" s="2"/>
      <c r="I460" s="91"/>
      <c r="J460" s="68"/>
      <c r="K460" s="49"/>
      <c r="L460" s="9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49"/>
      <c r="E461" s="2"/>
      <c r="F461" s="2"/>
      <c r="G461" s="2"/>
      <c r="H461" s="2"/>
      <c r="I461" s="91"/>
      <c r="J461" s="68"/>
      <c r="K461" s="49"/>
      <c r="L461" s="9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49"/>
      <c r="E462" s="2"/>
      <c r="F462" s="2"/>
      <c r="G462" s="2"/>
      <c r="H462" s="2"/>
      <c r="I462" s="91"/>
      <c r="J462" s="68"/>
      <c r="K462" s="49"/>
      <c r="L462" s="9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49"/>
      <c r="E463" s="2"/>
      <c r="F463" s="2"/>
      <c r="G463" s="2"/>
      <c r="H463" s="2"/>
      <c r="I463" s="91"/>
      <c r="J463" s="68"/>
      <c r="K463" s="49"/>
      <c r="L463" s="9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49"/>
      <c r="E464" s="2"/>
      <c r="F464" s="2"/>
      <c r="G464" s="2"/>
      <c r="H464" s="2"/>
      <c r="I464" s="91"/>
      <c r="J464" s="68"/>
      <c r="K464" s="49"/>
      <c r="L464" s="9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49"/>
      <c r="E465" s="2"/>
      <c r="F465" s="2"/>
      <c r="G465" s="2"/>
      <c r="H465" s="2"/>
      <c r="I465" s="91"/>
      <c r="J465" s="68"/>
      <c r="K465" s="49"/>
      <c r="L465" s="9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49"/>
      <c r="E466" s="2"/>
      <c r="F466" s="2"/>
      <c r="G466" s="2"/>
      <c r="H466" s="2"/>
      <c r="I466" s="91"/>
      <c r="J466" s="68"/>
      <c r="K466" s="49"/>
      <c r="L466" s="9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49"/>
      <c r="E467" s="2"/>
      <c r="F467" s="2"/>
      <c r="G467" s="2"/>
      <c r="H467" s="2"/>
      <c r="I467" s="91"/>
      <c r="J467" s="68"/>
      <c r="K467" s="49"/>
      <c r="L467" s="9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49"/>
      <c r="E468" s="2"/>
      <c r="F468" s="2"/>
      <c r="G468" s="2"/>
      <c r="H468" s="2"/>
      <c r="I468" s="91"/>
      <c r="J468" s="68"/>
      <c r="K468" s="49"/>
      <c r="L468" s="9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49"/>
      <c r="E469" s="2"/>
      <c r="F469" s="2"/>
      <c r="G469" s="2"/>
      <c r="H469" s="2"/>
      <c r="I469" s="91"/>
      <c r="J469" s="68"/>
      <c r="K469" s="49"/>
      <c r="L469" s="9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49"/>
      <c r="E470" s="2"/>
      <c r="F470" s="2"/>
      <c r="G470" s="2"/>
      <c r="H470" s="2"/>
      <c r="I470" s="91"/>
      <c r="J470" s="68"/>
      <c r="K470" s="49"/>
      <c r="L470" s="9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49"/>
      <c r="E471" s="2"/>
      <c r="F471" s="2"/>
      <c r="G471" s="2"/>
      <c r="H471" s="2"/>
      <c r="I471" s="91"/>
      <c r="J471" s="68"/>
      <c r="K471" s="49"/>
      <c r="L471" s="9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49"/>
      <c r="E472" s="2"/>
      <c r="F472" s="2"/>
      <c r="G472" s="2"/>
      <c r="H472" s="2"/>
      <c r="I472" s="91"/>
      <c r="J472" s="68"/>
      <c r="K472" s="49"/>
      <c r="L472" s="9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49"/>
      <c r="E473" s="2"/>
      <c r="F473" s="2"/>
      <c r="G473" s="2"/>
      <c r="H473" s="2"/>
      <c r="I473" s="91"/>
      <c r="J473" s="68"/>
      <c r="K473" s="49"/>
      <c r="L473" s="9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49"/>
      <c r="E474" s="2"/>
      <c r="F474" s="2"/>
      <c r="G474" s="2"/>
      <c r="H474" s="2"/>
      <c r="I474" s="91"/>
      <c r="J474" s="68"/>
      <c r="K474" s="49"/>
      <c r="L474" s="9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49"/>
      <c r="E475" s="2"/>
      <c r="F475" s="2"/>
      <c r="G475" s="2"/>
      <c r="H475" s="2"/>
      <c r="I475" s="91"/>
      <c r="J475" s="68"/>
      <c r="K475" s="49"/>
      <c r="L475" s="9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49"/>
      <c r="E476" s="2"/>
      <c r="F476" s="2"/>
      <c r="G476" s="2"/>
      <c r="H476" s="2"/>
      <c r="I476" s="91"/>
      <c r="J476" s="68"/>
      <c r="K476" s="49"/>
      <c r="L476" s="9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49"/>
      <c r="E477" s="2"/>
      <c r="F477" s="2"/>
      <c r="G477" s="2"/>
      <c r="H477" s="2"/>
      <c r="I477" s="91"/>
      <c r="J477" s="68"/>
      <c r="K477" s="49"/>
      <c r="L477" s="9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49"/>
      <c r="E478" s="2"/>
      <c r="F478" s="2"/>
      <c r="G478" s="2"/>
      <c r="H478" s="2"/>
      <c r="I478" s="91"/>
      <c r="J478" s="68"/>
      <c r="K478" s="49"/>
      <c r="L478" s="9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49"/>
      <c r="E479" s="2"/>
      <c r="F479" s="2"/>
      <c r="G479" s="2"/>
      <c r="H479" s="2"/>
      <c r="I479" s="91"/>
      <c r="J479" s="68"/>
      <c r="K479" s="49"/>
      <c r="L479" s="9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49"/>
      <c r="E480" s="2"/>
      <c r="F480" s="2"/>
      <c r="G480" s="2"/>
      <c r="H480" s="2"/>
      <c r="I480" s="91"/>
      <c r="J480" s="68"/>
      <c r="K480" s="49"/>
      <c r="L480" s="9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49"/>
      <c r="E481" s="2"/>
      <c r="F481" s="2"/>
      <c r="G481" s="2"/>
      <c r="H481" s="2"/>
      <c r="I481" s="91"/>
      <c r="J481" s="68"/>
      <c r="K481" s="49"/>
      <c r="L481" s="9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49"/>
      <c r="E482" s="2"/>
      <c r="F482" s="2"/>
      <c r="G482" s="2"/>
      <c r="H482" s="2"/>
      <c r="I482" s="91"/>
      <c r="J482" s="68"/>
      <c r="K482" s="49"/>
      <c r="L482" s="9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49"/>
      <c r="E483" s="2"/>
      <c r="F483" s="2"/>
      <c r="G483" s="2"/>
      <c r="H483" s="2"/>
      <c r="I483" s="91"/>
      <c r="J483" s="68"/>
      <c r="K483" s="49"/>
      <c r="L483" s="9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49"/>
      <c r="E484" s="2"/>
      <c r="F484" s="2"/>
      <c r="G484" s="2"/>
      <c r="H484" s="2"/>
      <c r="I484" s="91"/>
      <c r="J484" s="68"/>
      <c r="K484" s="49"/>
      <c r="L484" s="9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49"/>
      <c r="E485" s="2"/>
      <c r="F485" s="2"/>
      <c r="G485" s="2"/>
      <c r="H485" s="2"/>
      <c r="I485" s="91"/>
      <c r="J485" s="68"/>
      <c r="K485" s="49"/>
      <c r="L485" s="9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49"/>
      <c r="E486" s="2"/>
      <c r="F486" s="2"/>
      <c r="G486" s="2"/>
      <c r="H486" s="2"/>
      <c r="I486" s="91"/>
      <c r="J486" s="68"/>
      <c r="K486" s="49"/>
      <c r="L486" s="9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49"/>
      <c r="E487" s="2"/>
      <c r="F487" s="2"/>
      <c r="G487" s="2"/>
      <c r="H487" s="2"/>
      <c r="I487" s="91"/>
      <c r="J487" s="68"/>
      <c r="K487" s="49"/>
      <c r="L487" s="9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49"/>
      <c r="E488" s="2"/>
      <c r="F488" s="2"/>
      <c r="G488" s="2"/>
      <c r="H488" s="2"/>
      <c r="I488" s="91"/>
      <c r="J488" s="68"/>
      <c r="K488" s="49"/>
      <c r="L488" s="9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49"/>
      <c r="E489" s="2"/>
      <c r="F489" s="2"/>
      <c r="G489" s="2"/>
      <c r="H489" s="2"/>
      <c r="I489" s="91"/>
      <c r="J489" s="68"/>
      <c r="K489" s="49"/>
      <c r="L489" s="9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49"/>
      <c r="E490" s="2"/>
      <c r="F490" s="2"/>
      <c r="G490" s="2"/>
      <c r="H490" s="2"/>
      <c r="I490" s="91"/>
      <c r="J490" s="68"/>
      <c r="K490" s="49"/>
      <c r="L490" s="9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49"/>
      <c r="E491" s="2"/>
      <c r="F491" s="2"/>
      <c r="G491" s="2"/>
      <c r="H491" s="2"/>
      <c r="I491" s="91"/>
      <c r="J491" s="68"/>
      <c r="K491" s="49"/>
      <c r="L491" s="9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49"/>
      <c r="E492" s="2"/>
      <c r="F492" s="2"/>
      <c r="G492" s="2"/>
      <c r="H492" s="2"/>
      <c r="I492" s="91"/>
      <c r="J492" s="68"/>
      <c r="K492" s="49"/>
      <c r="L492" s="9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49"/>
      <c r="E493" s="2"/>
      <c r="F493" s="2"/>
      <c r="G493" s="2"/>
      <c r="H493" s="2"/>
      <c r="I493" s="91"/>
      <c r="J493" s="68"/>
      <c r="K493" s="49"/>
      <c r="L493" s="9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49"/>
      <c r="E494" s="2"/>
      <c r="F494" s="2"/>
      <c r="G494" s="2"/>
      <c r="H494" s="2"/>
      <c r="I494" s="91"/>
      <c r="J494" s="68"/>
      <c r="K494" s="49"/>
      <c r="L494" s="9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49"/>
      <c r="E495" s="2"/>
      <c r="F495" s="2"/>
      <c r="G495" s="2"/>
      <c r="H495" s="2"/>
      <c r="I495" s="91"/>
      <c r="J495" s="68"/>
      <c r="K495" s="49"/>
      <c r="L495" s="9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49"/>
      <c r="E496" s="2"/>
      <c r="F496" s="2"/>
      <c r="G496" s="2"/>
      <c r="H496" s="2"/>
      <c r="I496" s="91"/>
      <c r="J496" s="68"/>
      <c r="K496" s="49"/>
      <c r="L496" s="9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49"/>
      <c r="E497" s="2"/>
      <c r="F497" s="2"/>
      <c r="G497" s="2"/>
      <c r="H497" s="2"/>
      <c r="I497" s="91"/>
      <c r="J497" s="68"/>
      <c r="K497" s="49"/>
      <c r="L497" s="9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49"/>
      <c r="E498" s="2"/>
      <c r="F498" s="2"/>
      <c r="G498" s="2"/>
      <c r="H498" s="2"/>
      <c r="I498" s="91"/>
      <c r="J498" s="68"/>
      <c r="K498" s="49"/>
      <c r="L498" s="9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49"/>
      <c r="E499" s="2"/>
      <c r="F499" s="2"/>
      <c r="G499" s="2"/>
      <c r="H499" s="2"/>
      <c r="I499" s="91"/>
      <c r="J499" s="68"/>
      <c r="K499" s="49"/>
      <c r="L499" s="9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49"/>
      <c r="E500" s="2"/>
      <c r="F500" s="2"/>
      <c r="G500" s="2"/>
      <c r="H500" s="2"/>
      <c r="I500" s="91"/>
      <c r="J500" s="68"/>
      <c r="K500" s="49"/>
      <c r="L500" s="9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49"/>
      <c r="E501" s="2"/>
      <c r="F501" s="2"/>
      <c r="G501" s="2"/>
      <c r="H501" s="2"/>
      <c r="I501" s="91"/>
      <c r="J501" s="68"/>
      <c r="K501" s="49"/>
      <c r="L501" s="9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49"/>
      <c r="E502" s="2"/>
      <c r="F502" s="2"/>
      <c r="G502" s="2"/>
      <c r="H502" s="2"/>
      <c r="I502" s="91"/>
      <c r="J502" s="68"/>
      <c r="K502" s="49"/>
      <c r="L502" s="9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49"/>
      <c r="E503" s="2"/>
      <c r="F503" s="2"/>
      <c r="G503" s="2"/>
      <c r="H503" s="2"/>
      <c r="I503" s="91"/>
      <c r="J503" s="68"/>
      <c r="K503" s="49"/>
      <c r="L503" s="9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49"/>
      <c r="E504" s="2"/>
      <c r="F504" s="2"/>
      <c r="G504" s="2"/>
      <c r="H504" s="2"/>
      <c r="I504" s="91"/>
      <c r="J504" s="68"/>
      <c r="K504" s="49"/>
      <c r="L504" s="9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49"/>
      <c r="E505" s="2"/>
      <c r="F505" s="2"/>
      <c r="G505" s="2"/>
      <c r="H505" s="2"/>
      <c r="I505" s="91"/>
      <c r="J505" s="68"/>
      <c r="K505" s="49"/>
      <c r="L505" s="9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49"/>
      <c r="E506" s="2"/>
      <c r="F506" s="2"/>
      <c r="G506" s="2"/>
      <c r="H506" s="2"/>
      <c r="I506" s="91"/>
      <c r="J506" s="68"/>
      <c r="K506" s="49"/>
      <c r="L506" s="9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49"/>
      <c r="E507" s="2"/>
      <c r="F507" s="2"/>
      <c r="G507" s="2"/>
      <c r="H507" s="2"/>
      <c r="I507" s="91"/>
      <c r="J507" s="68"/>
      <c r="K507" s="49"/>
      <c r="L507" s="9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49"/>
      <c r="E508" s="2"/>
      <c r="F508" s="2"/>
      <c r="G508" s="2"/>
      <c r="H508" s="2"/>
      <c r="I508" s="91"/>
      <c r="J508" s="68"/>
      <c r="K508" s="49"/>
      <c r="L508" s="9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49"/>
      <c r="E509" s="2"/>
      <c r="F509" s="2"/>
      <c r="G509" s="2"/>
      <c r="H509" s="2"/>
      <c r="I509" s="91"/>
      <c r="J509" s="68"/>
      <c r="K509" s="49"/>
      <c r="L509" s="9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49"/>
      <c r="E510" s="2"/>
      <c r="F510" s="2"/>
      <c r="G510" s="2"/>
      <c r="H510" s="2"/>
      <c r="I510" s="91"/>
      <c r="J510" s="68"/>
      <c r="K510" s="49"/>
      <c r="L510" s="9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49"/>
      <c r="E511" s="2"/>
      <c r="F511" s="2"/>
      <c r="G511" s="2"/>
      <c r="H511" s="2"/>
      <c r="I511" s="91"/>
      <c r="J511" s="68"/>
      <c r="K511" s="49"/>
      <c r="L511" s="9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49"/>
      <c r="E512" s="2"/>
      <c r="F512" s="2"/>
      <c r="G512" s="2"/>
      <c r="H512" s="2"/>
      <c r="I512" s="91"/>
      <c r="J512" s="68"/>
      <c r="K512" s="49"/>
      <c r="L512" s="9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49"/>
      <c r="E513" s="2"/>
      <c r="F513" s="2"/>
      <c r="G513" s="2"/>
      <c r="H513" s="2"/>
      <c r="I513" s="91"/>
      <c r="J513" s="68"/>
      <c r="K513" s="49"/>
      <c r="L513" s="9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49"/>
      <c r="E514" s="2"/>
      <c r="F514" s="2"/>
      <c r="G514" s="2"/>
      <c r="H514" s="2"/>
      <c r="I514" s="91"/>
      <c r="J514" s="68"/>
      <c r="K514" s="49"/>
      <c r="L514" s="9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49"/>
      <c r="E515" s="2"/>
      <c r="F515" s="2"/>
      <c r="G515" s="2"/>
      <c r="H515" s="2"/>
      <c r="I515" s="91"/>
      <c r="J515" s="68"/>
      <c r="K515" s="49"/>
      <c r="L515" s="9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49"/>
      <c r="E516" s="2"/>
      <c r="F516" s="2"/>
      <c r="G516" s="2"/>
      <c r="H516" s="2"/>
      <c r="I516" s="91"/>
      <c r="J516" s="68"/>
      <c r="K516" s="49"/>
      <c r="L516" s="9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49"/>
      <c r="E517" s="2"/>
      <c r="F517" s="2"/>
      <c r="G517" s="2"/>
      <c r="H517" s="2"/>
      <c r="I517" s="91"/>
      <c r="J517" s="68"/>
      <c r="K517" s="49"/>
      <c r="L517" s="9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49"/>
      <c r="E518" s="2"/>
      <c r="F518" s="2"/>
      <c r="G518" s="2"/>
      <c r="H518" s="2"/>
      <c r="I518" s="91"/>
      <c r="J518" s="68"/>
      <c r="K518" s="49"/>
      <c r="L518" s="9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49"/>
      <c r="E519" s="2"/>
      <c r="F519" s="2"/>
      <c r="G519" s="2"/>
      <c r="H519" s="2"/>
      <c r="I519" s="91"/>
      <c r="J519" s="68"/>
      <c r="K519" s="49"/>
      <c r="L519" s="9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49"/>
      <c r="E520" s="2"/>
      <c r="F520" s="2"/>
      <c r="G520" s="2"/>
      <c r="H520" s="2"/>
      <c r="I520" s="91"/>
      <c r="J520" s="68"/>
      <c r="K520" s="49"/>
      <c r="L520" s="9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49"/>
      <c r="E521" s="2"/>
      <c r="F521" s="2"/>
      <c r="G521" s="2"/>
      <c r="H521" s="2"/>
      <c r="I521" s="91"/>
      <c r="J521" s="68"/>
      <c r="K521" s="49"/>
      <c r="L521" s="9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49"/>
      <c r="E522" s="2"/>
      <c r="F522" s="2"/>
      <c r="G522" s="2"/>
      <c r="H522" s="2"/>
      <c r="I522" s="91"/>
      <c r="J522" s="68"/>
      <c r="K522" s="49"/>
      <c r="L522" s="9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49"/>
      <c r="E523" s="2"/>
      <c r="F523" s="2"/>
      <c r="G523" s="2"/>
      <c r="H523" s="2"/>
      <c r="I523" s="91"/>
      <c r="J523" s="68"/>
      <c r="K523" s="49"/>
      <c r="L523" s="9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49"/>
      <c r="E524" s="2"/>
      <c r="F524" s="2"/>
      <c r="G524" s="2"/>
      <c r="H524" s="2"/>
      <c r="I524" s="91"/>
      <c r="J524" s="68"/>
      <c r="K524" s="49"/>
      <c r="L524" s="9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49"/>
      <c r="E525" s="2"/>
      <c r="F525" s="2"/>
      <c r="G525" s="2"/>
      <c r="H525" s="2"/>
      <c r="I525" s="91"/>
      <c r="J525" s="68"/>
      <c r="K525" s="49"/>
      <c r="L525" s="9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49"/>
      <c r="E526" s="2"/>
      <c r="F526" s="2"/>
      <c r="G526" s="2"/>
      <c r="H526" s="2"/>
      <c r="I526" s="91"/>
      <c r="J526" s="68"/>
      <c r="K526" s="49"/>
      <c r="L526" s="9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49"/>
      <c r="E527" s="2"/>
      <c r="F527" s="2"/>
      <c r="G527" s="2"/>
      <c r="H527" s="2"/>
      <c r="I527" s="91"/>
      <c r="J527" s="68"/>
      <c r="K527" s="49"/>
      <c r="L527" s="9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49"/>
      <c r="E528" s="2"/>
      <c r="F528" s="2"/>
      <c r="G528" s="2"/>
      <c r="H528" s="2"/>
      <c r="I528" s="91"/>
      <c r="J528" s="68"/>
      <c r="K528" s="49"/>
      <c r="L528" s="9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49"/>
      <c r="E529" s="2"/>
      <c r="F529" s="2"/>
      <c r="G529" s="2"/>
      <c r="H529" s="2"/>
      <c r="I529" s="91"/>
      <c r="J529" s="68"/>
      <c r="K529" s="49"/>
      <c r="L529" s="9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49"/>
      <c r="E530" s="2"/>
      <c r="F530" s="2"/>
      <c r="G530" s="2"/>
      <c r="H530" s="2"/>
      <c r="I530" s="91"/>
      <c r="J530" s="68"/>
      <c r="K530" s="49"/>
      <c r="L530" s="9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49"/>
      <c r="E531" s="2"/>
      <c r="F531" s="2"/>
      <c r="G531" s="2"/>
      <c r="H531" s="2"/>
      <c r="I531" s="91"/>
      <c r="J531" s="68"/>
      <c r="K531" s="49"/>
      <c r="L531" s="9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49"/>
      <c r="E532" s="2"/>
      <c r="F532" s="2"/>
      <c r="G532" s="2"/>
      <c r="H532" s="2"/>
      <c r="I532" s="91"/>
      <c r="J532" s="68"/>
      <c r="K532" s="49"/>
      <c r="L532" s="9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49"/>
      <c r="E533" s="2"/>
      <c r="F533" s="2"/>
      <c r="G533" s="2"/>
      <c r="H533" s="2"/>
      <c r="I533" s="91"/>
      <c r="J533" s="68"/>
      <c r="K533" s="49"/>
      <c r="L533" s="9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49"/>
      <c r="E534" s="2"/>
      <c r="F534" s="2"/>
      <c r="G534" s="2"/>
      <c r="H534" s="2"/>
      <c r="I534" s="91"/>
      <c r="J534" s="68"/>
      <c r="K534" s="49"/>
      <c r="L534" s="9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49"/>
      <c r="E535" s="2"/>
      <c r="F535" s="2"/>
      <c r="G535" s="2"/>
      <c r="H535" s="2"/>
      <c r="I535" s="91"/>
      <c r="J535" s="68"/>
      <c r="K535" s="49"/>
      <c r="L535" s="9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49"/>
      <c r="E536" s="2"/>
      <c r="F536" s="2"/>
      <c r="G536" s="2"/>
      <c r="H536" s="2"/>
      <c r="I536" s="91"/>
      <c r="J536" s="68"/>
      <c r="K536" s="49"/>
      <c r="L536" s="9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49"/>
      <c r="E537" s="2"/>
      <c r="F537" s="2"/>
      <c r="G537" s="2"/>
      <c r="H537" s="2"/>
      <c r="I537" s="91"/>
      <c r="J537" s="68"/>
      <c r="K537" s="49"/>
      <c r="L537" s="9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49"/>
      <c r="E538" s="2"/>
      <c r="F538" s="2"/>
      <c r="G538" s="2"/>
      <c r="H538" s="2"/>
      <c r="I538" s="91"/>
      <c r="J538" s="68"/>
      <c r="K538" s="49"/>
      <c r="L538" s="9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49"/>
      <c r="E539" s="2"/>
      <c r="F539" s="2"/>
      <c r="G539" s="2"/>
      <c r="H539" s="2"/>
      <c r="I539" s="91"/>
      <c r="J539" s="68"/>
      <c r="K539" s="49"/>
      <c r="L539" s="9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49"/>
      <c r="E540" s="2"/>
      <c r="F540" s="2"/>
      <c r="G540" s="2"/>
      <c r="H540" s="2"/>
      <c r="I540" s="91"/>
      <c r="J540" s="68"/>
      <c r="K540" s="49"/>
      <c r="L540" s="9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49"/>
      <c r="E541" s="2"/>
      <c r="F541" s="2"/>
      <c r="G541" s="2"/>
      <c r="H541" s="2"/>
      <c r="I541" s="91"/>
      <c r="J541" s="68"/>
      <c r="K541" s="49"/>
      <c r="L541" s="9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49"/>
      <c r="E542" s="2"/>
      <c r="F542" s="2"/>
      <c r="G542" s="2"/>
      <c r="H542" s="2"/>
      <c r="I542" s="91"/>
      <c r="J542" s="68"/>
      <c r="K542" s="49"/>
      <c r="L542" s="9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49"/>
      <c r="E543" s="2"/>
      <c r="F543" s="2"/>
      <c r="G543" s="2"/>
      <c r="H543" s="2"/>
      <c r="I543" s="91"/>
      <c r="J543" s="68"/>
      <c r="K543" s="49"/>
      <c r="L543" s="9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49"/>
      <c r="E544" s="2"/>
      <c r="F544" s="2"/>
      <c r="G544" s="2"/>
      <c r="H544" s="2"/>
      <c r="I544" s="91"/>
      <c r="J544" s="68"/>
      <c r="K544" s="49"/>
      <c r="L544" s="9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49"/>
      <c r="E545" s="2"/>
      <c r="F545" s="2"/>
      <c r="G545" s="2"/>
      <c r="H545" s="2"/>
      <c r="I545" s="91"/>
      <c r="J545" s="68"/>
      <c r="K545" s="49"/>
      <c r="L545" s="9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49"/>
      <c r="E546" s="2"/>
      <c r="F546" s="2"/>
      <c r="G546" s="2"/>
      <c r="H546" s="2"/>
      <c r="I546" s="91"/>
      <c r="J546" s="68"/>
      <c r="K546" s="49"/>
      <c r="L546" s="9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49"/>
      <c r="E547" s="2"/>
      <c r="F547" s="2"/>
      <c r="G547" s="2"/>
      <c r="H547" s="2"/>
      <c r="I547" s="91"/>
      <c r="J547" s="68"/>
      <c r="K547" s="49"/>
      <c r="L547" s="9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49"/>
      <c r="E548" s="2"/>
      <c r="F548" s="2"/>
      <c r="G548" s="2"/>
      <c r="H548" s="2"/>
      <c r="I548" s="91"/>
      <c r="J548" s="68"/>
      <c r="K548" s="49"/>
      <c r="L548" s="9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49"/>
      <c r="E549" s="2"/>
      <c r="F549" s="2"/>
      <c r="G549" s="2"/>
      <c r="H549" s="2"/>
      <c r="I549" s="91"/>
      <c r="J549" s="68"/>
      <c r="K549" s="49"/>
      <c r="L549" s="9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49"/>
      <c r="E550" s="2"/>
      <c r="F550" s="2"/>
      <c r="G550" s="2"/>
      <c r="H550" s="2"/>
      <c r="I550" s="91"/>
      <c r="J550" s="68"/>
      <c r="K550" s="49"/>
      <c r="L550" s="9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49"/>
      <c r="E551" s="2"/>
      <c r="F551" s="2"/>
      <c r="G551" s="2"/>
      <c r="H551" s="2"/>
      <c r="I551" s="91"/>
      <c r="J551" s="68"/>
      <c r="K551" s="49"/>
      <c r="L551" s="9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49"/>
      <c r="E552" s="2"/>
      <c r="F552" s="2"/>
      <c r="G552" s="2"/>
      <c r="H552" s="2"/>
      <c r="I552" s="91"/>
      <c r="J552" s="68"/>
      <c r="K552" s="49"/>
      <c r="L552" s="9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49"/>
      <c r="E553" s="2"/>
      <c r="F553" s="2"/>
      <c r="G553" s="2"/>
      <c r="H553" s="2"/>
      <c r="I553" s="91"/>
      <c r="J553" s="68"/>
      <c r="K553" s="49"/>
      <c r="L553" s="9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49"/>
      <c r="E554" s="2"/>
      <c r="F554" s="2"/>
      <c r="G554" s="2"/>
      <c r="H554" s="2"/>
      <c r="I554" s="91"/>
      <c r="J554" s="68"/>
      <c r="K554" s="49"/>
      <c r="L554" s="9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49"/>
      <c r="E555" s="2"/>
      <c r="F555" s="2"/>
      <c r="G555" s="2"/>
      <c r="H555" s="2"/>
      <c r="I555" s="91"/>
      <c r="J555" s="68"/>
      <c r="K555" s="49"/>
      <c r="L555" s="9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49"/>
      <c r="E556" s="2"/>
      <c r="F556" s="2"/>
      <c r="G556" s="2"/>
      <c r="H556" s="2"/>
      <c r="I556" s="91"/>
      <c r="J556" s="68"/>
      <c r="K556" s="49"/>
      <c r="L556" s="9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49"/>
      <c r="E557" s="2"/>
      <c r="F557" s="2"/>
      <c r="G557" s="2"/>
      <c r="H557" s="2"/>
      <c r="I557" s="91"/>
      <c r="J557" s="68"/>
      <c r="K557" s="49"/>
      <c r="L557" s="9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49"/>
      <c r="E558" s="2"/>
      <c r="F558" s="2"/>
      <c r="G558" s="2"/>
      <c r="H558" s="2"/>
      <c r="I558" s="91"/>
      <c r="J558" s="68"/>
      <c r="K558" s="49"/>
      <c r="L558" s="9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49"/>
      <c r="E559" s="2"/>
      <c r="F559" s="2"/>
      <c r="G559" s="2"/>
      <c r="H559" s="2"/>
      <c r="I559" s="91"/>
      <c r="J559" s="68"/>
      <c r="K559" s="49"/>
      <c r="L559" s="9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49"/>
      <c r="E560" s="2"/>
      <c r="F560" s="2"/>
      <c r="G560" s="2"/>
      <c r="H560" s="2"/>
      <c r="I560" s="91"/>
      <c r="J560" s="68"/>
      <c r="K560" s="49"/>
      <c r="L560" s="9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49"/>
      <c r="E561" s="2"/>
      <c r="F561" s="2"/>
      <c r="G561" s="2"/>
      <c r="H561" s="2"/>
      <c r="I561" s="91"/>
      <c r="J561" s="68"/>
      <c r="K561" s="49"/>
      <c r="L561" s="9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49"/>
      <c r="E562" s="2"/>
      <c r="F562" s="2"/>
      <c r="G562" s="2"/>
      <c r="H562" s="2"/>
      <c r="I562" s="91"/>
      <c r="J562" s="68"/>
      <c r="K562" s="49"/>
      <c r="L562" s="9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49"/>
      <c r="E563" s="2"/>
      <c r="F563" s="2"/>
      <c r="G563" s="2"/>
      <c r="H563" s="2"/>
      <c r="I563" s="91"/>
      <c r="J563" s="68"/>
      <c r="K563" s="49"/>
      <c r="L563" s="9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49"/>
      <c r="E564" s="2"/>
      <c r="F564" s="2"/>
      <c r="G564" s="2"/>
      <c r="H564" s="2"/>
      <c r="I564" s="91"/>
      <c r="J564" s="68"/>
      <c r="K564" s="49"/>
      <c r="L564" s="9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49"/>
      <c r="E565" s="2"/>
      <c r="F565" s="2"/>
      <c r="G565" s="2"/>
      <c r="H565" s="2"/>
      <c r="I565" s="91"/>
      <c r="J565" s="68"/>
      <c r="K565" s="49"/>
      <c r="L565" s="9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49"/>
      <c r="E566" s="2"/>
      <c r="F566" s="2"/>
      <c r="G566" s="2"/>
      <c r="H566" s="2"/>
      <c r="I566" s="91"/>
      <c r="J566" s="68"/>
      <c r="K566" s="49"/>
      <c r="L566" s="9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49"/>
      <c r="E567" s="2"/>
      <c r="F567" s="2"/>
      <c r="G567" s="2"/>
      <c r="H567" s="2"/>
      <c r="I567" s="91"/>
      <c r="J567" s="68"/>
      <c r="K567" s="49"/>
      <c r="L567" s="9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49"/>
      <c r="E568" s="2"/>
      <c r="F568" s="2"/>
      <c r="G568" s="2"/>
      <c r="H568" s="2"/>
      <c r="I568" s="91"/>
      <c r="J568" s="68"/>
      <c r="K568" s="49"/>
      <c r="L568" s="9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49"/>
      <c r="E569" s="2"/>
      <c r="F569" s="2"/>
      <c r="G569" s="2"/>
      <c r="H569" s="2"/>
      <c r="I569" s="91"/>
      <c r="J569" s="68"/>
      <c r="K569" s="49"/>
      <c r="L569" s="9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49"/>
      <c r="E570" s="2"/>
      <c r="F570" s="2"/>
      <c r="G570" s="2"/>
      <c r="H570" s="2"/>
      <c r="I570" s="91"/>
      <c r="J570" s="68"/>
      <c r="K570" s="49"/>
      <c r="L570" s="9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49"/>
      <c r="E571" s="2"/>
      <c r="F571" s="2"/>
      <c r="G571" s="2"/>
      <c r="H571" s="2"/>
      <c r="I571" s="91"/>
      <c r="J571" s="68"/>
      <c r="K571" s="49"/>
      <c r="L571" s="9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49"/>
      <c r="E572" s="2"/>
      <c r="F572" s="2"/>
      <c r="G572" s="2"/>
      <c r="H572" s="2"/>
      <c r="I572" s="91"/>
      <c r="J572" s="68"/>
      <c r="K572" s="49"/>
      <c r="L572" s="9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49"/>
      <c r="E573" s="2"/>
      <c r="F573" s="2"/>
      <c r="G573" s="2"/>
      <c r="H573" s="2"/>
      <c r="I573" s="91"/>
      <c r="J573" s="68"/>
      <c r="K573" s="49"/>
      <c r="L573" s="9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49"/>
      <c r="E574" s="2"/>
      <c r="F574" s="2"/>
      <c r="G574" s="2"/>
      <c r="H574" s="2"/>
      <c r="I574" s="91"/>
      <c r="J574" s="68"/>
      <c r="K574" s="49"/>
      <c r="L574" s="9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49"/>
      <c r="E575" s="2"/>
      <c r="F575" s="2"/>
      <c r="G575" s="2"/>
      <c r="H575" s="2"/>
      <c r="I575" s="91"/>
      <c r="J575" s="68"/>
      <c r="K575" s="49"/>
      <c r="L575" s="9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49"/>
      <c r="E576" s="2"/>
      <c r="F576" s="2"/>
      <c r="G576" s="2"/>
      <c r="H576" s="2"/>
      <c r="I576" s="91"/>
      <c r="J576" s="68"/>
      <c r="K576" s="49"/>
      <c r="L576" s="9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49"/>
      <c r="E577" s="2"/>
      <c r="F577" s="2"/>
      <c r="G577" s="2"/>
      <c r="H577" s="2"/>
      <c r="I577" s="91"/>
      <c r="J577" s="68"/>
      <c r="K577" s="49"/>
      <c r="L577" s="9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49"/>
      <c r="E578" s="2"/>
      <c r="F578" s="2"/>
      <c r="G578" s="2"/>
      <c r="H578" s="2"/>
      <c r="I578" s="91"/>
      <c r="J578" s="68"/>
      <c r="K578" s="49"/>
      <c r="L578" s="9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49"/>
      <c r="E579" s="2"/>
      <c r="F579" s="2"/>
      <c r="G579" s="2"/>
      <c r="H579" s="2"/>
      <c r="I579" s="91"/>
      <c r="J579" s="68"/>
      <c r="K579" s="49"/>
      <c r="L579" s="9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49"/>
      <c r="E580" s="2"/>
      <c r="F580" s="2"/>
      <c r="G580" s="2"/>
      <c r="H580" s="2"/>
      <c r="I580" s="91"/>
      <c r="J580" s="68"/>
      <c r="K580" s="49"/>
      <c r="L580" s="9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49"/>
      <c r="E581" s="2"/>
      <c r="F581" s="2"/>
      <c r="G581" s="2"/>
      <c r="H581" s="2"/>
      <c r="I581" s="91"/>
      <c r="J581" s="68"/>
      <c r="K581" s="49"/>
      <c r="L581" s="9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49"/>
      <c r="E582" s="2"/>
      <c r="F582" s="2"/>
      <c r="G582" s="2"/>
      <c r="H582" s="2"/>
      <c r="I582" s="91"/>
      <c r="J582" s="68"/>
      <c r="K582" s="49"/>
      <c r="L582" s="9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49"/>
      <c r="E583" s="2"/>
      <c r="F583" s="2"/>
      <c r="G583" s="2"/>
      <c r="H583" s="2"/>
      <c r="I583" s="91"/>
      <c r="J583" s="68"/>
      <c r="K583" s="49"/>
      <c r="L583" s="9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49"/>
      <c r="E584" s="2"/>
      <c r="F584" s="2"/>
      <c r="G584" s="2"/>
      <c r="H584" s="2"/>
      <c r="I584" s="91"/>
      <c r="J584" s="68"/>
      <c r="K584" s="49"/>
      <c r="L584" s="9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49"/>
      <c r="E585" s="2"/>
      <c r="F585" s="2"/>
      <c r="G585" s="2"/>
      <c r="H585" s="2"/>
      <c r="I585" s="91"/>
      <c r="J585" s="68"/>
      <c r="K585" s="49"/>
      <c r="L585" s="9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49"/>
      <c r="E586" s="2"/>
      <c r="F586" s="2"/>
      <c r="G586" s="2"/>
      <c r="H586" s="2"/>
      <c r="I586" s="91"/>
      <c r="J586" s="68"/>
      <c r="K586" s="49"/>
      <c r="L586" s="9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49"/>
      <c r="E587" s="2"/>
      <c r="F587" s="2"/>
      <c r="G587" s="2"/>
      <c r="H587" s="2"/>
      <c r="I587" s="91"/>
      <c r="J587" s="68"/>
      <c r="K587" s="49"/>
      <c r="L587" s="9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49"/>
      <c r="E588" s="2"/>
      <c r="F588" s="2"/>
      <c r="G588" s="2"/>
      <c r="H588" s="2"/>
      <c r="I588" s="91"/>
      <c r="J588" s="68"/>
      <c r="K588" s="49"/>
      <c r="L588" s="9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49"/>
      <c r="E589" s="2"/>
      <c r="F589" s="2"/>
      <c r="G589" s="2"/>
      <c r="H589" s="2"/>
      <c r="I589" s="91"/>
      <c r="J589" s="68"/>
      <c r="K589" s="49"/>
      <c r="L589" s="9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49"/>
      <c r="E590" s="2"/>
      <c r="F590" s="2"/>
      <c r="G590" s="2"/>
      <c r="H590" s="2"/>
      <c r="I590" s="91"/>
      <c r="J590" s="68"/>
      <c r="K590" s="49"/>
      <c r="L590" s="9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49"/>
      <c r="E591" s="2"/>
      <c r="F591" s="2"/>
      <c r="G591" s="2"/>
      <c r="H591" s="2"/>
      <c r="I591" s="91"/>
      <c r="J591" s="68"/>
      <c r="K591" s="49"/>
      <c r="L591" s="9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49"/>
      <c r="E592" s="2"/>
      <c r="F592" s="2"/>
      <c r="G592" s="2"/>
      <c r="H592" s="2"/>
      <c r="I592" s="91"/>
      <c r="J592" s="68"/>
      <c r="K592" s="49"/>
      <c r="L592" s="9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49"/>
      <c r="E593" s="2"/>
      <c r="F593" s="2"/>
      <c r="G593" s="2"/>
      <c r="H593" s="2"/>
      <c r="I593" s="91"/>
      <c r="J593" s="68"/>
      <c r="K593" s="49"/>
      <c r="L593" s="9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49"/>
      <c r="E594" s="2"/>
      <c r="F594" s="2"/>
      <c r="G594" s="2"/>
      <c r="H594" s="2"/>
      <c r="I594" s="91"/>
      <c r="J594" s="68"/>
      <c r="K594" s="49"/>
      <c r="L594" s="9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49"/>
      <c r="E595" s="2"/>
      <c r="F595" s="2"/>
      <c r="G595" s="2"/>
      <c r="H595" s="2"/>
      <c r="I595" s="91"/>
      <c r="J595" s="68"/>
      <c r="K595" s="49"/>
      <c r="L595" s="9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49"/>
      <c r="E596" s="2"/>
      <c r="F596" s="2"/>
      <c r="G596" s="2"/>
      <c r="H596" s="2"/>
      <c r="I596" s="91"/>
      <c r="J596" s="68"/>
      <c r="K596" s="49"/>
      <c r="L596" s="9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49"/>
      <c r="E597" s="2"/>
      <c r="F597" s="2"/>
      <c r="G597" s="2"/>
      <c r="H597" s="2"/>
      <c r="I597" s="91"/>
      <c r="J597" s="68"/>
      <c r="K597" s="49"/>
      <c r="L597" s="9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49"/>
      <c r="E598" s="2"/>
      <c r="F598" s="2"/>
      <c r="G598" s="2"/>
      <c r="H598" s="2"/>
      <c r="I598" s="91"/>
      <c r="J598" s="68"/>
      <c r="K598" s="49"/>
      <c r="L598" s="9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49"/>
      <c r="E599" s="2"/>
      <c r="F599" s="2"/>
      <c r="G599" s="2"/>
      <c r="H599" s="2"/>
      <c r="I599" s="91"/>
      <c r="J599" s="68"/>
      <c r="K599" s="49"/>
      <c r="L599" s="9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49"/>
      <c r="E600" s="2"/>
      <c r="F600" s="2"/>
      <c r="G600" s="2"/>
      <c r="H600" s="2"/>
      <c r="I600" s="91"/>
      <c r="J600" s="68"/>
      <c r="K600" s="49"/>
      <c r="L600" s="9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49"/>
      <c r="E601" s="2"/>
      <c r="F601" s="2"/>
      <c r="G601" s="2"/>
      <c r="H601" s="2"/>
      <c r="I601" s="91"/>
      <c r="J601" s="68"/>
      <c r="K601" s="49"/>
      <c r="L601" s="9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49"/>
      <c r="E602" s="2"/>
      <c r="F602" s="2"/>
      <c r="G602" s="2"/>
      <c r="H602" s="2"/>
      <c r="I602" s="91"/>
      <c r="J602" s="68"/>
      <c r="K602" s="49"/>
      <c r="L602" s="9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49"/>
      <c r="E603" s="2"/>
      <c r="F603" s="2"/>
      <c r="G603" s="2"/>
      <c r="H603" s="2"/>
      <c r="I603" s="91"/>
      <c r="J603" s="68"/>
      <c r="K603" s="49"/>
      <c r="L603" s="9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49"/>
      <c r="E604" s="2"/>
      <c r="F604" s="2"/>
      <c r="G604" s="2"/>
      <c r="H604" s="2"/>
      <c r="I604" s="91"/>
      <c r="J604" s="68"/>
      <c r="K604" s="49"/>
      <c r="L604" s="9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49"/>
      <c r="E605" s="2"/>
      <c r="F605" s="2"/>
      <c r="G605" s="2"/>
      <c r="H605" s="2"/>
      <c r="I605" s="91"/>
      <c r="J605" s="68"/>
      <c r="K605" s="49"/>
      <c r="L605" s="9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49"/>
      <c r="E606" s="2"/>
      <c r="F606" s="2"/>
      <c r="G606" s="2"/>
      <c r="H606" s="2"/>
      <c r="I606" s="91"/>
      <c r="J606" s="68"/>
      <c r="K606" s="49"/>
      <c r="L606" s="9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49"/>
      <c r="E607" s="2"/>
      <c r="F607" s="2"/>
      <c r="G607" s="2"/>
      <c r="H607" s="2"/>
      <c r="I607" s="91"/>
      <c r="J607" s="68"/>
      <c r="K607" s="49"/>
      <c r="L607" s="9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49"/>
      <c r="E608" s="2"/>
      <c r="F608" s="2"/>
      <c r="G608" s="2"/>
      <c r="H608" s="2"/>
      <c r="I608" s="91"/>
      <c r="J608" s="68"/>
      <c r="K608" s="49"/>
      <c r="L608" s="9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49"/>
      <c r="E609" s="2"/>
      <c r="F609" s="2"/>
      <c r="G609" s="2"/>
      <c r="H609" s="2"/>
      <c r="I609" s="91"/>
      <c r="J609" s="68"/>
      <c r="K609" s="49"/>
      <c r="L609" s="9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49"/>
      <c r="E610" s="2"/>
      <c r="F610" s="2"/>
      <c r="G610" s="2"/>
      <c r="H610" s="2"/>
      <c r="I610" s="91"/>
      <c r="J610" s="68"/>
      <c r="K610" s="49"/>
      <c r="L610" s="9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49"/>
      <c r="E611" s="2"/>
      <c r="F611" s="2"/>
      <c r="G611" s="2"/>
      <c r="H611" s="2"/>
      <c r="I611" s="91"/>
      <c r="J611" s="68"/>
      <c r="K611" s="49"/>
      <c r="L611" s="9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49"/>
      <c r="E612" s="2"/>
      <c r="F612" s="2"/>
      <c r="G612" s="2"/>
      <c r="H612" s="2"/>
      <c r="I612" s="91"/>
      <c r="J612" s="68"/>
      <c r="K612" s="49"/>
      <c r="L612" s="9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49"/>
      <c r="E613" s="2"/>
      <c r="F613" s="2"/>
      <c r="G613" s="2"/>
      <c r="H613" s="2"/>
      <c r="I613" s="91"/>
      <c r="J613" s="68"/>
      <c r="K613" s="49"/>
      <c r="L613" s="9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49"/>
      <c r="E614" s="2"/>
      <c r="F614" s="2"/>
      <c r="G614" s="2"/>
      <c r="H614" s="2"/>
      <c r="I614" s="91"/>
      <c r="J614" s="68"/>
      <c r="K614" s="49"/>
      <c r="L614" s="9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49"/>
      <c r="E615" s="2"/>
      <c r="F615" s="2"/>
      <c r="G615" s="2"/>
      <c r="H615" s="2"/>
      <c r="I615" s="91"/>
      <c r="J615" s="68"/>
      <c r="K615" s="49"/>
      <c r="L615" s="9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49"/>
      <c r="E616" s="2"/>
      <c r="F616" s="2"/>
      <c r="G616" s="2"/>
      <c r="H616" s="2"/>
      <c r="I616" s="91"/>
      <c r="J616" s="68"/>
      <c r="K616" s="49"/>
      <c r="L616" s="9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49"/>
      <c r="E617" s="2"/>
      <c r="F617" s="2"/>
      <c r="G617" s="2"/>
      <c r="H617" s="2"/>
      <c r="I617" s="91"/>
      <c r="J617" s="68"/>
      <c r="K617" s="49"/>
      <c r="L617" s="9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49"/>
      <c r="E618" s="2"/>
      <c r="F618" s="2"/>
      <c r="G618" s="2"/>
      <c r="H618" s="2"/>
      <c r="I618" s="91"/>
      <c r="J618" s="68"/>
      <c r="K618" s="49"/>
      <c r="L618" s="9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49"/>
      <c r="E619" s="2"/>
      <c r="F619" s="2"/>
      <c r="G619" s="2"/>
      <c r="H619" s="2"/>
      <c r="I619" s="91"/>
      <c r="J619" s="68"/>
      <c r="K619" s="49"/>
      <c r="L619" s="9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49"/>
      <c r="E620" s="2"/>
      <c r="F620" s="2"/>
      <c r="G620" s="2"/>
      <c r="H620" s="2"/>
      <c r="I620" s="91"/>
      <c r="J620" s="68"/>
      <c r="K620" s="49"/>
      <c r="L620" s="9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49"/>
      <c r="E621" s="2"/>
      <c r="F621" s="2"/>
      <c r="G621" s="2"/>
      <c r="H621" s="2"/>
      <c r="I621" s="91"/>
      <c r="J621" s="68"/>
      <c r="K621" s="49"/>
      <c r="L621" s="9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49"/>
      <c r="E622" s="2"/>
      <c r="F622" s="2"/>
      <c r="G622" s="2"/>
      <c r="H622" s="2"/>
      <c r="I622" s="91"/>
      <c r="J622" s="68"/>
      <c r="K622" s="49"/>
      <c r="L622" s="9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49"/>
      <c r="E623" s="2"/>
      <c r="F623" s="2"/>
      <c r="G623" s="2"/>
      <c r="H623" s="2"/>
      <c r="I623" s="91"/>
      <c r="J623" s="68"/>
      <c r="K623" s="49"/>
      <c r="L623" s="9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49"/>
      <c r="E624" s="2"/>
      <c r="F624" s="2"/>
      <c r="G624" s="2"/>
      <c r="H624" s="2"/>
      <c r="I624" s="91"/>
      <c r="J624" s="68"/>
      <c r="K624" s="49"/>
      <c r="L624" s="9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49"/>
      <c r="E625" s="2"/>
      <c r="F625" s="2"/>
      <c r="G625" s="2"/>
      <c r="H625" s="2"/>
      <c r="I625" s="91"/>
      <c r="J625" s="68"/>
      <c r="K625" s="49"/>
      <c r="L625" s="9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49"/>
      <c r="E626" s="2"/>
      <c r="F626" s="2"/>
      <c r="G626" s="2"/>
      <c r="H626" s="2"/>
      <c r="I626" s="91"/>
      <c r="J626" s="68"/>
      <c r="K626" s="49"/>
      <c r="L626" s="9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49"/>
      <c r="E627" s="2"/>
      <c r="F627" s="2"/>
      <c r="G627" s="2"/>
      <c r="H627" s="2"/>
      <c r="I627" s="91"/>
      <c r="J627" s="68"/>
      <c r="K627" s="49"/>
      <c r="L627" s="9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49"/>
      <c r="E628" s="2"/>
      <c r="F628" s="2"/>
      <c r="G628" s="2"/>
      <c r="H628" s="2"/>
      <c r="I628" s="91"/>
      <c r="J628" s="68"/>
      <c r="K628" s="49"/>
      <c r="L628" s="9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49"/>
      <c r="E629" s="2"/>
      <c r="F629" s="2"/>
      <c r="G629" s="2"/>
      <c r="H629" s="2"/>
      <c r="I629" s="91"/>
      <c r="J629" s="68"/>
      <c r="K629" s="49"/>
      <c r="L629" s="9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49"/>
      <c r="E630" s="2"/>
      <c r="F630" s="2"/>
      <c r="G630" s="2"/>
      <c r="H630" s="2"/>
      <c r="I630" s="91"/>
      <c r="J630" s="68"/>
      <c r="K630" s="49"/>
      <c r="L630" s="9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49"/>
      <c r="E631" s="2"/>
      <c r="F631" s="2"/>
      <c r="G631" s="2"/>
      <c r="H631" s="2"/>
      <c r="I631" s="91"/>
      <c r="J631" s="68"/>
      <c r="K631" s="49"/>
      <c r="L631" s="9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49"/>
      <c r="E632" s="2"/>
      <c r="F632" s="2"/>
      <c r="G632" s="2"/>
      <c r="H632" s="2"/>
      <c r="I632" s="91"/>
      <c r="J632" s="68"/>
      <c r="K632" s="49"/>
      <c r="L632" s="9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49"/>
      <c r="E633" s="2"/>
      <c r="F633" s="2"/>
      <c r="G633" s="2"/>
      <c r="H633" s="2"/>
      <c r="I633" s="91"/>
      <c r="J633" s="68"/>
      <c r="K633" s="49"/>
      <c r="L633" s="9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49"/>
      <c r="E634" s="2"/>
      <c r="F634" s="2"/>
      <c r="G634" s="2"/>
      <c r="H634" s="2"/>
      <c r="I634" s="91"/>
      <c r="J634" s="68"/>
      <c r="K634" s="49"/>
      <c r="L634" s="9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49"/>
      <c r="E635" s="2"/>
      <c r="F635" s="2"/>
      <c r="G635" s="2"/>
      <c r="H635" s="2"/>
      <c r="I635" s="91"/>
      <c r="J635" s="68"/>
      <c r="K635" s="49"/>
      <c r="L635" s="9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49"/>
      <c r="E636" s="2"/>
      <c r="F636" s="2"/>
      <c r="G636" s="2"/>
      <c r="H636" s="2"/>
      <c r="I636" s="91"/>
      <c r="J636" s="68"/>
      <c r="K636" s="49"/>
      <c r="L636" s="9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49"/>
      <c r="E637" s="2"/>
      <c r="F637" s="2"/>
      <c r="G637" s="2"/>
      <c r="H637" s="2"/>
      <c r="I637" s="91"/>
      <c r="J637" s="68"/>
      <c r="K637" s="49"/>
      <c r="L637" s="9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49"/>
      <c r="E638" s="2"/>
      <c r="F638" s="2"/>
      <c r="G638" s="2"/>
      <c r="H638" s="2"/>
      <c r="I638" s="91"/>
      <c r="J638" s="68"/>
      <c r="K638" s="49"/>
      <c r="L638" s="9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49"/>
      <c r="E639" s="2"/>
      <c r="F639" s="2"/>
      <c r="G639" s="2"/>
      <c r="H639" s="2"/>
      <c r="I639" s="91"/>
      <c r="J639" s="68"/>
      <c r="K639" s="49"/>
      <c r="L639" s="9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49"/>
      <c r="E640" s="2"/>
      <c r="F640" s="2"/>
      <c r="G640" s="2"/>
      <c r="H640" s="2"/>
      <c r="I640" s="91"/>
      <c r="J640" s="68"/>
      <c r="K640" s="49"/>
      <c r="L640" s="9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49"/>
      <c r="E641" s="2"/>
      <c r="F641" s="2"/>
      <c r="G641" s="2"/>
      <c r="H641" s="2"/>
      <c r="I641" s="91"/>
      <c r="J641" s="68"/>
      <c r="K641" s="49"/>
      <c r="L641" s="9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49"/>
      <c r="E642" s="2"/>
      <c r="F642" s="2"/>
      <c r="G642" s="2"/>
      <c r="H642" s="2"/>
      <c r="I642" s="91"/>
      <c r="J642" s="68"/>
      <c r="K642" s="49"/>
      <c r="L642" s="9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49"/>
      <c r="E643" s="2"/>
      <c r="F643" s="2"/>
      <c r="G643" s="2"/>
      <c r="H643" s="2"/>
      <c r="I643" s="91"/>
      <c r="J643" s="68"/>
      <c r="K643" s="49"/>
      <c r="L643" s="9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49"/>
      <c r="E644" s="2"/>
      <c r="F644" s="2"/>
      <c r="G644" s="2"/>
      <c r="H644" s="2"/>
      <c r="I644" s="91"/>
      <c r="J644" s="68"/>
      <c r="K644" s="49"/>
      <c r="L644" s="9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49"/>
      <c r="E645" s="2"/>
      <c r="F645" s="2"/>
      <c r="G645" s="2"/>
      <c r="H645" s="2"/>
      <c r="I645" s="91"/>
      <c r="J645" s="68"/>
      <c r="K645" s="49"/>
      <c r="L645" s="9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49"/>
      <c r="E646" s="2"/>
      <c r="F646" s="2"/>
      <c r="G646" s="2"/>
      <c r="H646" s="2"/>
      <c r="I646" s="91"/>
      <c r="J646" s="68"/>
      <c r="K646" s="49"/>
      <c r="L646" s="9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49"/>
      <c r="E647" s="2"/>
      <c r="F647" s="2"/>
      <c r="G647" s="2"/>
      <c r="H647" s="2"/>
      <c r="I647" s="91"/>
      <c r="J647" s="68"/>
      <c r="K647" s="49"/>
      <c r="L647" s="9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49"/>
      <c r="E648" s="2"/>
      <c r="F648" s="2"/>
      <c r="G648" s="2"/>
      <c r="H648" s="2"/>
      <c r="I648" s="91"/>
      <c r="J648" s="68"/>
      <c r="K648" s="49"/>
      <c r="L648" s="9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49"/>
      <c r="E649" s="2"/>
      <c r="F649" s="2"/>
      <c r="G649" s="2"/>
      <c r="H649" s="2"/>
      <c r="I649" s="91"/>
      <c r="J649" s="68"/>
      <c r="K649" s="49"/>
      <c r="L649" s="9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49"/>
      <c r="E650" s="2"/>
      <c r="F650" s="2"/>
      <c r="G650" s="2"/>
      <c r="H650" s="2"/>
      <c r="I650" s="91"/>
      <c r="J650" s="68"/>
      <c r="K650" s="49"/>
      <c r="L650" s="9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49"/>
      <c r="E651" s="2"/>
      <c r="F651" s="2"/>
      <c r="G651" s="2"/>
      <c r="H651" s="2"/>
      <c r="I651" s="91"/>
      <c r="J651" s="68"/>
      <c r="K651" s="49"/>
      <c r="L651" s="9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49"/>
      <c r="E652" s="2"/>
      <c r="F652" s="2"/>
      <c r="G652" s="2"/>
      <c r="H652" s="2"/>
      <c r="I652" s="91"/>
      <c r="J652" s="68"/>
      <c r="K652" s="49"/>
      <c r="L652" s="9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49"/>
      <c r="E653" s="2"/>
      <c r="F653" s="2"/>
      <c r="G653" s="2"/>
      <c r="H653" s="2"/>
      <c r="I653" s="91"/>
      <c r="J653" s="68"/>
      <c r="K653" s="49"/>
      <c r="L653" s="9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49"/>
      <c r="E654" s="2"/>
      <c r="F654" s="2"/>
      <c r="G654" s="2"/>
      <c r="H654" s="2"/>
      <c r="I654" s="91"/>
      <c r="J654" s="68"/>
      <c r="K654" s="49"/>
      <c r="L654" s="9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49"/>
      <c r="E655" s="2"/>
      <c r="F655" s="2"/>
      <c r="G655" s="2"/>
      <c r="H655" s="2"/>
      <c r="I655" s="91"/>
      <c r="J655" s="68"/>
      <c r="K655" s="49"/>
      <c r="L655" s="9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49"/>
      <c r="E656" s="2"/>
      <c r="F656" s="2"/>
      <c r="G656" s="2"/>
      <c r="H656" s="2"/>
      <c r="I656" s="91"/>
      <c r="J656" s="68"/>
      <c r="K656" s="49"/>
      <c r="L656" s="9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49"/>
      <c r="E657" s="2"/>
      <c r="F657" s="2"/>
      <c r="G657" s="2"/>
      <c r="H657" s="2"/>
      <c r="I657" s="91"/>
      <c r="J657" s="68"/>
      <c r="K657" s="49"/>
      <c r="L657" s="9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49"/>
      <c r="E658" s="2"/>
      <c r="F658" s="2"/>
      <c r="G658" s="2"/>
      <c r="H658" s="2"/>
      <c r="I658" s="91"/>
      <c r="J658" s="68"/>
      <c r="K658" s="49"/>
      <c r="L658" s="9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49"/>
      <c r="E659" s="2"/>
      <c r="F659" s="2"/>
      <c r="G659" s="2"/>
      <c r="H659" s="2"/>
      <c r="I659" s="91"/>
      <c r="J659" s="68"/>
      <c r="K659" s="49"/>
      <c r="L659" s="9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49"/>
      <c r="E660" s="2"/>
      <c r="F660" s="2"/>
      <c r="G660" s="2"/>
      <c r="H660" s="2"/>
      <c r="I660" s="91"/>
      <c r="J660" s="68"/>
      <c r="K660" s="49"/>
      <c r="L660" s="9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49"/>
      <c r="E661" s="2"/>
      <c r="F661" s="2"/>
      <c r="G661" s="2"/>
      <c r="H661" s="2"/>
      <c r="I661" s="91"/>
      <c r="J661" s="68"/>
      <c r="K661" s="49"/>
      <c r="L661" s="9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49"/>
      <c r="E662" s="2"/>
      <c r="F662" s="2"/>
      <c r="G662" s="2"/>
      <c r="H662" s="2"/>
      <c r="I662" s="91"/>
      <c r="J662" s="68"/>
      <c r="K662" s="49"/>
      <c r="L662" s="9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49"/>
      <c r="E663" s="2"/>
      <c r="F663" s="2"/>
      <c r="G663" s="2"/>
      <c r="H663" s="2"/>
      <c r="I663" s="91"/>
      <c r="J663" s="68"/>
      <c r="K663" s="49"/>
      <c r="L663" s="9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49"/>
      <c r="E664" s="2"/>
      <c r="F664" s="2"/>
      <c r="G664" s="2"/>
      <c r="H664" s="2"/>
      <c r="I664" s="91"/>
      <c r="J664" s="68"/>
      <c r="K664" s="49"/>
      <c r="L664" s="9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49"/>
      <c r="E665" s="2"/>
      <c r="F665" s="2"/>
      <c r="G665" s="2"/>
      <c r="H665" s="2"/>
      <c r="I665" s="91"/>
      <c r="J665" s="68"/>
      <c r="K665" s="49"/>
      <c r="L665" s="9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49"/>
      <c r="E666" s="2"/>
      <c r="F666" s="2"/>
      <c r="G666" s="2"/>
      <c r="H666" s="2"/>
      <c r="I666" s="91"/>
      <c r="J666" s="68"/>
      <c r="K666" s="49"/>
      <c r="L666" s="9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49"/>
      <c r="E667" s="2"/>
      <c r="F667" s="2"/>
      <c r="G667" s="2"/>
      <c r="H667" s="2"/>
      <c r="I667" s="91"/>
      <c r="J667" s="68"/>
      <c r="K667" s="49"/>
      <c r="L667" s="9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49"/>
      <c r="E668" s="2"/>
      <c r="F668" s="2"/>
      <c r="G668" s="2"/>
      <c r="H668" s="2"/>
      <c r="I668" s="91"/>
      <c r="J668" s="68"/>
      <c r="K668" s="49"/>
      <c r="L668" s="9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49"/>
      <c r="E669" s="2"/>
      <c r="F669" s="2"/>
      <c r="G669" s="2"/>
      <c r="H669" s="2"/>
      <c r="I669" s="91"/>
      <c r="J669" s="68"/>
      <c r="K669" s="49"/>
      <c r="L669" s="9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49"/>
      <c r="E670" s="2"/>
      <c r="F670" s="2"/>
      <c r="G670" s="2"/>
      <c r="H670" s="2"/>
      <c r="I670" s="91"/>
      <c r="J670" s="68"/>
      <c r="K670" s="49"/>
      <c r="L670" s="9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49"/>
      <c r="E671" s="2"/>
      <c r="F671" s="2"/>
      <c r="G671" s="2"/>
      <c r="H671" s="2"/>
      <c r="I671" s="91"/>
      <c r="J671" s="68"/>
      <c r="K671" s="49"/>
      <c r="L671" s="9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49"/>
      <c r="E672" s="2"/>
      <c r="F672" s="2"/>
      <c r="G672" s="2"/>
      <c r="H672" s="2"/>
      <c r="I672" s="91"/>
      <c r="J672" s="68"/>
      <c r="K672" s="49"/>
      <c r="L672" s="9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49"/>
      <c r="E673" s="2"/>
      <c r="F673" s="2"/>
      <c r="G673" s="2"/>
      <c r="H673" s="2"/>
      <c r="I673" s="91"/>
      <c r="J673" s="68"/>
      <c r="K673" s="49"/>
      <c r="L673" s="9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49"/>
      <c r="E674" s="2"/>
      <c r="F674" s="2"/>
      <c r="G674" s="2"/>
      <c r="H674" s="2"/>
      <c r="I674" s="91"/>
      <c r="J674" s="68"/>
      <c r="K674" s="49"/>
      <c r="L674" s="9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49"/>
      <c r="E675" s="2"/>
      <c r="F675" s="2"/>
      <c r="G675" s="2"/>
      <c r="H675" s="2"/>
      <c r="I675" s="91"/>
      <c r="J675" s="68"/>
      <c r="K675" s="49"/>
      <c r="L675" s="9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49"/>
      <c r="E676" s="2"/>
      <c r="F676" s="2"/>
      <c r="G676" s="2"/>
      <c r="H676" s="2"/>
      <c r="I676" s="91"/>
      <c r="J676" s="68"/>
      <c r="K676" s="49"/>
      <c r="L676" s="9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49"/>
      <c r="E677" s="2"/>
      <c r="F677" s="2"/>
      <c r="G677" s="2"/>
      <c r="H677" s="2"/>
      <c r="I677" s="91"/>
      <c r="J677" s="68"/>
      <c r="K677" s="49"/>
      <c r="L677" s="9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49"/>
      <c r="E678" s="2"/>
      <c r="F678" s="2"/>
      <c r="G678" s="2"/>
      <c r="H678" s="2"/>
      <c r="I678" s="91"/>
      <c r="J678" s="68"/>
      <c r="K678" s="49"/>
      <c r="L678" s="9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49"/>
      <c r="E679" s="2"/>
      <c r="F679" s="2"/>
      <c r="G679" s="2"/>
      <c r="H679" s="2"/>
      <c r="I679" s="91"/>
      <c r="J679" s="68"/>
      <c r="K679" s="49"/>
      <c r="L679" s="9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49"/>
      <c r="E680" s="2"/>
      <c r="F680" s="2"/>
      <c r="G680" s="2"/>
      <c r="H680" s="2"/>
      <c r="I680" s="91"/>
      <c r="J680" s="68"/>
      <c r="K680" s="49"/>
      <c r="L680" s="9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49"/>
      <c r="E681" s="2"/>
      <c r="F681" s="2"/>
      <c r="G681" s="2"/>
      <c r="H681" s="2"/>
      <c r="I681" s="91"/>
      <c r="J681" s="68"/>
      <c r="K681" s="49"/>
      <c r="L681" s="9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49"/>
      <c r="E682" s="2"/>
      <c r="F682" s="2"/>
      <c r="G682" s="2"/>
      <c r="H682" s="2"/>
      <c r="I682" s="91"/>
      <c r="J682" s="68"/>
      <c r="K682" s="49"/>
      <c r="L682" s="9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49"/>
      <c r="E683" s="2"/>
      <c r="F683" s="2"/>
      <c r="G683" s="2"/>
      <c r="H683" s="2"/>
      <c r="I683" s="91"/>
      <c r="J683" s="68"/>
      <c r="K683" s="49"/>
      <c r="L683" s="9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49"/>
      <c r="E684" s="2"/>
      <c r="F684" s="2"/>
      <c r="G684" s="2"/>
      <c r="H684" s="2"/>
      <c r="I684" s="91"/>
      <c r="J684" s="68"/>
      <c r="K684" s="49"/>
      <c r="L684" s="9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49"/>
      <c r="E685" s="2"/>
      <c r="F685" s="2"/>
      <c r="G685" s="2"/>
      <c r="H685" s="2"/>
      <c r="I685" s="91"/>
      <c r="J685" s="68"/>
      <c r="K685" s="49"/>
      <c r="L685" s="9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49"/>
      <c r="E686" s="2"/>
      <c r="F686" s="2"/>
      <c r="G686" s="2"/>
      <c r="H686" s="2"/>
      <c r="I686" s="91"/>
      <c r="J686" s="68"/>
      <c r="K686" s="49"/>
      <c r="L686" s="9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49"/>
      <c r="E687" s="2"/>
      <c r="F687" s="2"/>
      <c r="G687" s="2"/>
      <c r="H687" s="2"/>
      <c r="I687" s="91"/>
      <c r="J687" s="68"/>
      <c r="K687" s="49"/>
      <c r="L687" s="9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49"/>
      <c r="E688" s="2"/>
      <c r="F688" s="2"/>
      <c r="G688" s="2"/>
      <c r="H688" s="2"/>
      <c r="I688" s="91"/>
      <c r="J688" s="68"/>
      <c r="K688" s="49"/>
      <c r="L688" s="9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49"/>
      <c r="E689" s="2"/>
      <c r="F689" s="2"/>
      <c r="G689" s="2"/>
      <c r="H689" s="2"/>
      <c r="I689" s="91"/>
      <c r="J689" s="68"/>
      <c r="K689" s="49"/>
      <c r="L689" s="9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49"/>
      <c r="E690" s="2"/>
      <c r="F690" s="2"/>
      <c r="G690" s="2"/>
      <c r="H690" s="2"/>
      <c r="I690" s="91"/>
      <c r="J690" s="68"/>
      <c r="K690" s="49"/>
      <c r="L690" s="9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49"/>
      <c r="E691" s="2"/>
      <c r="F691" s="2"/>
      <c r="G691" s="2"/>
      <c r="H691" s="2"/>
      <c r="I691" s="91"/>
      <c r="J691" s="68"/>
      <c r="K691" s="49"/>
      <c r="L691" s="9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49"/>
      <c r="E692" s="2"/>
      <c r="F692" s="2"/>
      <c r="G692" s="2"/>
      <c r="H692" s="2"/>
      <c r="I692" s="91"/>
      <c r="J692" s="68"/>
      <c r="K692" s="49"/>
      <c r="L692" s="9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49"/>
      <c r="E693" s="2"/>
      <c r="F693" s="2"/>
      <c r="G693" s="2"/>
      <c r="H693" s="2"/>
      <c r="I693" s="91"/>
      <c r="J693" s="68"/>
      <c r="K693" s="49"/>
      <c r="L693" s="9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49"/>
      <c r="E694" s="2"/>
      <c r="F694" s="2"/>
      <c r="G694" s="2"/>
      <c r="H694" s="2"/>
      <c r="I694" s="91"/>
      <c r="J694" s="68"/>
      <c r="K694" s="49"/>
      <c r="L694" s="9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49"/>
      <c r="E695" s="2"/>
      <c r="F695" s="2"/>
      <c r="G695" s="2"/>
      <c r="H695" s="2"/>
      <c r="I695" s="91"/>
      <c r="J695" s="68"/>
      <c r="K695" s="49"/>
      <c r="L695" s="9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49"/>
      <c r="E696" s="2"/>
      <c r="F696" s="2"/>
      <c r="G696" s="2"/>
      <c r="H696" s="2"/>
      <c r="I696" s="91"/>
      <c r="J696" s="68"/>
      <c r="K696" s="49"/>
      <c r="L696" s="9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49"/>
      <c r="E697" s="2"/>
      <c r="F697" s="2"/>
      <c r="G697" s="2"/>
      <c r="H697" s="2"/>
      <c r="I697" s="91"/>
      <c r="J697" s="68"/>
      <c r="K697" s="49"/>
      <c r="L697" s="9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49"/>
      <c r="E698" s="2"/>
      <c r="F698" s="2"/>
      <c r="G698" s="2"/>
      <c r="H698" s="2"/>
      <c r="I698" s="91"/>
      <c r="J698" s="68"/>
      <c r="K698" s="49"/>
      <c r="L698" s="9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49"/>
      <c r="E699" s="2"/>
      <c r="F699" s="2"/>
      <c r="G699" s="2"/>
      <c r="H699" s="2"/>
      <c r="I699" s="91"/>
      <c r="J699" s="68"/>
      <c r="K699" s="49"/>
      <c r="L699" s="9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49"/>
      <c r="E700" s="2"/>
      <c r="F700" s="2"/>
      <c r="G700" s="2"/>
      <c r="H700" s="2"/>
      <c r="I700" s="91"/>
      <c r="J700" s="68"/>
      <c r="K700" s="49"/>
      <c r="L700" s="9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49"/>
      <c r="E701" s="2"/>
      <c r="F701" s="2"/>
      <c r="G701" s="2"/>
      <c r="H701" s="2"/>
      <c r="I701" s="91"/>
      <c r="J701" s="68"/>
      <c r="K701" s="49"/>
      <c r="L701" s="9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49"/>
      <c r="E702" s="2"/>
      <c r="F702" s="2"/>
      <c r="G702" s="2"/>
      <c r="H702" s="2"/>
      <c r="I702" s="91"/>
      <c r="J702" s="68"/>
      <c r="K702" s="49"/>
      <c r="L702" s="9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49"/>
      <c r="E703" s="2"/>
      <c r="F703" s="2"/>
      <c r="G703" s="2"/>
      <c r="H703" s="2"/>
      <c r="I703" s="91"/>
      <c r="J703" s="68"/>
      <c r="K703" s="49"/>
      <c r="L703" s="9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49"/>
      <c r="E704" s="2"/>
      <c r="F704" s="2"/>
      <c r="G704" s="2"/>
      <c r="H704" s="2"/>
      <c r="I704" s="91"/>
      <c r="J704" s="68"/>
      <c r="K704" s="49"/>
      <c r="L704" s="9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49"/>
      <c r="E705" s="2"/>
      <c r="F705" s="2"/>
      <c r="G705" s="2"/>
      <c r="H705" s="2"/>
      <c r="I705" s="91"/>
      <c r="J705" s="68"/>
      <c r="K705" s="49"/>
      <c r="L705" s="9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49"/>
      <c r="E706" s="2"/>
      <c r="F706" s="2"/>
      <c r="G706" s="2"/>
      <c r="H706" s="2"/>
      <c r="I706" s="91"/>
      <c r="J706" s="68"/>
      <c r="K706" s="49"/>
      <c r="L706" s="9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49"/>
      <c r="E707" s="2"/>
      <c r="F707" s="2"/>
      <c r="G707" s="2"/>
      <c r="H707" s="2"/>
      <c r="I707" s="91"/>
      <c r="J707" s="68"/>
      <c r="K707" s="49"/>
      <c r="L707" s="9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49"/>
      <c r="E708" s="2"/>
      <c r="F708" s="2"/>
      <c r="G708" s="2"/>
      <c r="H708" s="2"/>
      <c r="I708" s="91"/>
      <c r="J708" s="68"/>
      <c r="K708" s="49"/>
      <c r="L708" s="9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49"/>
      <c r="E709" s="2"/>
      <c r="F709" s="2"/>
      <c r="G709" s="2"/>
      <c r="H709" s="2"/>
      <c r="I709" s="91"/>
      <c r="J709" s="68"/>
      <c r="K709" s="49"/>
      <c r="L709" s="9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49"/>
      <c r="E710" s="2"/>
      <c r="F710" s="2"/>
      <c r="G710" s="2"/>
      <c r="H710" s="2"/>
      <c r="I710" s="91"/>
      <c r="J710" s="68"/>
      <c r="K710" s="49"/>
      <c r="L710" s="9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49"/>
      <c r="E711" s="2"/>
      <c r="F711" s="2"/>
      <c r="G711" s="2"/>
      <c r="H711" s="2"/>
      <c r="I711" s="91"/>
      <c r="J711" s="68"/>
      <c r="K711" s="49"/>
      <c r="L711" s="9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49"/>
      <c r="E712" s="2"/>
      <c r="F712" s="2"/>
      <c r="G712" s="2"/>
      <c r="H712" s="2"/>
      <c r="I712" s="91"/>
      <c r="J712" s="68"/>
      <c r="K712" s="49"/>
      <c r="L712" s="9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49"/>
      <c r="E713" s="2"/>
      <c r="F713" s="2"/>
      <c r="G713" s="2"/>
      <c r="H713" s="2"/>
      <c r="I713" s="91"/>
      <c r="J713" s="68"/>
      <c r="K713" s="49"/>
      <c r="L713" s="9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49"/>
      <c r="E714" s="2"/>
      <c r="F714" s="2"/>
      <c r="G714" s="2"/>
      <c r="H714" s="2"/>
      <c r="I714" s="91"/>
      <c r="J714" s="68"/>
      <c r="K714" s="49"/>
      <c r="L714" s="9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49"/>
      <c r="E715" s="2"/>
      <c r="F715" s="2"/>
      <c r="G715" s="2"/>
      <c r="H715" s="2"/>
      <c r="I715" s="91"/>
      <c r="J715" s="68"/>
      <c r="K715" s="49"/>
      <c r="L715" s="9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49"/>
      <c r="E716" s="2"/>
      <c r="F716" s="2"/>
      <c r="G716" s="2"/>
      <c r="H716" s="2"/>
      <c r="I716" s="91"/>
      <c r="J716" s="68"/>
      <c r="K716" s="49"/>
      <c r="L716" s="9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49"/>
      <c r="E717" s="2"/>
      <c r="F717" s="2"/>
      <c r="G717" s="2"/>
      <c r="H717" s="2"/>
      <c r="I717" s="91"/>
      <c r="J717" s="68"/>
      <c r="K717" s="49"/>
      <c r="L717" s="9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49"/>
      <c r="E718" s="2"/>
      <c r="F718" s="2"/>
      <c r="G718" s="2"/>
      <c r="H718" s="2"/>
      <c r="I718" s="91"/>
      <c r="J718" s="68"/>
      <c r="K718" s="49"/>
      <c r="L718" s="9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49"/>
      <c r="E719" s="2"/>
      <c r="F719" s="2"/>
      <c r="G719" s="2"/>
      <c r="H719" s="2"/>
      <c r="I719" s="91"/>
      <c r="J719" s="68"/>
      <c r="K719" s="49"/>
      <c r="L719" s="9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49"/>
      <c r="E720" s="2"/>
      <c r="F720" s="2"/>
      <c r="G720" s="2"/>
      <c r="H720" s="2"/>
      <c r="I720" s="91"/>
      <c r="J720" s="68"/>
      <c r="K720" s="49"/>
      <c r="L720" s="9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49"/>
      <c r="E721" s="2"/>
      <c r="F721" s="2"/>
      <c r="G721" s="2"/>
      <c r="H721" s="2"/>
      <c r="I721" s="91"/>
      <c r="J721" s="68"/>
      <c r="K721" s="49"/>
      <c r="L721" s="9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49"/>
      <c r="E722" s="2"/>
      <c r="F722" s="2"/>
      <c r="G722" s="2"/>
      <c r="H722" s="2"/>
      <c r="I722" s="91"/>
      <c r="J722" s="68"/>
      <c r="K722" s="49"/>
      <c r="L722" s="9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49"/>
      <c r="E723" s="2"/>
      <c r="F723" s="2"/>
      <c r="G723" s="2"/>
      <c r="H723" s="2"/>
      <c r="I723" s="91"/>
      <c r="J723" s="68"/>
      <c r="K723" s="49"/>
      <c r="L723" s="9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49"/>
      <c r="E724" s="2"/>
      <c r="F724" s="2"/>
      <c r="G724" s="2"/>
      <c r="H724" s="2"/>
      <c r="I724" s="91"/>
      <c r="J724" s="68"/>
      <c r="K724" s="49"/>
      <c r="L724" s="9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49"/>
      <c r="E725" s="2"/>
      <c r="F725" s="2"/>
      <c r="G725" s="2"/>
      <c r="H725" s="2"/>
      <c r="I725" s="91"/>
      <c r="J725" s="68"/>
      <c r="K725" s="49"/>
      <c r="L725" s="9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49"/>
      <c r="E726" s="2"/>
      <c r="F726" s="2"/>
      <c r="G726" s="2"/>
      <c r="H726" s="2"/>
      <c r="I726" s="91"/>
      <c r="J726" s="68"/>
      <c r="K726" s="49"/>
      <c r="L726" s="9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49"/>
      <c r="E727" s="2"/>
      <c r="F727" s="2"/>
      <c r="G727" s="2"/>
      <c r="H727" s="2"/>
      <c r="I727" s="91"/>
      <c r="J727" s="68"/>
      <c r="K727" s="49"/>
      <c r="L727" s="9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49"/>
      <c r="E728" s="2"/>
      <c r="F728" s="2"/>
      <c r="G728" s="2"/>
      <c r="H728" s="2"/>
      <c r="I728" s="91"/>
      <c r="J728" s="68"/>
      <c r="K728" s="49"/>
      <c r="L728" s="9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49"/>
      <c r="E729" s="2"/>
      <c r="F729" s="2"/>
      <c r="G729" s="2"/>
      <c r="H729" s="2"/>
      <c r="I729" s="91"/>
      <c r="J729" s="68"/>
      <c r="K729" s="49"/>
      <c r="L729" s="9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49"/>
      <c r="E730" s="2"/>
      <c r="F730" s="2"/>
      <c r="G730" s="2"/>
      <c r="H730" s="2"/>
      <c r="I730" s="91"/>
      <c r="J730" s="68"/>
      <c r="K730" s="49"/>
      <c r="L730" s="9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49"/>
      <c r="E731" s="2"/>
      <c r="F731" s="2"/>
      <c r="G731" s="2"/>
      <c r="H731" s="2"/>
      <c r="I731" s="91"/>
      <c r="J731" s="68"/>
      <c r="K731" s="49"/>
      <c r="L731" s="9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49"/>
      <c r="E732" s="2"/>
      <c r="F732" s="2"/>
      <c r="G732" s="2"/>
      <c r="H732" s="2"/>
      <c r="I732" s="91"/>
      <c r="J732" s="68"/>
      <c r="K732" s="49"/>
      <c r="L732" s="9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49"/>
      <c r="E733" s="2"/>
      <c r="F733" s="2"/>
      <c r="G733" s="2"/>
      <c r="H733" s="2"/>
      <c r="I733" s="91"/>
      <c r="J733" s="68"/>
      <c r="K733" s="49"/>
      <c r="L733" s="9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49"/>
      <c r="E734" s="2"/>
      <c r="F734" s="2"/>
      <c r="G734" s="2"/>
      <c r="H734" s="2"/>
      <c r="I734" s="91"/>
      <c r="J734" s="68"/>
      <c r="K734" s="49"/>
      <c r="L734" s="9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49"/>
      <c r="E735" s="2"/>
      <c r="F735" s="2"/>
      <c r="G735" s="2"/>
      <c r="H735" s="2"/>
      <c r="I735" s="91"/>
      <c r="J735" s="68"/>
      <c r="K735" s="49"/>
      <c r="L735" s="9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49"/>
      <c r="E736" s="2"/>
      <c r="F736" s="2"/>
      <c r="G736" s="2"/>
      <c r="H736" s="2"/>
      <c r="I736" s="91"/>
      <c r="J736" s="68"/>
      <c r="K736" s="49"/>
      <c r="L736" s="9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49"/>
      <c r="E737" s="2"/>
      <c r="F737" s="2"/>
      <c r="G737" s="2"/>
      <c r="H737" s="2"/>
      <c r="I737" s="91"/>
      <c r="J737" s="68"/>
      <c r="K737" s="49"/>
      <c r="L737" s="9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49"/>
      <c r="E738" s="2"/>
      <c r="F738" s="2"/>
      <c r="G738" s="2"/>
      <c r="H738" s="2"/>
      <c r="I738" s="91"/>
      <c r="J738" s="68"/>
      <c r="K738" s="49"/>
      <c r="L738" s="9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49"/>
      <c r="E739" s="2"/>
      <c r="F739" s="2"/>
      <c r="G739" s="2"/>
      <c r="H739" s="2"/>
      <c r="I739" s="91"/>
      <c r="J739" s="68"/>
      <c r="K739" s="49"/>
      <c r="L739" s="9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49"/>
      <c r="E740" s="2"/>
      <c r="F740" s="2"/>
      <c r="G740" s="2"/>
      <c r="H740" s="2"/>
      <c r="I740" s="91"/>
      <c r="J740" s="68"/>
      <c r="K740" s="49"/>
      <c r="L740" s="9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49"/>
      <c r="E741" s="2"/>
      <c r="F741" s="2"/>
      <c r="G741" s="2"/>
      <c r="H741" s="2"/>
      <c r="I741" s="91"/>
      <c r="J741" s="68"/>
      <c r="K741" s="49"/>
      <c r="L741" s="9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49"/>
      <c r="E742" s="2"/>
      <c r="F742" s="2"/>
      <c r="G742" s="2"/>
      <c r="H742" s="2"/>
      <c r="I742" s="91"/>
      <c r="J742" s="68"/>
      <c r="K742" s="49"/>
      <c r="L742" s="9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49"/>
      <c r="E743" s="2"/>
      <c r="F743" s="2"/>
      <c r="G743" s="2"/>
      <c r="H743" s="2"/>
      <c r="I743" s="91"/>
      <c r="J743" s="68"/>
      <c r="K743" s="49"/>
      <c r="L743" s="9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49"/>
      <c r="E744" s="2"/>
      <c r="F744" s="2"/>
      <c r="G744" s="2"/>
      <c r="H744" s="2"/>
      <c r="I744" s="91"/>
      <c r="J744" s="68"/>
      <c r="K744" s="49"/>
      <c r="L744" s="9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49"/>
      <c r="E745" s="2"/>
      <c r="F745" s="2"/>
      <c r="G745" s="2"/>
      <c r="H745" s="2"/>
      <c r="I745" s="91"/>
      <c r="J745" s="68"/>
      <c r="K745" s="49"/>
      <c r="L745" s="9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49"/>
      <c r="E746" s="2"/>
      <c r="F746" s="2"/>
      <c r="G746" s="2"/>
      <c r="H746" s="2"/>
      <c r="I746" s="91"/>
      <c r="J746" s="68"/>
      <c r="K746" s="49"/>
      <c r="L746" s="9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49"/>
      <c r="E747" s="2"/>
      <c r="F747" s="2"/>
      <c r="G747" s="2"/>
      <c r="H747" s="2"/>
      <c r="I747" s="91"/>
      <c r="J747" s="68"/>
      <c r="K747" s="49"/>
      <c r="L747" s="9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49"/>
      <c r="E748" s="2"/>
      <c r="F748" s="2"/>
      <c r="G748" s="2"/>
      <c r="H748" s="2"/>
      <c r="I748" s="91"/>
      <c r="J748" s="68"/>
      <c r="K748" s="49"/>
      <c r="L748" s="9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49"/>
      <c r="E749" s="2"/>
      <c r="F749" s="2"/>
      <c r="G749" s="2"/>
      <c r="H749" s="2"/>
      <c r="I749" s="91"/>
      <c r="J749" s="68"/>
      <c r="K749" s="49"/>
      <c r="L749" s="9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49"/>
      <c r="E750" s="2"/>
      <c r="F750" s="2"/>
      <c r="G750" s="2"/>
      <c r="H750" s="2"/>
      <c r="I750" s="91"/>
      <c r="J750" s="68"/>
      <c r="K750" s="49"/>
      <c r="L750" s="9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49"/>
      <c r="E751" s="2"/>
      <c r="F751" s="2"/>
      <c r="G751" s="2"/>
      <c r="H751" s="2"/>
      <c r="I751" s="91"/>
      <c r="J751" s="68"/>
      <c r="K751" s="49"/>
      <c r="L751" s="9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49"/>
      <c r="E752" s="2"/>
      <c r="F752" s="2"/>
      <c r="G752" s="2"/>
      <c r="H752" s="2"/>
      <c r="I752" s="91"/>
      <c r="J752" s="68"/>
      <c r="K752" s="49"/>
      <c r="L752" s="9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49"/>
      <c r="E753" s="2"/>
      <c r="F753" s="2"/>
      <c r="G753" s="2"/>
      <c r="H753" s="2"/>
      <c r="I753" s="91"/>
      <c r="J753" s="68"/>
      <c r="K753" s="49"/>
      <c r="L753" s="9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49"/>
      <c r="E754" s="2"/>
      <c r="F754" s="2"/>
      <c r="G754" s="2"/>
      <c r="H754" s="2"/>
      <c r="I754" s="91"/>
      <c r="J754" s="68"/>
      <c r="K754" s="49"/>
      <c r="L754" s="9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49"/>
      <c r="E755" s="2"/>
      <c r="F755" s="2"/>
      <c r="G755" s="2"/>
      <c r="H755" s="2"/>
      <c r="I755" s="91"/>
      <c r="J755" s="68"/>
      <c r="K755" s="49"/>
      <c r="L755" s="9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49"/>
      <c r="E756" s="2"/>
      <c r="F756" s="2"/>
      <c r="G756" s="2"/>
      <c r="H756" s="2"/>
      <c r="I756" s="91"/>
      <c r="J756" s="68"/>
      <c r="K756" s="49"/>
      <c r="L756" s="9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49"/>
      <c r="E757" s="2"/>
      <c r="F757" s="2"/>
      <c r="G757" s="2"/>
      <c r="H757" s="2"/>
      <c r="I757" s="91"/>
      <c r="J757" s="68"/>
      <c r="K757" s="49"/>
      <c r="L757" s="9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49"/>
      <c r="E758" s="2"/>
      <c r="F758" s="2"/>
      <c r="G758" s="2"/>
      <c r="H758" s="2"/>
      <c r="I758" s="91"/>
      <c r="J758" s="68"/>
      <c r="K758" s="49"/>
      <c r="L758" s="9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49"/>
      <c r="E759" s="2"/>
      <c r="F759" s="2"/>
      <c r="G759" s="2"/>
      <c r="H759" s="2"/>
      <c r="I759" s="91"/>
      <c r="J759" s="68"/>
      <c r="K759" s="49"/>
      <c r="L759" s="9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49"/>
      <c r="E760" s="2"/>
      <c r="F760" s="2"/>
      <c r="G760" s="2"/>
      <c r="H760" s="2"/>
      <c r="I760" s="91"/>
      <c r="J760" s="68"/>
      <c r="K760" s="49"/>
      <c r="L760" s="9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49"/>
      <c r="E761" s="2"/>
      <c r="F761" s="2"/>
      <c r="G761" s="2"/>
      <c r="H761" s="2"/>
      <c r="I761" s="91"/>
      <c r="J761" s="68"/>
      <c r="K761" s="49"/>
      <c r="L761" s="9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49"/>
      <c r="E762" s="2"/>
      <c r="F762" s="2"/>
      <c r="G762" s="2"/>
      <c r="H762" s="2"/>
      <c r="I762" s="91"/>
      <c r="J762" s="68"/>
      <c r="K762" s="49"/>
      <c r="L762" s="9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49"/>
      <c r="E763" s="2"/>
      <c r="F763" s="2"/>
      <c r="G763" s="2"/>
      <c r="H763" s="2"/>
      <c r="I763" s="91"/>
      <c r="J763" s="68"/>
      <c r="K763" s="49"/>
      <c r="L763" s="9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49"/>
      <c r="E764" s="2"/>
      <c r="F764" s="2"/>
      <c r="G764" s="2"/>
      <c r="H764" s="2"/>
      <c r="I764" s="91"/>
      <c r="J764" s="68"/>
      <c r="K764" s="49"/>
      <c r="L764" s="9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49"/>
      <c r="E765" s="2"/>
      <c r="F765" s="2"/>
      <c r="G765" s="2"/>
      <c r="H765" s="2"/>
      <c r="I765" s="91"/>
      <c r="J765" s="68"/>
      <c r="K765" s="49"/>
      <c r="L765" s="9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49"/>
      <c r="E766" s="2"/>
      <c r="F766" s="2"/>
      <c r="G766" s="2"/>
      <c r="H766" s="2"/>
      <c r="I766" s="91"/>
      <c r="J766" s="68"/>
      <c r="K766" s="49"/>
      <c r="L766" s="9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49"/>
      <c r="E767" s="2"/>
      <c r="F767" s="2"/>
      <c r="G767" s="2"/>
      <c r="H767" s="2"/>
      <c r="I767" s="91"/>
      <c r="J767" s="68"/>
      <c r="K767" s="49"/>
      <c r="L767" s="9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49"/>
      <c r="E768" s="2"/>
      <c r="F768" s="2"/>
      <c r="G768" s="2"/>
      <c r="H768" s="2"/>
      <c r="I768" s="91"/>
      <c r="J768" s="68"/>
      <c r="K768" s="49"/>
      <c r="L768" s="9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49"/>
      <c r="E769" s="2"/>
      <c r="F769" s="2"/>
      <c r="G769" s="2"/>
      <c r="H769" s="2"/>
      <c r="I769" s="91"/>
      <c r="J769" s="68"/>
      <c r="K769" s="49"/>
      <c r="L769" s="9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49"/>
      <c r="E770" s="2"/>
      <c r="F770" s="2"/>
      <c r="G770" s="2"/>
      <c r="H770" s="2"/>
      <c r="I770" s="91"/>
      <c r="J770" s="68"/>
      <c r="K770" s="49"/>
      <c r="L770" s="9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49"/>
      <c r="E771" s="2"/>
      <c r="F771" s="2"/>
      <c r="G771" s="2"/>
      <c r="H771" s="2"/>
      <c r="I771" s="91"/>
      <c r="J771" s="68"/>
      <c r="K771" s="49"/>
      <c r="L771" s="9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49"/>
      <c r="E772" s="2"/>
      <c r="F772" s="2"/>
      <c r="G772" s="2"/>
      <c r="H772" s="2"/>
      <c r="I772" s="91"/>
      <c r="J772" s="68"/>
      <c r="K772" s="49"/>
      <c r="L772" s="9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49"/>
      <c r="E773" s="2"/>
      <c r="F773" s="2"/>
      <c r="G773" s="2"/>
      <c r="H773" s="2"/>
      <c r="I773" s="91"/>
      <c r="J773" s="68"/>
      <c r="K773" s="49"/>
      <c r="L773" s="9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49"/>
      <c r="E774" s="2"/>
      <c r="F774" s="2"/>
      <c r="G774" s="2"/>
      <c r="H774" s="2"/>
      <c r="I774" s="91"/>
      <c r="J774" s="68"/>
      <c r="K774" s="49"/>
      <c r="L774" s="9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49"/>
      <c r="E775" s="2"/>
      <c r="F775" s="2"/>
      <c r="G775" s="2"/>
      <c r="H775" s="2"/>
      <c r="I775" s="91"/>
      <c r="J775" s="68"/>
      <c r="K775" s="49"/>
      <c r="L775" s="9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49"/>
      <c r="E776" s="2"/>
      <c r="F776" s="2"/>
      <c r="G776" s="2"/>
      <c r="H776" s="2"/>
      <c r="I776" s="91"/>
      <c r="J776" s="68"/>
      <c r="K776" s="49"/>
      <c r="L776" s="9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49"/>
      <c r="E777" s="2"/>
      <c r="F777" s="2"/>
      <c r="G777" s="2"/>
      <c r="H777" s="2"/>
      <c r="I777" s="91"/>
      <c r="J777" s="68"/>
      <c r="K777" s="49"/>
      <c r="L777" s="9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49"/>
      <c r="E778" s="2"/>
      <c r="F778" s="2"/>
      <c r="G778" s="2"/>
      <c r="H778" s="2"/>
      <c r="I778" s="91"/>
      <c r="J778" s="68"/>
      <c r="K778" s="49"/>
      <c r="L778" s="9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49"/>
      <c r="E779" s="2"/>
      <c r="F779" s="2"/>
      <c r="G779" s="2"/>
      <c r="H779" s="2"/>
      <c r="I779" s="91"/>
      <c r="J779" s="68"/>
      <c r="K779" s="49"/>
      <c r="L779" s="9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49"/>
      <c r="E780" s="2"/>
      <c r="F780" s="2"/>
      <c r="G780" s="2"/>
      <c r="H780" s="2"/>
      <c r="I780" s="91"/>
      <c r="J780" s="68"/>
      <c r="K780" s="49"/>
      <c r="L780" s="9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49"/>
      <c r="E781" s="2"/>
      <c r="F781" s="2"/>
      <c r="G781" s="2"/>
      <c r="H781" s="2"/>
      <c r="I781" s="91"/>
      <c r="J781" s="68"/>
      <c r="K781" s="49"/>
      <c r="L781" s="9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49"/>
      <c r="E782" s="2"/>
      <c r="F782" s="2"/>
      <c r="G782" s="2"/>
      <c r="H782" s="2"/>
      <c r="I782" s="91"/>
      <c r="J782" s="68"/>
      <c r="K782" s="49"/>
      <c r="L782" s="9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49"/>
      <c r="E783" s="2"/>
      <c r="F783" s="2"/>
      <c r="G783" s="2"/>
      <c r="H783" s="2"/>
      <c r="I783" s="91"/>
      <c r="J783" s="68"/>
      <c r="K783" s="49"/>
      <c r="L783" s="9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49"/>
      <c r="E784" s="2"/>
      <c r="F784" s="2"/>
      <c r="G784" s="2"/>
      <c r="H784" s="2"/>
      <c r="I784" s="91"/>
      <c r="J784" s="68"/>
      <c r="K784" s="49"/>
      <c r="L784" s="9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49"/>
      <c r="E785" s="2"/>
      <c r="F785" s="2"/>
      <c r="G785" s="2"/>
      <c r="H785" s="2"/>
      <c r="I785" s="91"/>
      <c r="J785" s="68"/>
      <c r="K785" s="49"/>
      <c r="L785" s="9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49"/>
      <c r="E786" s="2"/>
      <c r="F786" s="2"/>
      <c r="G786" s="2"/>
      <c r="H786" s="2"/>
      <c r="I786" s="91"/>
      <c r="J786" s="68"/>
      <c r="K786" s="49"/>
      <c r="L786" s="9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49"/>
      <c r="E787" s="2"/>
      <c r="F787" s="2"/>
      <c r="G787" s="2"/>
      <c r="H787" s="2"/>
      <c r="I787" s="91"/>
      <c r="J787" s="68"/>
      <c r="K787" s="49"/>
      <c r="L787" s="9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49"/>
      <c r="E788" s="2"/>
      <c r="F788" s="2"/>
      <c r="G788" s="2"/>
      <c r="H788" s="2"/>
      <c r="I788" s="91"/>
      <c r="J788" s="68"/>
      <c r="K788" s="49"/>
      <c r="L788" s="9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49"/>
      <c r="E789" s="2"/>
      <c r="F789" s="2"/>
      <c r="G789" s="2"/>
      <c r="H789" s="2"/>
      <c r="I789" s="91"/>
      <c r="J789" s="68"/>
      <c r="K789" s="49"/>
      <c r="L789" s="9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49"/>
      <c r="E790" s="2"/>
      <c r="F790" s="2"/>
      <c r="G790" s="2"/>
      <c r="H790" s="2"/>
      <c r="I790" s="91"/>
      <c r="J790" s="68"/>
      <c r="K790" s="49"/>
      <c r="L790" s="9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49"/>
      <c r="E791" s="2"/>
      <c r="F791" s="2"/>
      <c r="G791" s="2"/>
      <c r="H791" s="2"/>
      <c r="I791" s="91"/>
      <c r="J791" s="68"/>
      <c r="K791" s="49"/>
      <c r="L791" s="9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49"/>
      <c r="E792" s="2"/>
      <c r="F792" s="2"/>
      <c r="G792" s="2"/>
      <c r="H792" s="2"/>
      <c r="I792" s="91"/>
      <c r="J792" s="68"/>
      <c r="K792" s="49"/>
      <c r="L792" s="9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49"/>
      <c r="E793" s="2"/>
      <c r="F793" s="2"/>
      <c r="G793" s="2"/>
      <c r="H793" s="2"/>
      <c r="I793" s="91"/>
      <c r="J793" s="68"/>
      <c r="K793" s="49"/>
      <c r="L793" s="9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49"/>
      <c r="E794" s="2"/>
      <c r="F794" s="2"/>
      <c r="G794" s="2"/>
      <c r="H794" s="2"/>
      <c r="I794" s="91"/>
      <c r="J794" s="68"/>
      <c r="K794" s="49"/>
      <c r="L794" s="9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49"/>
      <c r="E795" s="2"/>
      <c r="F795" s="2"/>
      <c r="G795" s="2"/>
      <c r="H795" s="2"/>
      <c r="I795" s="91"/>
      <c r="J795" s="68"/>
      <c r="K795" s="49"/>
      <c r="L795" s="9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49"/>
      <c r="E796" s="2"/>
      <c r="F796" s="2"/>
      <c r="G796" s="2"/>
      <c r="H796" s="2"/>
      <c r="I796" s="91"/>
      <c r="J796" s="68"/>
      <c r="K796" s="49"/>
      <c r="L796" s="9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49"/>
      <c r="E797" s="2"/>
      <c r="F797" s="2"/>
      <c r="G797" s="2"/>
      <c r="H797" s="2"/>
      <c r="I797" s="91"/>
      <c r="J797" s="68"/>
      <c r="K797" s="49"/>
      <c r="L797" s="9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49"/>
      <c r="E798" s="2"/>
      <c r="F798" s="2"/>
      <c r="G798" s="2"/>
      <c r="H798" s="2"/>
      <c r="I798" s="91"/>
      <c r="J798" s="68"/>
      <c r="K798" s="49"/>
      <c r="L798" s="9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49"/>
      <c r="E799" s="2"/>
      <c r="F799" s="2"/>
      <c r="G799" s="2"/>
      <c r="H799" s="2"/>
      <c r="I799" s="91"/>
      <c r="J799" s="68"/>
      <c r="K799" s="49"/>
      <c r="L799" s="9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49"/>
      <c r="E800" s="2"/>
      <c r="F800" s="2"/>
      <c r="G800" s="2"/>
      <c r="H800" s="2"/>
      <c r="I800" s="91"/>
      <c r="J800" s="68"/>
      <c r="K800" s="49"/>
      <c r="L800" s="9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49"/>
      <c r="E801" s="2"/>
      <c r="F801" s="2"/>
      <c r="G801" s="2"/>
      <c r="H801" s="2"/>
      <c r="I801" s="91"/>
      <c r="J801" s="68"/>
      <c r="K801" s="49"/>
      <c r="L801" s="9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49"/>
      <c r="E802" s="2"/>
      <c r="F802" s="2"/>
      <c r="G802" s="2"/>
      <c r="H802" s="2"/>
      <c r="I802" s="91"/>
      <c r="J802" s="68"/>
      <c r="K802" s="49"/>
      <c r="L802" s="9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49"/>
      <c r="E803" s="2"/>
      <c r="F803" s="2"/>
      <c r="G803" s="2"/>
      <c r="H803" s="2"/>
      <c r="I803" s="91"/>
      <c r="J803" s="68"/>
      <c r="K803" s="49"/>
      <c r="L803" s="9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49"/>
      <c r="E804" s="2"/>
      <c r="F804" s="2"/>
      <c r="G804" s="2"/>
      <c r="H804" s="2"/>
      <c r="I804" s="91"/>
      <c r="J804" s="68"/>
      <c r="K804" s="49"/>
      <c r="L804" s="9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49"/>
      <c r="E805" s="2"/>
      <c r="F805" s="2"/>
      <c r="G805" s="2"/>
      <c r="H805" s="2"/>
      <c r="I805" s="91"/>
      <c r="J805" s="68"/>
      <c r="K805" s="49"/>
      <c r="L805" s="9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49"/>
      <c r="E806" s="2"/>
      <c r="F806" s="2"/>
      <c r="G806" s="2"/>
      <c r="H806" s="2"/>
      <c r="I806" s="91"/>
      <c r="J806" s="68"/>
      <c r="K806" s="49"/>
      <c r="L806" s="9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49"/>
      <c r="E807" s="2"/>
      <c r="F807" s="2"/>
      <c r="G807" s="2"/>
      <c r="H807" s="2"/>
      <c r="I807" s="91"/>
      <c r="J807" s="68"/>
      <c r="K807" s="49"/>
      <c r="L807" s="9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49"/>
      <c r="E808" s="2"/>
      <c r="F808" s="2"/>
      <c r="G808" s="2"/>
      <c r="H808" s="2"/>
      <c r="I808" s="91"/>
      <c r="J808" s="68"/>
      <c r="K808" s="49"/>
      <c r="L808" s="9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49"/>
      <c r="E809" s="2"/>
      <c r="F809" s="2"/>
      <c r="G809" s="2"/>
      <c r="H809" s="2"/>
      <c r="I809" s="91"/>
      <c r="J809" s="68"/>
      <c r="K809" s="49"/>
      <c r="L809" s="9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49"/>
      <c r="E810" s="2"/>
      <c r="F810" s="2"/>
      <c r="G810" s="2"/>
      <c r="H810" s="2"/>
      <c r="I810" s="91"/>
      <c r="J810" s="68"/>
      <c r="K810" s="49"/>
      <c r="L810" s="9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49"/>
      <c r="E811" s="2"/>
      <c r="F811" s="2"/>
      <c r="G811" s="2"/>
      <c r="H811" s="2"/>
      <c r="I811" s="91"/>
      <c r="J811" s="68"/>
      <c r="K811" s="49"/>
      <c r="L811" s="9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49"/>
      <c r="E812" s="2"/>
      <c r="F812" s="2"/>
      <c r="G812" s="2"/>
      <c r="H812" s="2"/>
      <c r="I812" s="91"/>
      <c r="J812" s="68"/>
      <c r="K812" s="49"/>
      <c r="L812" s="9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49"/>
      <c r="E813" s="2"/>
      <c r="F813" s="2"/>
      <c r="G813" s="2"/>
      <c r="H813" s="2"/>
      <c r="I813" s="91"/>
      <c r="J813" s="68"/>
      <c r="K813" s="49"/>
      <c r="L813" s="9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49"/>
      <c r="E814" s="2"/>
      <c r="F814" s="2"/>
      <c r="G814" s="2"/>
      <c r="H814" s="2"/>
      <c r="I814" s="91"/>
      <c r="J814" s="68"/>
      <c r="K814" s="49"/>
      <c r="L814" s="9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49"/>
      <c r="E815" s="2"/>
      <c r="F815" s="2"/>
      <c r="G815" s="2"/>
      <c r="H815" s="2"/>
      <c r="I815" s="91"/>
      <c r="J815" s="68"/>
      <c r="K815" s="49"/>
      <c r="L815" s="9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49"/>
      <c r="E816" s="2"/>
      <c r="F816" s="2"/>
      <c r="G816" s="2"/>
      <c r="H816" s="2"/>
      <c r="I816" s="91"/>
      <c r="J816" s="68"/>
      <c r="K816" s="49"/>
      <c r="L816" s="9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49"/>
      <c r="E817" s="2"/>
      <c r="F817" s="2"/>
      <c r="G817" s="2"/>
      <c r="H817" s="2"/>
      <c r="I817" s="91"/>
      <c r="J817" s="68"/>
      <c r="K817" s="49"/>
      <c r="L817" s="9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49"/>
      <c r="E818" s="2"/>
      <c r="F818" s="2"/>
      <c r="G818" s="2"/>
      <c r="H818" s="2"/>
      <c r="I818" s="91"/>
      <c r="J818" s="68"/>
      <c r="K818" s="49"/>
      <c r="L818" s="9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49"/>
      <c r="E819" s="2"/>
      <c r="F819" s="2"/>
      <c r="G819" s="2"/>
      <c r="H819" s="2"/>
      <c r="I819" s="91"/>
      <c r="J819" s="68"/>
      <c r="K819" s="49"/>
      <c r="L819" s="9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49"/>
      <c r="E820" s="2"/>
      <c r="F820" s="2"/>
      <c r="G820" s="2"/>
      <c r="H820" s="2"/>
      <c r="I820" s="91"/>
      <c r="J820" s="68"/>
      <c r="K820" s="49"/>
      <c r="L820" s="9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49"/>
      <c r="E821" s="2"/>
      <c r="F821" s="2"/>
      <c r="G821" s="2"/>
      <c r="H821" s="2"/>
      <c r="I821" s="91"/>
      <c r="J821" s="68"/>
      <c r="K821" s="49"/>
      <c r="L821" s="9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49"/>
      <c r="E822" s="2"/>
      <c r="F822" s="2"/>
      <c r="G822" s="2"/>
      <c r="H822" s="2"/>
      <c r="I822" s="91"/>
      <c r="J822" s="68"/>
      <c r="K822" s="49"/>
      <c r="L822" s="9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49"/>
      <c r="E823" s="2"/>
      <c r="F823" s="2"/>
      <c r="G823" s="2"/>
      <c r="H823" s="2"/>
      <c r="I823" s="91"/>
      <c r="J823" s="68"/>
      <c r="K823" s="49"/>
      <c r="L823" s="9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49"/>
      <c r="E824" s="2"/>
      <c r="F824" s="2"/>
      <c r="G824" s="2"/>
      <c r="H824" s="2"/>
      <c r="I824" s="91"/>
      <c r="J824" s="68"/>
      <c r="K824" s="49"/>
      <c r="L824" s="9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49"/>
      <c r="E825" s="2"/>
      <c r="F825" s="2"/>
      <c r="G825" s="2"/>
      <c r="H825" s="2"/>
      <c r="I825" s="91"/>
      <c r="J825" s="68"/>
      <c r="K825" s="49"/>
      <c r="L825" s="9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49"/>
      <c r="E826" s="2"/>
      <c r="F826" s="2"/>
      <c r="G826" s="2"/>
      <c r="H826" s="2"/>
      <c r="I826" s="91"/>
      <c r="J826" s="68"/>
      <c r="K826" s="49"/>
      <c r="L826" s="9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49"/>
      <c r="E827" s="2"/>
      <c r="F827" s="2"/>
      <c r="G827" s="2"/>
      <c r="H827" s="2"/>
      <c r="I827" s="91"/>
      <c r="J827" s="68"/>
      <c r="K827" s="49"/>
      <c r="L827" s="9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49"/>
      <c r="E828" s="2"/>
      <c r="F828" s="2"/>
      <c r="G828" s="2"/>
      <c r="H828" s="2"/>
      <c r="I828" s="91"/>
      <c r="J828" s="68"/>
      <c r="K828" s="49"/>
      <c r="L828" s="9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49"/>
      <c r="E829" s="2"/>
      <c r="F829" s="2"/>
      <c r="G829" s="2"/>
      <c r="H829" s="2"/>
      <c r="I829" s="91"/>
      <c r="J829" s="68"/>
      <c r="K829" s="49"/>
      <c r="L829" s="9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49"/>
      <c r="E830" s="2"/>
      <c r="F830" s="2"/>
      <c r="G830" s="2"/>
      <c r="H830" s="2"/>
      <c r="I830" s="91"/>
      <c r="J830" s="68"/>
      <c r="K830" s="49"/>
      <c r="L830" s="9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49"/>
      <c r="E831" s="2"/>
      <c r="F831" s="2"/>
      <c r="G831" s="2"/>
      <c r="H831" s="2"/>
      <c r="I831" s="91"/>
      <c r="J831" s="68"/>
      <c r="K831" s="49"/>
      <c r="L831" s="9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49"/>
      <c r="E832" s="2"/>
      <c r="F832" s="2"/>
      <c r="G832" s="2"/>
      <c r="H832" s="2"/>
      <c r="I832" s="91"/>
      <c r="J832" s="68"/>
      <c r="K832" s="49"/>
      <c r="L832" s="9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49"/>
      <c r="E833" s="2"/>
      <c r="F833" s="2"/>
      <c r="G833" s="2"/>
      <c r="H833" s="2"/>
      <c r="I833" s="91"/>
      <c r="J833" s="68"/>
      <c r="K833" s="49"/>
      <c r="L833" s="9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49"/>
      <c r="E834" s="2"/>
      <c r="F834" s="2"/>
      <c r="G834" s="2"/>
      <c r="H834" s="2"/>
      <c r="I834" s="91"/>
      <c r="J834" s="68"/>
      <c r="K834" s="49"/>
      <c r="L834" s="9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49"/>
      <c r="E835" s="2"/>
      <c r="F835" s="2"/>
      <c r="G835" s="2"/>
      <c r="H835" s="2"/>
      <c r="I835" s="91"/>
      <c r="J835" s="68"/>
      <c r="K835" s="49"/>
      <c r="L835" s="9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49"/>
      <c r="E836" s="2"/>
      <c r="F836" s="2"/>
      <c r="G836" s="2"/>
      <c r="H836" s="2"/>
      <c r="I836" s="91"/>
      <c r="J836" s="68"/>
      <c r="K836" s="49"/>
      <c r="L836" s="9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49"/>
      <c r="E837" s="2"/>
      <c r="F837" s="2"/>
      <c r="G837" s="2"/>
      <c r="H837" s="2"/>
      <c r="I837" s="91"/>
      <c r="J837" s="68"/>
      <c r="K837" s="49"/>
      <c r="L837" s="9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49"/>
      <c r="E838" s="2"/>
      <c r="F838" s="2"/>
      <c r="G838" s="2"/>
      <c r="H838" s="2"/>
      <c r="I838" s="91"/>
      <c r="J838" s="68"/>
      <c r="K838" s="49"/>
      <c r="L838" s="9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49"/>
      <c r="E839" s="2"/>
      <c r="F839" s="2"/>
      <c r="G839" s="2"/>
      <c r="H839" s="2"/>
      <c r="I839" s="91"/>
      <c r="J839" s="68"/>
      <c r="K839" s="49"/>
      <c r="L839" s="9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49"/>
      <c r="E840" s="2"/>
      <c r="F840" s="2"/>
      <c r="G840" s="2"/>
      <c r="H840" s="2"/>
      <c r="I840" s="91"/>
      <c r="J840" s="68"/>
      <c r="K840" s="49"/>
      <c r="L840" s="9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49"/>
      <c r="E841" s="2"/>
      <c r="F841" s="2"/>
      <c r="G841" s="2"/>
      <c r="H841" s="2"/>
      <c r="I841" s="91"/>
      <c r="J841" s="68"/>
      <c r="K841" s="49"/>
      <c r="L841" s="9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49"/>
      <c r="E842" s="2"/>
      <c r="F842" s="2"/>
      <c r="G842" s="2"/>
      <c r="H842" s="2"/>
      <c r="I842" s="91"/>
      <c r="J842" s="68"/>
      <c r="K842" s="49"/>
      <c r="L842" s="9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49"/>
      <c r="E843" s="2"/>
      <c r="F843" s="2"/>
      <c r="G843" s="2"/>
      <c r="H843" s="2"/>
      <c r="I843" s="91"/>
      <c r="J843" s="68"/>
      <c r="K843" s="49"/>
      <c r="L843" s="9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49"/>
      <c r="E844" s="2"/>
      <c r="F844" s="2"/>
      <c r="G844" s="2"/>
      <c r="H844" s="2"/>
      <c r="I844" s="91"/>
      <c r="J844" s="68"/>
      <c r="K844" s="49"/>
      <c r="L844" s="9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49"/>
      <c r="E845" s="2"/>
      <c r="F845" s="2"/>
      <c r="G845" s="2"/>
      <c r="H845" s="2"/>
      <c r="I845" s="91"/>
      <c r="J845" s="68"/>
      <c r="K845" s="49"/>
      <c r="L845" s="9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49"/>
      <c r="E846" s="2"/>
      <c r="F846" s="2"/>
      <c r="G846" s="2"/>
      <c r="H846" s="2"/>
      <c r="I846" s="91"/>
      <c r="J846" s="68"/>
      <c r="K846" s="49"/>
      <c r="L846" s="9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49"/>
      <c r="E847" s="2"/>
      <c r="F847" s="2"/>
      <c r="G847" s="2"/>
      <c r="H847" s="2"/>
      <c r="I847" s="91"/>
      <c r="J847" s="68"/>
      <c r="K847" s="49"/>
      <c r="L847" s="9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49"/>
      <c r="E848" s="2"/>
      <c r="F848" s="2"/>
      <c r="G848" s="2"/>
      <c r="H848" s="2"/>
      <c r="I848" s="91"/>
      <c r="J848" s="68"/>
      <c r="K848" s="49"/>
      <c r="L848" s="9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49"/>
      <c r="E849" s="2"/>
      <c r="F849" s="2"/>
      <c r="G849" s="2"/>
      <c r="H849" s="2"/>
      <c r="I849" s="91"/>
      <c r="J849" s="68"/>
      <c r="K849" s="49"/>
      <c r="L849" s="9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49"/>
      <c r="E850" s="2"/>
      <c r="F850" s="2"/>
      <c r="G850" s="2"/>
      <c r="H850" s="2"/>
      <c r="I850" s="91"/>
      <c r="J850" s="68"/>
      <c r="K850" s="49"/>
      <c r="L850" s="9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49"/>
      <c r="E851" s="2"/>
      <c r="F851" s="2"/>
      <c r="G851" s="2"/>
      <c r="H851" s="2"/>
      <c r="I851" s="91"/>
      <c r="J851" s="68"/>
      <c r="K851" s="49"/>
      <c r="L851" s="9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49"/>
      <c r="E852" s="2"/>
      <c r="F852" s="2"/>
      <c r="G852" s="2"/>
      <c r="H852" s="2"/>
      <c r="I852" s="91"/>
      <c r="J852" s="68"/>
      <c r="K852" s="49"/>
      <c r="L852" s="9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49"/>
      <c r="E853" s="2"/>
      <c r="F853" s="2"/>
      <c r="G853" s="2"/>
      <c r="H853" s="2"/>
      <c r="I853" s="91"/>
      <c r="J853" s="68"/>
      <c r="K853" s="49"/>
      <c r="L853" s="9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49"/>
      <c r="E854" s="2"/>
      <c r="F854" s="2"/>
      <c r="G854" s="2"/>
      <c r="H854" s="2"/>
      <c r="I854" s="91"/>
      <c r="J854" s="68"/>
      <c r="K854" s="49"/>
      <c r="L854" s="9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49"/>
      <c r="E855" s="2"/>
      <c r="F855" s="2"/>
      <c r="G855" s="2"/>
      <c r="H855" s="2"/>
      <c r="I855" s="91"/>
      <c r="J855" s="68"/>
      <c r="K855" s="49"/>
      <c r="L855" s="9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49"/>
      <c r="E856" s="2"/>
      <c r="F856" s="2"/>
      <c r="G856" s="2"/>
      <c r="H856" s="2"/>
      <c r="I856" s="91"/>
      <c r="J856" s="68"/>
      <c r="K856" s="49"/>
      <c r="L856" s="9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49"/>
      <c r="E857" s="2"/>
      <c r="F857" s="2"/>
      <c r="G857" s="2"/>
      <c r="H857" s="2"/>
      <c r="I857" s="91"/>
      <c r="J857" s="68"/>
      <c r="K857" s="49"/>
      <c r="L857" s="9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49"/>
      <c r="E858" s="2"/>
      <c r="F858" s="2"/>
      <c r="G858" s="2"/>
      <c r="H858" s="2"/>
      <c r="I858" s="91"/>
      <c r="J858" s="68"/>
      <c r="K858" s="49"/>
      <c r="L858" s="9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49"/>
      <c r="E859" s="2"/>
      <c r="F859" s="2"/>
      <c r="G859" s="2"/>
      <c r="H859" s="2"/>
      <c r="I859" s="91"/>
      <c r="J859" s="68"/>
      <c r="K859" s="49"/>
      <c r="L859" s="9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49"/>
      <c r="E860" s="2"/>
      <c r="F860" s="2"/>
      <c r="G860" s="2"/>
      <c r="H860" s="2"/>
      <c r="I860" s="91"/>
      <c r="J860" s="68"/>
      <c r="K860" s="49"/>
      <c r="L860" s="9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49"/>
      <c r="E861" s="2"/>
      <c r="F861" s="2"/>
      <c r="G861" s="2"/>
      <c r="H861" s="2"/>
      <c r="I861" s="91"/>
      <c r="J861" s="68"/>
      <c r="K861" s="49"/>
      <c r="L861" s="9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49"/>
      <c r="E862" s="2"/>
      <c r="F862" s="2"/>
      <c r="G862" s="2"/>
      <c r="H862" s="2"/>
      <c r="I862" s="91"/>
      <c r="J862" s="68"/>
      <c r="K862" s="49"/>
      <c r="L862" s="9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49"/>
      <c r="E863" s="2"/>
      <c r="F863" s="2"/>
      <c r="G863" s="2"/>
      <c r="H863" s="2"/>
      <c r="I863" s="91"/>
      <c r="J863" s="68"/>
      <c r="K863" s="49"/>
      <c r="L863" s="9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49"/>
      <c r="E864" s="2"/>
      <c r="F864" s="2"/>
      <c r="G864" s="2"/>
      <c r="H864" s="2"/>
      <c r="I864" s="91"/>
      <c r="J864" s="68"/>
      <c r="K864" s="49"/>
      <c r="L864" s="9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49"/>
      <c r="E865" s="2"/>
      <c r="F865" s="2"/>
      <c r="G865" s="2"/>
      <c r="H865" s="2"/>
      <c r="I865" s="91"/>
      <c r="J865" s="68"/>
      <c r="K865" s="49"/>
      <c r="L865" s="9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49"/>
      <c r="E866" s="2"/>
      <c r="F866" s="2"/>
      <c r="G866" s="2"/>
      <c r="H866" s="2"/>
      <c r="I866" s="91"/>
      <c r="J866" s="68"/>
      <c r="K866" s="49"/>
      <c r="L866" s="9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49"/>
      <c r="E867" s="2"/>
      <c r="F867" s="2"/>
      <c r="G867" s="2"/>
      <c r="H867" s="2"/>
      <c r="I867" s="91"/>
      <c r="J867" s="68"/>
      <c r="K867" s="49"/>
      <c r="L867" s="9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49"/>
      <c r="E868" s="2"/>
      <c r="F868" s="2"/>
      <c r="G868" s="2"/>
      <c r="H868" s="2"/>
      <c r="I868" s="91"/>
      <c r="J868" s="68"/>
      <c r="K868" s="49"/>
      <c r="L868" s="9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49"/>
      <c r="E869" s="2"/>
      <c r="F869" s="2"/>
      <c r="G869" s="2"/>
      <c r="H869" s="2"/>
      <c r="I869" s="91"/>
      <c r="J869" s="68"/>
      <c r="K869" s="49"/>
      <c r="L869" s="9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49"/>
      <c r="E870" s="2"/>
      <c r="F870" s="2"/>
      <c r="G870" s="2"/>
      <c r="H870" s="2"/>
      <c r="I870" s="91"/>
      <c r="J870" s="68"/>
      <c r="K870" s="49"/>
      <c r="L870" s="9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49"/>
      <c r="E871" s="2"/>
      <c r="F871" s="2"/>
      <c r="G871" s="2"/>
      <c r="H871" s="2"/>
      <c r="I871" s="91"/>
      <c r="J871" s="68"/>
      <c r="K871" s="49"/>
      <c r="L871" s="9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49"/>
      <c r="E872" s="2"/>
      <c r="F872" s="2"/>
      <c r="G872" s="2"/>
      <c r="H872" s="2"/>
      <c r="I872" s="91"/>
      <c r="J872" s="68"/>
      <c r="K872" s="49"/>
      <c r="L872" s="9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49"/>
      <c r="E873" s="2"/>
      <c r="F873" s="2"/>
      <c r="G873" s="2"/>
      <c r="H873" s="2"/>
      <c r="I873" s="91"/>
      <c r="J873" s="68"/>
      <c r="K873" s="49"/>
      <c r="L873" s="9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49"/>
      <c r="E874" s="2"/>
      <c r="F874" s="2"/>
      <c r="G874" s="2"/>
      <c r="H874" s="2"/>
      <c r="I874" s="91"/>
      <c r="J874" s="68"/>
      <c r="K874" s="49"/>
      <c r="L874" s="9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49"/>
      <c r="E875" s="2"/>
      <c r="F875" s="2"/>
      <c r="G875" s="2"/>
      <c r="H875" s="2"/>
      <c r="I875" s="91"/>
      <c r="J875" s="68"/>
      <c r="K875" s="49"/>
      <c r="L875" s="9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49"/>
      <c r="E876" s="2"/>
      <c r="F876" s="2"/>
      <c r="G876" s="2"/>
      <c r="H876" s="2"/>
      <c r="I876" s="91"/>
      <c r="J876" s="68"/>
      <c r="K876" s="49"/>
      <c r="L876" s="9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49"/>
      <c r="E877" s="2"/>
      <c r="F877" s="2"/>
      <c r="G877" s="2"/>
      <c r="H877" s="2"/>
      <c r="I877" s="91"/>
      <c r="J877" s="68"/>
      <c r="K877" s="49"/>
      <c r="L877" s="9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49"/>
      <c r="E878" s="2"/>
      <c r="F878" s="2"/>
      <c r="G878" s="2"/>
      <c r="H878" s="2"/>
      <c r="I878" s="91"/>
      <c r="J878" s="68"/>
      <c r="K878" s="49"/>
      <c r="L878" s="9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49"/>
      <c r="E879" s="2"/>
      <c r="F879" s="2"/>
      <c r="G879" s="2"/>
      <c r="H879" s="2"/>
      <c r="I879" s="91"/>
      <c r="J879" s="68"/>
      <c r="K879" s="49"/>
      <c r="L879" s="9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49"/>
      <c r="E880" s="2"/>
      <c r="F880" s="2"/>
      <c r="G880" s="2"/>
      <c r="H880" s="2"/>
      <c r="I880" s="91"/>
      <c r="J880" s="68"/>
      <c r="K880" s="49"/>
      <c r="L880" s="9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49"/>
      <c r="E881" s="2"/>
      <c r="F881" s="2"/>
      <c r="G881" s="2"/>
      <c r="H881" s="2"/>
      <c r="I881" s="91"/>
      <c r="J881" s="68"/>
      <c r="K881" s="49"/>
      <c r="L881" s="9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49"/>
      <c r="E882" s="2"/>
      <c r="F882" s="2"/>
      <c r="G882" s="2"/>
      <c r="H882" s="2"/>
      <c r="I882" s="91"/>
      <c r="J882" s="68"/>
      <c r="K882" s="49"/>
      <c r="L882" s="9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49"/>
      <c r="E883" s="2"/>
      <c r="F883" s="2"/>
      <c r="G883" s="2"/>
      <c r="H883" s="2"/>
      <c r="I883" s="91"/>
      <c r="J883" s="68"/>
      <c r="K883" s="49"/>
      <c r="L883" s="9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49"/>
      <c r="E884" s="2"/>
      <c r="F884" s="2"/>
      <c r="G884" s="2"/>
      <c r="H884" s="2"/>
      <c r="I884" s="91"/>
      <c r="J884" s="68"/>
      <c r="K884" s="49"/>
      <c r="L884" s="9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49"/>
      <c r="E885" s="2"/>
      <c r="F885" s="2"/>
      <c r="G885" s="2"/>
      <c r="H885" s="2"/>
      <c r="I885" s="91"/>
      <c r="J885" s="68"/>
      <c r="K885" s="49"/>
      <c r="L885" s="9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49"/>
      <c r="E886" s="2"/>
      <c r="F886" s="2"/>
      <c r="G886" s="2"/>
      <c r="H886" s="2"/>
      <c r="I886" s="91"/>
      <c r="J886" s="68"/>
      <c r="K886" s="49"/>
      <c r="L886" s="9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49"/>
      <c r="E887" s="2"/>
      <c r="F887" s="2"/>
      <c r="G887" s="2"/>
      <c r="H887" s="2"/>
      <c r="I887" s="91"/>
      <c r="J887" s="68"/>
      <c r="K887" s="49"/>
      <c r="L887" s="9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49"/>
      <c r="E888" s="2"/>
      <c r="F888" s="2"/>
      <c r="G888" s="2"/>
      <c r="H888" s="2"/>
      <c r="I888" s="91"/>
      <c r="J888" s="68"/>
      <c r="K888" s="49"/>
      <c r="L888" s="9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49"/>
      <c r="E889" s="2"/>
      <c r="F889" s="2"/>
      <c r="G889" s="2"/>
      <c r="H889" s="2"/>
      <c r="I889" s="91"/>
      <c r="J889" s="68"/>
      <c r="K889" s="49"/>
      <c r="L889" s="9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49"/>
      <c r="E890" s="2"/>
      <c r="F890" s="2"/>
      <c r="G890" s="2"/>
      <c r="H890" s="2"/>
      <c r="I890" s="91"/>
      <c r="J890" s="68"/>
      <c r="K890" s="49"/>
      <c r="L890" s="9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49"/>
      <c r="E891" s="2"/>
      <c r="F891" s="2"/>
      <c r="G891" s="2"/>
      <c r="H891" s="2"/>
      <c r="I891" s="91"/>
      <c r="J891" s="68"/>
      <c r="K891" s="49"/>
      <c r="L891" s="9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49"/>
      <c r="E892" s="2"/>
      <c r="F892" s="2"/>
      <c r="G892" s="2"/>
      <c r="H892" s="2"/>
      <c r="I892" s="91"/>
      <c r="J892" s="68"/>
      <c r="K892" s="49"/>
      <c r="L892" s="9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49"/>
      <c r="E893" s="2"/>
      <c r="F893" s="2"/>
      <c r="G893" s="2"/>
      <c r="H893" s="2"/>
      <c r="I893" s="91"/>
      <c r="J893" s="68"/>
      <c r="K893" s="49"/>
      <c r="L893" s="9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49"/>
      <c r="E894" s="2"/>
      <c r="F894" s="2"/>
      <c r="G894" s="2"/>
      <c r="H894" s="2"/>
      <c r="I894" s="91"/>
      <c r="J894" s="68"/>
      <c r="K894" s="49"/>
      <c r="L894" s="9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49"/>
      <c r="E895" s="2"/>
      <c r="F895" s="2"/>
      <c r="G895" s="2"/>
      <c r="H895" s="2"/>
      <c r="I895" s="91"/>
      <c r="J895" s="68"/>
      <c r="K895" s="49"/>
      <c r="L895" s="9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49"/>
      <c r="E896" s="2"/>
      <c r="F896" s="2"/>
      <c r="G896" s="2"/>
      <c r="H896" s="2"/>
      <c r="I896" s="91"/>
      <c r="J896" s="68"/>
      <c r="K896" s="49"/>
      <c r="L896" s="9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49"/>
      <c r="E897" s="2"/>
      <c r="F897" s="2"/>
      <c r="G897" s="2"/>
      <c r="H897" s="2"/>
      <c r="I897" s="91"/>
      <c r="J897" s="68"/>
      <c r="K897" s="49"/>
      <c r="L897" s="9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49"/>
      <c r="E898" s="2"/>
      <c r="F898" s="2"/>
      <c r="G898" s="2"/>
      <c r="H898" s="2"/>
      <c r="I898" s="91"/>
      <c r="J898" s="68"/>
      <c r="K898" s="49"/>
      <c r="L898" s="9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49"/>
      <c r="E899" s="2"/>
      <c r="F899" s="2"/>
      <c r="G899" s="2"/>
      <c r="H899" s="2"/>
      <c r="I899" s="91"/>
      <c r="J899" s="68"/>
      <c r="K899" s="49"/>
      <c r="L899" s="9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49"/>
      <c r="E900" s="2"/>
      <c r="F900" s="2"/>
      <c r="G900" s="2"/>
      <c r="H900" s="2"/>
      <c r="I900" s="91"/>
      <c r="J900" s="68"/>
      <c r="K900" s="49"/>
      <c r="L900" s="9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49"/>
      <c r="E901" s="2"/>
      <c r="F901" s="2"/>
      <c r="G901" s="2"/>
      <c r="H901" s="2"/>
      <c r="I901" s="91"/>
      <c r="J901" s="68"/>
      <c r="K901" s="49"/>
      <c r="L901" s="9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49"/>
      <c r="E902" s="2"/>
      <c r="F902" s="2"/>
      <c r="G902" s="2"/>
      <c r="H902" s="2"/>
      <c r="I902" s="91"/>
      <c r="J902" s="68"/>
      <c r="K902" s="49"/>
      <c r="L902" s="9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49"/>
      <c r="E903" s="2"/>
      <c r="F903" s="2"/>
      <c r="G903" s="2"/>
      <c r="H903" s="2"/>
      <c r="I903" s="91"/>
      <c r="J903" s="68"/>
      <c r="K903" s="49"/>
      <c r="L903" s="9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49"/>
      <c r="E904" s="2"/>
      <c r="F904" s="2"/>
      <c r="G904" s="2"/>
      <c r="H904" s="2"/>
      <c r="I904" s="91"/>
      <c r="J904" s="68"/>
      <c r="K904" s="49"/>
      <c r="L904" s="9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49"/>
      <c r="E905" s="2"/>
      <c r="F905" s="2"/>
      <c r="G905" s="2"/>
      <c r="H905" s="2"/>
      <c r="I905" s="91"/>
      <c r="J905" s="68"/>
      <c r="K905" s="49"/>
      <c r="L905" s="9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49"/>
      <c r="E906" s="2"/>
      <c r="F906" s="2"/>
      <c r="G906" s="2"/>
      <c r="H906" s="2"/>
      <c r="I906" s="91"/>
      <c r="J906" s="68"/>
      <c r="K906" s="49"/>
      <c r="L906" s="9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49"/>
      <c r="E907" s="2"/>
      <c r="F907" s="2"/>
      <c r="G907" s="2"/>
      <c r="H907" s="2"/>
      <c r="I907" s="91"/>
      <c r="J907" s="68"/>
      <c r="K907" s="49"/>
      <c r="L907" s="9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49"/>
      <c r="E908" s="2"/>
      <c r="F908" s="2"/>
      <c r="G908" s="2"/>
      <c r="H908" s="2"/>
      <c r="I908" s="91"/>
      <c r="J908" s="68"/>
      <c r="K908" s="49"/>
      <c r="L908" s="9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49"/>
      <c r="E909" s="2"/>
      <c r="F909" s="2"/>
      <c r="G909" s="2"/>
      <c r="H909" s="2"/>
      <c r="I909" s="91"/>
      <c r="J909" s="68"/>
      <c r="K909" s="49"/>
      <c r="L909" s="9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49"/>
      <c r="E910" s="2"/>
      <c r="F910" s="2"/>
      <c r="G910" s="2"/>
      <c r="H910" s="2"/>
      <c r="I910" s="91"/>
      <c r="J910" s="68"/>
      <c r="K910" s="49"/>
      <c r="L910" s="9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49"/>
      <c r="E911" s="2"/>
      <c r="F911" s="2"/>
      <c r="G911" s="2"/>
      <c r="H911" s="2"/>
      <c r="I911" s="91"/>
      <c r="J911" s="68"/>
      <c r="K911" s="49"/>
      <c r="L911" s="9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49"/>
      <c r="E912" s="2"/>
      <c r="F912" s="2"/>
      <c r="G912" s="2"/>
      <c r="H912" s="2"/>
      <c r="I912" s="91"/>
      <c r="J912" s="68"/>
      <c r="K912" s="49"/>
      <c r="L912" s="9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49"/>
      <c r="E913" s="2"/>
      <c r="F913" s="2"/>
      <c r="G913" s="2"/>
      <c r="H913" s="2"/>
      <c r="I913" s="91"/>
      <c r="J913" s="68"/>
      <c r="K913" s="49"/>
      <c r="L913" s="9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49"/>
      <c r="E914" s="2"/>
      <c r="F914" s="2"/>
      <c r="G914" s="2"/>
      <c r="H914" s="2"/>
      <c r="I914" s="91"/>
      <c r="J914" s="68"/>
      <c r="K914" s="49"/>
      <c r="L914" s="9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49"/>
      <c r="E915" s="2"/>
      <c r="F915" s="2"/>
      <c r="G915" s="2"/>
      <c r="H915" s="2"/>
      <c r="I915" s="91"/>
      <c r="J915" s="68"/>
      <c r="K915" s="49"/>
      <c r="L915" s="9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49"/>
      <c r="E916" s="2"/>
      <c r="F916" s="2"/>
      <c r="G916" s="2"/>
      <c r="H916" s="2"/>
      <c r="I916" s="91"/>
      <c r="J916" s="68"/>
      <c r="K916" s="49"/>
      <c r="L916" s="9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49"/>
      <c r="E917" s="2"/>
      <c r="F917" s="2"/>
      <c r="G917" s="2"/>
      <c r="H917" s="2"/>
      <c r="I917" s="91"/>
      <c r="J917" s="68"/>
      <c r="K917" s="49"/>
      <c r="L917" s="9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49"/>
      <c r="E918" s="2"/>
      <c r="F918" s="2"/>
      <c r="G918" s="2"/>
      <c r="H918" s="2"/>
      <c r="I918" s="91"/>
      <c r="J918" s="68"/>
      <c r="K918" s="49"/>
      <c r="L918" s="9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49"/>
      <c r="E919" s="2"/>
      <c r="F919" s="2"/>
      <c r="G919" s="2"/>
      <c r="H919" s="2"/>
      <c r="I919" s="91"/>
      <c r="J919" s="68"/>
      <c r="K919" s="49"/>
      <c r="L919" s="9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49"/>
      <c r="E920" s="2"/>
      <c r="F920" s="2"/>
      <c r="G920" s="2"/>
      <c r="H920" s="2"/>
      <c r="I920" s="91"/>
      <c r="J920" s="68"/>
      <c r="K920" s="49"/>
      <c r="L920" s="9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49"/>
      <c r="E921" s="2"/>
      <c r="F921" s="2"/>
      <c r="G921" s="2"/>
      <c r="H921" s="2"/>
      <c r="I921" s="91"/>
      <c r="J921" s="68"/>
      <c r="K921" s="49"/>
      <c r="L921" s="9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49"/>
      <c r="E922" s="2"/>
      <c r="F922" s="2"/>
      <c r="G922" s="2"/>
      <c r="H922" s="2"/>
      <c r="I922" s="91"/>
      <c r="J922" s="68"/>
      <c r="K922" s="49"/>
      <c r="L922" s="9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49"/>
      <c r="E923" s="2"/>
      <c r="F923" s="2"/>
      <c r="G923" s="2"/>
      <c r="H923" s="2"/>
      <c r="I923" s="91"/>
      <c r="J923" s="68"/>
      <c r="K923" s="49"/>
      <c r="L923" s="9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49"/>
      <c r="E924" s="2"/>
      <c r="F924" s="2"/>
      <c r="G924" s="2"/>
      <c r="H924" s="2"/>
      <c r="I924" s="91"/>
      <c r="J924" s="68"/>
      <c r="K924" s="49"/>
      <c r="L924" s="9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49"/>
      <c r="E925" s="2"/>
      <c r="F925" s="2"/>
      <c r="G925" s="2"/>
      <c r="H925" s="2"/>
      <c r="I925" s="91"/>
      <c r="J925" s="68"/>
      <c r="K925" s="49"/>
      <c r="L925" s="9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49"/>
      <c r="E926" s="2"/>
      <c r="F926" s="2"/>
      <c r="G926" s="2"/>
      <c r="H926" s="2"/>
      <c r="I926" s="91"/>
      <c r="J926" s="68"/>
      <c r="K926" s="49"/>
      <c r="L926" s="9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49"/>
      <c r="E927" s="2"/>
      <c r="F927" s="2"/>
      <c r="G927" s="2"/>
      <c r="H927" s="2"/>
      <c r="I927" s="91"/>
      <c r="J927" s="68"/>
      <c r="K927" s="49"/>
      <c r="L927" s="9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49"/>
      <c r="E928" s="2"/>
      <c r="F928" s="2"/>
      <c r="G928" s="2"/>
      <c r="H928" s="2"/>
      <c r="I928" s="91"/>
      <c r="J928" s="68"/>
      <c r="K928" s="49"/>
      <c r="L928" s="9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49"/>
      <c r="E929" s="2"/>
      <c r="F929" s="2"/>
      <c r="G929" s="2"/>
      <c r="H929" s="2"/>
      <c r="I929" s="91"/>
      <c r="J929" s="68"/>
      <c r="K929" s="49"/>
      <c r="L929" s="9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49"/>
      <c r="E930" s="2"/>
      <c r="F930" s="2"/>
      <c r="G930" s="2"/>
      <c r="H930" s="2"/>
      <c r="I930" s="91"/>
      <c r="J930" s="68"/>
      <c r="K930" s="49"/>
      <c r="L930" s="9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49"/>
      <c r="E931" s="2"/>
      <c r="F931" s="2"/>
      <c r="G931" s="2"/>
      <c r="H931" s="2"/>
      <c r="I931" s="91"/>
      <c r="J931" s="68"/>
      <c r="K931" s="49"/>
      <c r="L931" s="9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49"/>
      <c r="E932" s="2"/>
      <c r="F932" s="2"/>
      <c r="G932" s="2"/>
      <c r="H932" s="2"/>
      <c r="I932" s="91"/>
      <c r="J932" s="68"/>
      <c r="K932" s="49"/>
      <c r="L932" s="9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49"/>
      <c r="E933" s="2"/>
      <c r="F933" s="2"/>
      <c r="G933" s="2"/>
      <c r="H933" s="2"/>
      <c r="I933" s="91"/>
      <c r="J933" s="68"/>
      <c r="K933" s="49"/>
      <c r="L933" s="9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49"/>
      <c r="E934" s="2"/>
      <c r="F934" s="2"/>
      <c r="G934" s="2"/>
      <c r="H934" s="2"/>
      <c r="I934" s="91"/>
      <c r="J934" s="68"/>
      <c r="K934" s="49"/>
      <c r="L934" s="9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49"/>
      <c r="E935" s="2"/>
      <c r="F935" s="2"/>
      <c r="G935" s="2"/>
      <c r="H935" s="2"/>
      <c r="I935" s="91"/>
      <c r="J935" s="68"/>
      <c r="K935" s="49"/>
      <c r="L935" s="9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49"/>
      <c r="E936" s="2"/>
      <c r="F936" s="2"/>
      <c r="G936" s="2"/>
      <c r="H936" s="2"/>
      <c r="I936" s="91"/>
      <c r="J936" s="68"/>
      <c r="K936" s="49"/>
      <c r="L936" s="9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49"/>
      <c r="E937" s="2"/>
      <c r="F937" s="2"/>
      <c r="G937" s="2"/>
      <c r="H937" s="2"/>
      <c r="I937" s="91"/>
      <c r="J937" s="68"/>
      <c r="K937" s="49"/>
      <c r="L937" s="9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49"/>
      <c r="E938" s="2"/>
      <c r="F938" s="2"/>
      <c r="G938" s="2"/>
      <c r="H938" s="2"/>
      <c r="I938" s="91"/>
      <c r="J938" s="68"/>
      <c r="K938" s="49"/>
      <c r="L938" s="9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49"/>
      <c r="E939" s="2"/>
      <c r="F939" s="2"/>
      <c r="G939" s="2"/>
      <c r="H939" s="2"/>
      <c r="I939" s="91"/>
      <c r="J939" s="68"/>
      <c r="K939" s="49"/>
      <c r="L939" s="9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49"/>
      <c r="E940" s="2"/>
      <c r="F940" s="2"/>
      <c r="G940" s="2"/>
      <c r="H940" s="2"/>
      <c r="I940" s="91"/>
      <c r="J940" s="68"/>
      <c r="K940" s="49"/>
      <c r="L940" s="9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49"/>
      <c r="E941" s="2"/>
      <c r="F941" s="2"/>
      <c r="G941" s="2"/>
      <c r="H941" s="2"/>
      <c r="I941" s="91"/>
      <c r="J941" s="68"/>
      <c r="K941" s="49"/>
      <c r="L941" s="9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49"/>
      <c r="E942" s="2"/>
      <c r="F942" s="2"/>
      <c r="G942" s="2"/>
      <c r="H942" s="2"/>
      <c r="I942" s="91"/>
      <c r="J942" s="68"/>
      <c r="K942" s="49"/>
      <c r="L942" s="9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49"/>
      <c r="E943" s="2"/>
      <c r="F943" s="2"/>
      <c r="G943" s="2"/>
      <c r="H943" s="2"/>
      <c r="I943" s="91"/>
      <c r="J943" s="68"/>
      <c r="K943" s="49"/>
      <c r="L943" s="9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49"/>
      <c r="E944" s="2"/>
      <c r="F944" s="2"/>
      <c r="G944" s="2"/>
      <c r="H944" s="2"/>
      <c r="I944" s="91"/>
      <c r="J944" s="68"/>
      <c r="K944" s="49"/>
      <c r="L944" s="9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49"/>
      <c r="E945" s="2"/>
      <c r="F945" s="2"/>
      <c r="G945" s="2"/>
      <c r="H945" s="2"/>
      <c r="I945" s="91"/>
      <c r="J945" s="68"/>
      <c r="K945" s="49"/>
      <c r="L945" s="9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49"/>
      <c r="E946" s="2"/>
      <c r="F946" s="2"/>
      <c r="G946" s="2"/>
      <c r="H946" s="2"/>
      <c r="I946" s="91"/>
      <c r="J946" s="68"/>
      <c r="K946" s="49"/>
      <c r="L946" s="9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49"/>
      <c r="E947" s="2"/>
      <c r="F947" s="2"/>
      <c r="G947" s="2"/>
      <c r="H947" s="2"/>
      <c r="I947" s="91"/>
      <c r="J947" s="68"/>
      <c r="K947" s="49"/>
      <c r="L947" s="9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49"/>
      <c r="E948" s="2"/>
      <c r="F948" s="2"/>
      <c r="G948" s="2"/>
      <c r="H948" s="2"/>
      <c r="I948" s="91"/>
      <c r="J948" s="68"/>
      <c r="K948" s="49"/>
      <c r="L948" s="9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49"/>
      <c r="E949" s="2"/>
      <c r="F949" s="2"/>
      <c r="G949" s="2"/>
      <c r="H949" s="2"/>
      <c r="I949" s="91"/>
      <c r="J949" s="68"/>
      <c r="K949" s="49"/>
      <c r="L949" s="9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49"/>
      <c r="E950" s="2"/>
      <c r="F950" s="2"/>
      <c r="G950" s="2"/>
      <c r="H950" s="2"/>
      <c r="I950" s="91"/>
      <c r="J950" s="68"/>
      <c r="K950" s="49"/>
      <c r="L950" s="9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49"/>
      <c r="E951" s="2"/>
      <c r="F951" s="2"/>
      <c r="G951" s="2"/>
      <c r="H951" s="2"/>
      <c r="I951" s="91"/>
      <c r="J951" s="68"/>
      <c r="K951" s="49"/>
      <c r="L951" s="9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49"/>
      <c r="E952" s="2"/>
      <c r="F952" s="2"/>
      <c r="G952" s="2"/>
      <c r="H952" s="2"/>
      <c r="I952" s="91"/>
      <c r="J952" s="68"/>
      <c r="K952" s="49"/>
      <c r="L952" s="9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49"/>
      <c r="E953" s="2"/>
      <c r="F953" s="2"/>
      <c r="G953" s="2"/>
      <c r="H953" s="2"/>
      <c r="I953" s="91"/>
      <c r="J953" s="68"/>
      <c r="K953" s="49"/>
      <c r="L953" s="9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49"/>
      <c r="E954" s="2"/>
      <c r="F954" s="2"/>
      <c r="G954" s="2"/>
      <c r="H954" s="2"/>
      <c r="I954" s="91"/>
      <c r="J954" s="68"/>
      <c r="K954" s="49"/>
      <c r="L954" s="9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49"/>
      <c r="E955" s="2"/>
      <c r="F955" s="2"/>
      <c r="G955" s="2"/>
      <c r="H955" s="2"/>
      <c r="I955" s="91"/>
      <c r="J955" s="68"/>
      <c r="K955" s="49"/>
      <c r="L955" s="9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49"/>
      <c r="E956" s="2"/>
      <c r="F956" s="2"/>
      <c r="G956" s="2"/>
      <c r="H956" s="2"/>
      <c r="I956" s="91"/>
      <c r="J956" s="68"/>
      <c r="K956" s="49"/>
      <c r="L956" s="9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49"/>
      <c r="E957" s="2"/>
      <c r="F957" s="2"/>
      <c r="G957" s="2"/>
      <c r="H957" s="2"/>
      <c r="I957" s="91"/>
      <c r="J957" s="68"/>
      <c r="K957" s="49"/>
      <c r="L957" s="9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49"/>
      <c r="E958" s="2"/>
      <c r="F958" s="2"/>
      <c r="G958" s="2"/>
      <c r="H958" s="2"/>
      <c r="I958" s="91"/>
      <c r="J958" s="68"/>
      <c r="K958" s="49"/>
      <c r="L958" s="9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49"/>
      <c r="E959" s="2"/>
      <c r="F959" s="2"/>
      <c r="G959" s="2"/>
      <c r="H959" s="2"/>
      <c r="I959" s="91"/>
      <c r="J959" s="68"/>
      <c r="K959" s="49"/>
      <c r="L959" s="9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49"/>
      <c r="E960" s="2"/>
      <c r="F960" s="2"/>
      <c r="G960" s="2"/>
      <c r="H960" s="2"/>
      <c r="I960" s="91"/>
      <c r="J960" s="68"/>
      <c r="K960" s="49"/>
      <c r="L960" s="9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49"/>
      <c r="E961" s="2"/>
      <c r="F961" s="2"/>
      <c r="G961" s="2"/>
      <c r="H961" s="2"/>
      <c r="I961" s="91"/>
      <c r="J961" s="68"/>
      <c r="K961" s="49"/>
      <c r="L961" s="9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49"/>
      <c r="E962" s="2"/>
      <c r="F962" s="2"/>
      <c r="G962" s="2"/>
      <c r="H962" s="2"/>
      <c r="I962" s="91"/>
      <c r="J962" s="68"/>
      <c r="K962" s="49"/>
      <c r="L962" s="9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49"/>
      <c r="E963" s="2"/>
      <c r="F963" s="2"/>
      <c r="G963" s="2"/>
      <c r="H963" s="2"/>
      <c r="I963" s="91"/>
      <c r="J963" s="68"/>
      <c r="K963" s="49"/>
      <c r="L963" s="9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49"/>
      <c r="E964" s="2"/>
      <c r="F964" s="2"/>
      <c r="G964" s="2"/>
      <c r="H964" s="2"/>
      <c r="I964" s="91"/>
      <c r="J964" s="68"/>
      <c r="K964" s="49"/>
      <c r="L964" s="9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49"/>
      <c r="E965" s="2"/>
      <c r="F965" s="2"/>
      <c r="G965" s="2"/>
      <c r="H965" s="2"/>
      <c r="I965" s="91"/>
      <c r="J965" s="68"/>
      <c r="K965" s="49"/>
      <c r="L965" s="9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49"/>
      <c r="E966" s="2"/>
      <c r="F966" s="2"/>
      <c r="G966" s="2"/>
      <c r="H966" s="2"/>
      <c r="I966" s="91"/>
      <c r="J966" s="68"/>
      <c r="K966" s="49"/>
      <c r="L966" s="9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49"/>
      <c r="E967" s="2"/>
      <c r="F967" s="2"/>
      <c r="G967" s="2"/>
      <c r="H967" s="2"/>
      <c r="I967" s="91"/>
      <c r="J967" s="68"/>
      <c r="K967" s="49"/>
      <c r="L967" s="9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49"/>
      <c r="E968" s="2"/>
      <c r="F968" s="2"/>
      <c r="G968" s="2"/>
      <c r="H968" s="2"/>
      <c r="I968" s="91"/>
      <c r="J968" s="68"/>
      <c r="K968" s="49"/>
      <c r="L968" s="9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49"/>
      <c r="E969" s="2"/>
      <c r="F969" s="2"/>
      <c r="G969" s="2"/>
      <c r="H969" s="2"/>
      <c r="I969" s="91"/>
      <c r="J969" s="68"/>
      <c r="K969" s="49"/>
      <c r="L969" s="9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49"/>
      <c r="E970" s="2"/>
      <c r="F970" s="2"/>
      <c r="G970" s="2"/>
      <c r="H970" s="2"/>
      <c r="I970" s="91"/>
      <c r="J970" s="68"/>
      <c r="K970" s="49"/>
      <c r="L970" s="9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49"/>
      <c r="E971" s="2"/>
      <c r="F971" s="2"/>
      <c r="G971" s="2"/>
      <c r="H971" s="2"/>
      <c r="I971" s="91"/>
      <c r="J971" s="68"/>
      <c r="K971" s="49"/>
      <c r="L971" s="9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49"/>
      <c r="E972" s="2"/>
      <c r="F972" s="2"/>
      <c r="G972" s="2"/>
      <c r="H972" s="2"/>
      <c r="I972" s="91"/>
      <c r="J972" s="68"/>
      <c r="K972" s="49"/>
      <c r="L972" s="9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49"/>
      <c r="E973" s="2"/>
      <c r="F973" s="2"/>
      <c r="G973" s="2"/>
      <c r="H973" s="2"/>
      <c r="I973" s="91"/>
      <c r="J973" s="68"/>
      <c r="K973" s="49"/>
      <c r="L973" s="9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49"/>
      <c r="E974" s="2"/>
      <c r="F974" s="2"/>
      <c r="G974" s="2"/>
      <c r="H974" s="2"/>
      <c r="I974" s="91"/>
      <c r="J974" s="68"/>
      <c r="K974" s="49"/>
      <c r="L974" s="9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49"/>
      <c r="E975" s="2"/>
      <c r="F975" s="2"/>
      <c r="G975" s="2"/>
      <c r="H975" s="2"/>
      <c r="I975" s="91"/>
      <c r="J975" s="68"/>
      <c r="K975" s="49"/>
      <c r="L975" s="9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49"/>
      <c r="E976" s="2"/>
      <c r="F976" s="2"/>
      <c r="G976" s="2"/>
      <c r="H976" s="2"/>
      <c r="I976" s="91"/>
      <c r="J976" s="68"/>
      <c r="K976" s="49"/>
      <c r="L976" s="9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49"/>
      <c r="E977" s="2"/>
      <c r="F977" s="2"/>
      <c r="G977" s="2"/>
      <c r="H977" s="2"/>
      <c r="I977" s="91"/>
      <c r="J977" s="68"/>
      <c r="K977" s="49"/>
      <c r="L977" s="9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49"/>
      <c r="E978" s="2"/>
      <c r="F978" s="2"/>
      <c r="G978" s="2"/>
      <c r="H978" s="2"/>
      <c r="I978" s="91"/>
      <c r="J978" s="68"/>
      <c r="K978" s="49"/>
      <c r="L978" s="9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49"/>
      <c r="E979" s="2"/>
      <c r="F979" s="2"/>
      <c r="G979" s="2"/>
      <c r="H979" s="2"/>
      <c r="I979" s="91"/>
      <c r="J979" s="68"/>
      <c r="K979" s="49"/>
      <c r="L979" s="9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49"/>
      <c r="E980" s="2"/>
      <c r="F980" s="2"/>
      <c r="G980" s="2"/>
      <c r="H980" s="2"/>
      <c r="I980" s="91"/>
      <c r="J980" s="68"/>
      <c r="K980" s="49"/>
      <c r="L980" s="9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49"/>
      <c r="E981" s="2"/>
      <c r="F981" s="2"/>
      <c r="G981" s="2"/>
      <c r="H981" s="2"/>
      <c r="I981" s="91"/>
      <c r="J981" s="68"/>
      <c r="K981" s="49"/>
      <c r="L981" s="9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49"/>
      <c r="E982" s="2"/>
      <c r="F982" s="2"/>
      <c r="G982" s="2"/>
      <c r="H982" s="2"/>
      <c r="I982" s="91"/>
      <c r="J982" s="68"/>
      <c r="K982" s="49"/>
      <c r="L982" s="9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49"/>
      <c r="E983" s="2"/>
      <c r="F983" s="2"/>
      <c r="G983" s="2"/>
      <c r="H983" s="2"/>
      <c r="I983" s="91"/>
      <c r="J983" s="68"/>
      <c r="K983" s="49"/>
      <c r="L983" s="9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49"/>
      <c r="E984" s="2"/>
      <c r="F984" s="2"/>
      <c r="G984" s="2"/>
      <c r="H984" s="2"/>
      <c r="I984" s="91"/>
      <c r="J984" s="68"/>
      <c r="K984" s="49"/>
      <c r="L984" s="9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49"/>
      <c r="E985" s="2"/>
      <c r="F985" s="2"/>
      <c r="G985" s="2"/>
      <c r="H985" s="2"/>
      <c r="I985" s="91"/>
      <c r="J985" s="68"/>
      <c r="K985" s="49"/>
      <c r="L985" s="9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49"/>
      <c r="E986" s="2"/>
      <c r="F986" s="2"/>
      <c r="G986" s="2"/>
      <c r="H986" s="2"/>
      <c r="I986" s="91"/>
      <c r="J986" s="68"/>
      <c r="K986" s="49"/>
      <c r="L986" s="9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49"/>
      <c r="E987" s="2"/>
      <c r="F987" s="2"/>
      <c r="G987" s="2"/>
      <c r="H987" s="2"/>
      <c r="I987" s="91"/>
      <c r="J987" s="68"/>
      <c r="K987" s="49"/>
      <c r="L987" s="9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49"/>
      <c r="E988" s="2"/>
      <c r="F988" s="2"/>
      <c r="G988" s="2"/>
      <c r="H988" s="2"/>
      <c r="I988" s="91"/>
      <c r="J988" s="68"/>
      <c r="K988" s="49"/>
      <c r="L988" s="9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49"/>
      <c r="E989" s="2"/>
      <c r="F989" s="2"/>
      <c r="G989" s="2"/>
      <c r="H989" s="2"/>
      <c r="I989" s="91"/>
      <c r="J989" s="68"/>
      <c r="K989" s="49"/>
      <c r="L989" s="9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49"/>
      <c r="E990" s="2"/>
      <c r="F990" s="2"/>
      <c r="G990" s="2"/>
      <c r="H990" s="2"/>
      <c r="I990" s="91"/>
      <c r="J990" s="68"/>
      <c r="K990" s="49"/>
      <c r="L990" s="9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49"/>
      <c r="E991" s="2"/>
      <c r="F991" s="2"/>
      <c r="G991" s="2"/>
      <c r="H991" s="2"/>
      <c r="I991" s="91"/>
      <c r="J991" s="68"/>
      <c r="K991" s="49"/>
      <c r="L991" s="9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49"/>
      <c r="E992" s="2"/>
      <c r="F992" s="2"/>
      <c r="G992" s="2"/>
      <c r="H992" s="2"/>
      <c r="I992" s="91"/>
      <c r="J992" s="68"/>
      <c r="K992" s="49"/>
      <c r="L992" s="9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49"/>
      <c r="E993" s="2"/>
      <c r="F993" s="2"/>
      <c r="G993" s="2"/>
      <c r="H993" s="2"/>
      <c r="I993" s="91"/>
      <c r="J993" s="68"/>
      <c r="K993" s="49"/>
      <c r="L993" s="9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49"/>
      <c r="E994" s="2"/>
      <c r="F994" s="2"/>
      <c r="G994" s="2"/>
      <c r="H994" s="2"/>
      <c r="I994" s="91"/>
      <c r="J994" s="68"/>
      <c r="K994" s="49"/>
      <c r="L994" s="9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49"/>
      <c r="E995" s="2"/>
      <c r="F995" s="2"/>
      <c r="G995" s="2"/>
      <c r="H995" s="2"/>
      <c r="I995" s="91"/>
      <c r="J995" s="68"/>
      <c r="K995" s="49"/>
      <c r="L995" s="9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49"/>
      <c r="E996" s="2"/>
      <c r="F996" s="2"/>
      <c r="G996" s="2"/>
      <c r="H996" s="2"/>
      <c r="I996" s="91"/>
      <c r="J996" s="68"/>
      <c r="K996" s="49"/>
      <c r="L996" s="9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49"/>
      <c r="E997" s="2"/>
      <c r="F997" s="2"/>
      <c r="G997" s="2"/>
      <c r="H997" s="2"/>
      <c r="I997" s="91"/>
      <c r="J997" s="68"/>
      <c r="K997" s="49"/>
      <c r="L997" s="9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49"/>
      <c r="E998" s="2"/>
      <c r="F998" s="2"/>
      <c r="G998" s="2"/>
      <c r="H998" s="2"/>
      <c r="I998" s="91"/>
      <c r="J998" s="68"/>
      <c r="K998" s="49"/>
      <c r="L998" s="9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49"/>
      <c r="E999" s="2"/>
      <c r="F999" s="2"/>
      <c r="G999" s="2"/>
      <c r="H999" s="2"/>
      <c r="I999" s="91"/>
      <c r="J999" s="68"/>
      <c r="K999" s="49"/>
      <c r="L999" s="9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49"/>
      <c r="E1000" s="2"/>
      <c r="F1000" s="2"/>
      <c r="G1000" s="2"/>
      <c r="H1000" s="2"/>
      <c r="I1000" s="91"/>
      <c r="J1000" s="68"/>
      <c r="K1000" s="49"/>
      <c r="L1000" s="9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M4:M5"/>
    <mergeCell ref="N4:N5"/>
    <mergeCell ref="A1:M2"/>
    <mergeCell ref="A4:A5"/>
    <mergeCell ref="B4:B5"/>
    <mergeCell ref="C4:C5"/>
    <mergeCell ref="D4:D5"/>
    <mergeCell ref="E4:F4"/>
    <mergeCell ref="G4:G5"/>
    <mergeCell ref="H4:H5"/>
    <mergeCell ref="I4:I5"/>
    <mergeCell ref="J4:J5"/>
    <mergeCell ref="K4:K5"/>
    <mergeCell ref="L4:L5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  <pageSetUpPr fitToPage="1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6640625" defaultRowHeight="15" customHeight="1" x14ac:dyDescent="0.15"/>
  <cols>
    <col min="1" max="2" width="0.6640625" customWidth="1"/>
    <col min="3" max="3" width="1.83203125" customWidth="1"/>
    <col min="4" max="4" width="2.83203125" customWidth="1"/>
    <col min="5" max="5" width="1.6640625" customWidth="1"/>
    <col min="6" max="6" width="3" customWidth="1"/>
    <col min="7" max="7" width="2.1640625" customWidth="1"/>
    <col min="8" max="8" width="1" customWidth="1"/>
    <col min="9" max="9" width="2" customWidth="1"/>
    <col min="10" max="10" width="1.1640625" customWidth="1"/>
    <col min="11" max="11" width="1.6640625" customWidth="1"/>
    <col min="12" max="13" width="1.1640625" customWidth="1"/>
    <col min="14" max="14" width="2.33203125" customWidth="1"/>
    <col min="15" max="26" width="1.1640625" customWidth="1"/>
  </cols>
  <sheetData>
    <row r="1" spans="1:26" ht="12.75" customHeight="1" x14ac:dyDescent="0.15">
      <c r="A1" s="550" t="s">
        <v>3018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551"/>
      <c r="B2" s="551"/>
      <c r="C2" s="551"/>
      <c r="D2" s="551"/>
      <c r="E2" s="551"/>
      <c r="F2" s="551"/>
      <c r="G2" s="551"/>
      <c r="H2" s="551"/>
      <c r="I2" s="551"/>
      <c r="J2" s="551"/>
      <c r="K2" s="551"/>
      <c r="L2" s="551"/>
      <c r="M2" s="551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2"/>
      <c r="B3" s="3"/>
      <c r="C3" s="3"/>
      <c r="D3" s="3"/>
      <c r="E3" s="3"/>
      <c r="F3" s="3"/>
      <c r="G3" s="3"/>
      <c r="H3" s="1"/>
      <c r="I3" s="3"/>
      <c r="J3" s="3"/>
      <c r="K3" s="20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569" t="s">
        <v>2300</v>
      </c>
      <c r="B4" s="569" t="s">
        <v>3</v>
      </c>
      <c r="C4" s="569" t="s">
        <v>4</v>
      </c>
      <c r="D4" s="574" t="s">
        <v>5</v>
      </c>
      <c r="E4" s="553" t="s">
        <v>6</v>
      </c>
      <c r="F4" s="554"/>
      <c r="G4" s="569" t="s">
        <v>7</v>
      </c>
      <c r="H4" s="569" t="s">
        <v>8</v>
      </c>
      <c r="I4" s="581" t="s">
        <v>3019</v>
      </c>
      <c r="J4" s="554"/>
      <c r="K4" s="580" t="s">
        <v>17</v>
      </c>
      <c r="L4" s="570" t="s">
        <v>2303</v>
      </c>
      <c r="M4" s="567" t="s">
        <v>2304</v>
      </c>
      <c r="N4" s="567" t="s">
        <v>2305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568"/>
      <c r="B5" s="568"/>
      <c r="C5" s="568"/>
      <c r="D5" s="568"/>
      <c r="E5" s="5" t="s">
        <v>12</v>
      </c>
      <c r="F5" s="5" t="s">
        <v>13</v>
      </c>
      <c r="G5" s="568"/>
      <c r="H5" s="568"/>
      <c r="I5" s="54" t="s">
        <v>2574</v>
      </c>
      <c r="J5" s="55" t="s">
        <v>2302</v>
      </c>
      <c r="K5" s="568"/>
      <c r="L5" s="568"/>
      <c r="M5" s="568"/>
      <c r="N5" s="568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80.25" customHeight="1" x14ac:dyDescent="0.15">
      <c r="A6" s="16">
        <v>1</v>
      </c>
      <c r="B6" s="16">
        <v>13</v>
      </c>
      <c r="C6" s="16" t="s">
        <v>82</v>
      </c>
      <c r="D6" s="17" t="s">
        <v>83</v>
      </c>
      <c r="E6" s="16" t="s">
        <v>62</v>
      </c>
      <c r="F6" s="16" t="s">
        <v>3020</v>
      </c>
      <c r="G6" s="16" t="s">
        <v>3021</v>
      </c>
      <c r="H6" s="16" t="s">
        <v>23</v>
      </c>
      <c r="I6" s="35">
        <v>43099</v>
      </c>
      <c r="J6" s="39">
        <v>0.75</v>
      </c>
      <c r="K6" s="17" t="s">
        <v>3022</v>
      </c>
      <c r="L6" s="70">
        <v>2100</v>
      </c>
      <c r="M6" s="16">
        <v>3</v>
      </c>
      <c r="N6" s="35">
        <v>42993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7.25" customHeight="1" x14ac:dyDescent="0.15">
      <c r="A7" s="16">
        <v>2</v>
      </c>
      <c r="B7" s="16">
        <v>283</v>
      </c>
      <c r="C7" s="16" t="s">
        <v>3023</v>
      </c>
      <c r="D7" s="17" t="s">
        <v>3024</v>
      </c>
      <c r="E7" s="16" t="s">
        <v>20</v>
      </c>
      <c r="F7" s="16" t="s">
        <v>1084</v>
      </c>
      <c r="G7" s="16" t="s">
        <v>3025</v>
      </c>
      <c r="H7" s="16" t="s">
        <v>1455</v>
      </c>
      <c r="I7" s="35">
        <v>43100</v>
      </c>
      <c r="J7" s="39">
        <v>0.52083333333333337</v>
      </c>
      <c r="K7" s="29" t="s">
        <v>2850</v>
      </c>
      <c r="L7" s="70">
        <v>2200</v>
      </c>
      <c r="M7" s="16">
        <v>1</v>
      </c>
      <c r="N7" s="35">
        <v>43033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85.5" customHeight="1" x14ac:dyDescent="0.15">
      <c r="A8" s="16">
        <v>3</v>
      </c>
      <c r="B8" s="16">
        <v>45</v>
      </c>
      <c r="C8" s="16" t="s">
        <v>202</v>
      </c>
      <c r="D8" s="17" t="s">
        <v>203</v>
      </c>
      <c r="E8" s="16" t="s">
        <v>204</v>
      </c>
      <c r="F8" s="16" t="s">
        <v>3026</v>
      </c>
      <c r="G8" s="16" t="s">
        <v>206</v>
      </c>
      <c r="H8" s="16" t="s">
        <v>23</v>
      </c>
      <c r="I8" s="35">
        <v>43100</v>
      </c>
      <c r="J8" s="39">
        <v>0.91666666666666663</v>
      </c>
      <c r="K8" s="17"/>
      <c r="L8" s="70">
        <v>5000</v>
      </c>
      <c r="M8" s="16">
        <v>4</v>
      </c>
      <c r="N8" s="35">
        <v>43033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38</v>
      </c>
      <c r="C9" s="16" t="s">
        <v>178</v>
      </c>
      <c r="D9" s="17" t="s">
        <v>179</v>
      </c>
      <c r="E9" s="16" t="s">
        <v>62</v>
      </c>
      <c r="F9" s="16" t="s">
        <v>3027</v>
      </c>
      <c r="G9" s="16" t="s">
        <v>3028</v>
      </c>
      <c r="H9" s="16" t="s">
        <v>23</v>
      </c>
      <c r="I9" s="35">
        <v>43093</v>
      </c>
      <c r="J9" s="39">
        <v>0.5625</v>
      </c>
      <c r="K9" s="17" t="s">
        <v>3029</v>
      </c>
      <c r="L9" s="70">
        <v>1600</v>
      </c>
      <c r="M9" s="16">
        <v>3</v>
      </c>
      <c r="N9" s="35">
        <v>43033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35</v>
      </c>
      <c r="C10" s="16" t="s">
        <v>169</v>
      </c>
      <c r="D10" s="17" t="s">
        <v>170</v>
      </c>
      <c r="E10" s="16" t="s">
        <v>20</v>
      </c>
      <c r="F10" s="16" t="s">
        <v>171</v>
      </c>
      <c r="G10" s="16" t="s">
        <v>3030</v>
      </c>
      <c r="H10" s="16" t="s">
        <v>23</v>
      </c>
      <c r="I10" s="35">
        <v>43099</v>
      </c>
      <c r="J10" s="39">
        <v>0.66666666666666663</v>
      </c>
      <c r="K10" s="17"/>
      <c r="L10" s="70">
        <v>1900</v>
      </c>
      <c r="M10" s="16">
        <v>1</v>
      </c>
      <c r="N10" s="35">
        <v>43033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6.25" customHeight="1" x14ac:dyDescent="0.15">
      <c r="A11" s="16">
        <v>6</v>
      </c>
      <c r="B11" s="16">
        <v>34</v>
      </c>
      <c r="C11" s="16" t="s">
        <v>2550</v>
      </c>
      <c r="D11" s="17" t="s">
        <v>2551</v>
      </c>
      <c r="E11" s="16" t="s">
        <v>62</v>
      </c>
      <c r="F11" s="16" t="s">
        <v>3031</v>
      </c>
      <c r="G11" s="16" t="s">
        <v>3032</v>
      </c>
      <c r="H11" s="16" t="s">
        <v>23</v>
      </c>
      <c r="I11" s="35">
        <v>43100</v>
      </c>
      <c r="J11" s="39">
        <v>0.5</v>
      </c>
      <c r="K11" s="17"/>
      <c r="L11" s="70">
        <v>2800</v>
      </c>
      <c r="M11" s="16">
        <v>3</v>
      </c>
      <c r="N11" s="35">
        <v>43033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0.5" customHeight="1" x14ac:dyDescent="0.15">
      <c r="A12" s="16">
        <v>7</v>
      </c>
      <c r="B12" s="16">
        <v>2</v>
      </c>
      <c r="C12" s="16" t="s">
        <v>25</v>
      </c>
      <c r="D12" s="17" t="s">
        <v>26</v>
      </c>
      <c r="E12" s="16" t="s">
        <v>20</v>
      </c>
      <c r="F12" s="16" t="s">
        <v>27</v>
      </c>
      <c r="G12" s="16" t="s">
        <v>3033</v>
      </c>
      <c r="H12" s="16" t="s">
        <v>23</v>
      </c>
      <c r="I12" s="35">
        <v>43100</v>
      </c>
      <c r="J12" s="39">
        <v>0.77083333333333337</v>
      </c>
      <c r="K12" s="29" t="s">
        <v>3034</v>
      </c>
      <c r="L12" s="70">
        <v>2200</v>
      </c>
      <c r="M12" s="16">
        <v>1</v>
      </c>
      <c r="N12" s="35">
        <v>43033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246</v>
      </c>
      <c r="C13" s="16" t="s">
        <v>3035</v>
      </c>
      <c r="D13" s="17" t="s">
        <v>3036</v>
      </c>
      <c r="E13" s="16" t="s">
        <v>20</v>
      </c>
      <c r="F13" s="16" t="s">
        <v>931</v>
      </c>
      <c r="G13" s="16" t="s">
        <v>3037</v>
      </c>
      <c r="H13" s="16" t="s">
        <v>23</v>
      </c>
      <c r="I13" s="35">
        <v>43084</v>
      </c>
      <c r="J13" s="39">
        <v>0.83333333333333337</v>
      </c>
      <c r="K13" s="34" t="s">
        <v>3038</v>
      </c>
      <c r="L13" s="70">
        <v>3500</v>
      </c>
      <c r="M13" s="16">
        <v>4</v>
      </c>
      <c r="N13" s="35">
        <v>43028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53.25" customHeight="1" x14ac:dyDescent="0.15">
      <c r="A14" s="16">
        <v>9</v>
      </c>
      <c r="B14" s="16">
        <v>246</v>
      </c>
      <c r="C14" s="16" t="s">
        <v>3035</v>
      </c>
      <c r="D14" s="17" t="s">
        <v>3036</v>
      </c>
      <c r="E14" s="16" t="s">
        <v>20</v>
      </c>
      <c r="F14" s="16" t="s">
        <v>931</v>
      </c>
      <c r="G14" s="16" t="s">
        <v>3037</v>
      </c>
      <c r="H14" s="16" t="s">
        <v>23</v>
      </c>
      <c r="I14" s="35">
        <v>43085</v>
      </c>
      <c r="J14" s="39">
        <v>0.83333333333333337</v>
      </c>
      <c r="K14" s="34"/>
      <c r="L14" s="70">
        <v>3500</v>
      </c>
      <c r="M14" s="16">
        <v>4</v>
      </c>
      <c r="N14" s="35">
        <v>43028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246</v>
      </c>
      <c r="C15" s="16" t="s">
        <v>3035</v>
      </c>
      <c r="D15" s="17" t="s">
        <v>3036</v>
      </c>
      <c r="E15" s="16" t="s">
        <v>20</v>
      </c>
      <c r="F15" s="16" t="s">
        <v>931</v>
      </c>
      <c r="G15" s="16" t="s">
        <v>932</v>
      </c>
      <c r="H15" s="215" t="s">
        <v>23</v>
      </c>
      <c r="I15" s="35">
        <v>43090</v>
      </c>
      <c r="J15" s="39">
        <v>0.83333333333333337</v>
      </c>
      <c r="K15" s="17"/>
      <c r="L15" s="70">
        <v>3500</v>
      </c>
      <c r="M15" s="16">
        <v>4</v>
      </c>
      <c r="N15" s="35">
        <v>43028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246</v>
      </c>
      <c r="C16" s="16" t="s">
        <v>3035</v>
      </c>
      <c r="D16" s="17" t="s">
        <v>3036</v>
      </c>
      <c r="E16" s="16" t="s">
        <v>20</v>
      </c>
      <c r="F16" s="16" t="s">
        <v>931</v>
      </c>
      <c r="G16" s="16" t="s">
        <v>932</v>
      </c>
      <c r="H16" s="215" t="s">
        <v>23</v>
      </c>
      <c r="I16" s="35">
        <v>43091</v>
      </c>
      <c r="J16" s="39">
        <v>0.83333333333333337</v>
      </c>
      <c r="K16" s="17"/>
      <c r="L16" s="70">
        <v>3500</v>
      </c>
      <c r="M16" s="16">
        <v>4</v>
      </c>
      <c r="N16" s="35">
        <v>43028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246</v>
      </c>
      <c r="C17" s="16" t="s">
        <v>3035</v>
      </c>
      <c r="D17" s="17" t="s">
        <v>3036</v>
      </c>
      <c r="E17" s="16" t="s">
        <v>20</v>
      </c>
      <c r="F17" s="16" t="s">
        <v>931</v>
      </c>
      <c r="G17" s="16" t="s">
        <v>932</v>
      </c>
      <c r="H17" s="215" t="s">
        <v>23</v>
      </c>
      <c r="I17" s="35">
        <v>43092</v>
      </c>
      <c r="J17" s="39">
        <v>0.8125</v>
      </c>
      <c r="K17" s="17"/>
      <c r="L17" s="70">
        <v>3500</v>
      </c>
      <c r="M17" s="16">
        <v>4</v>
      </c>
      <c r="N17" s="35">
        <v>43028</v>
      </c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53.25" customHeight="1" x14ac:dyDescent="0.15">
      <c r="A18" s="16">
        <v>13</v>
      </c>
      <c r="B18" s="16">
        <v>246</v>
      </c>
      <c r="C18" s="16" t="s">
        <v>3035</v>
      </c>
      <c r="D18" s="17" t="s">
        <v>3036</v>
      </c>
      <c r="E18" s="16" t="s">
        <v>20</v>
      </c>
      <c r="F18" s="16" t="s">
        <v>931</v>
      </c>
      <c r="G18" s="16" t="s">
        <v>932</v>
      </c>
      <c r="H18" s="215" t="s">
        <v>23</v>
      </c>
      <c r="I18" s="35">
        <v>43098</v>
      </c>
      <c r="J18" s="39">
        <v>0.83333333333333337</v>
      </c>
      <c r="K18" s="17"/>
      <c r="L18" s="70">
        <v>3500</v>
      </c>
      <c r="M18" s="16">
        <v>4</v>
      </c>
      <c r="N18" s="35">
        <v>43028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80.25" customHeight="1" x14ac:dyDescent="0.15">
      <c r="A19" s="16">
        <v>14</v>
      </c>
      <c r="B19" s="16">
        <v>305</v>
      </c>
      <c r="C19" s="20" t="s">
        <v>1167</v>
      </c>
      <c r="D19" s="29" t="s">
        <v>1168</v>
      </c>
      <c r="E19" s="20" t="s">
        <v>89</v>
      </c>
      <c r="F19" s="20" t="s">
        <v>1169</v>
      </c>
      <c r="G19" s="20" t="s">
        <v>932</v>
      </c>
      <c r="H19" s="341" t="s">
        <v>1455</v>
      </c>
      <c r="I19" s="220">
        <v>43096</v>
      </c>
      <c r="J19" s="39">
        <v>0.72916666666666663</v>
      </c>
      <c r="K19" s="20" t="s">
        <v>3039</v>
      </c>
      <c r="L19" s="70">
        <v>3000</v>
      </c>
      <c r="M19" s="16">
        <v>4</v>
      </c>
      <c r="N19" s="35">
        <v>43073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80.25" customHeight="1" x14ac:dyDescent="0.15">
      <c r="A20" s="16">
        <v>15</v>
      </c>
      <c r="B20" s="16">
        <v>306</v>
      </c>
      <c r="C20" s="16" t="s">
        <v>1170</v>
      </c>
      <c r="D20" s="17" t="s">
        <v>1171</v>
      </c>
      <c r="E20" s="16" t="s">
        <v>1172</v>
      </c>
      <c r="F20" s="16" t="s">
        <v>3040</v>
      </c>
      <c r="G20" s="16" t="s">
        <v>1174</v>
      </c>
      <c r="H20" s="215" t="s">
        <v>1455</v>
      </c>
      <c r="I20" s="35">
        <v>43100</v>
      </c>
      <c r="J20" s="39">
        <v>0.65625</v>
      </c>
      <c r="K20" s="17"/>
      <c r="L20" s="70">
        <v>3600</v>
      </c>
      <c r="M20" s="16">
        <v>3</v>
      </c>
      <c r="N20" s="35">
        <v>43074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80.25" customHeight="1" x14ac:dyDescent="0.15">
      <c r="A21" s="16">
        <v>16</v>
      </c>
      <c r="B21" s="16">
        <v>307</v>
      </c>
      <c r="C21" s="16" t="s">
        <v>2510</v>
      </c>
      <c r="D21" s="17" t="s">
        <v>2511</v>
      </c>
      <c r="E21" s="16" t="s">
        <v>20</v>
      </c>
      <c r="F21" s="16" t="s">
        <v>2512</v>
      </c>
      <c r="G21" s="16" t="s">
        <v>3041</v>
      </c>
      <c r="H21" s="215" t="s">
        <v>1455</v>
      </c>
      <c r="I21" s="35">
        <v>43093</v>
      </c>
      <c r="J21" s="39">
        <v>0.66666666666666663</v>
      </c>
      <c r="K21" s="17" t="s">
        <v>3042</v>
      </c>
      <c r="L21" s="70">
        <v>1500</v>
      </c>
      <c r="M21" s="16">
        <v>2</v>
      </c>
      <c r="N21" s="35">
        <v>43074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80.25" customHeight="1" x14ac:dyDescent="0.15">
      <c r="A22" s="16">
        <v>17</v>
      </c>
      <c r="B22" s="16">
        <v>28</v>
      </c>
      <c r="C22" s="16" t="s">
        <v>138</v>
      </c>
      <c r="D22" s="17" t="s">
        <v>3043</v>
      </c>
      <c r="E22" s="16" t="s">
        <v>62</v>
      </c>
      <c r="F22" s="16" t="s">
        <v>140</v>
      </c>
      <c r="G22" s="16" t="s">
        <v>3044</v>
      </c>
      <c r="H22" s="16" t="s">
        <v>23</v>
      </c>
      <c r="I22" s="35">
        <v>43101</v>
      </c>
      <c r="J22" s="39">
        <v>4.1666666666666664E-2</v>
      </c>
      <c r="K22" s="17"/>
      <c r="L22" s="70">
        <v>7000</v>
      </c>
      <c r="M22" s="16">
        <v>3</v>
      </c>
      <c r="N22" s="35">
        <v>43074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80.25" customHeight="1" x14ac:dyDescent="0.15">
      <c r="A23" s="16">
        <v>18</v>
      </c>
      <c r="B23" s="16">
        <v>132</v>
      </c>
      <c r="C23" s="16" t="s">
        <v>3045</v>
      </c>
      <c r="D23" s="17" t="s">
        <v>466</v>
      </c>
      <c r="E23" s="16" t="s">
        <v>20</v>
      </c>
      <c r="F23" s="16" t="s">
        <v>467</v>
      </c>
      <c r="G23" s="16" t="s">
        <v>468</v>
      </c>
      <c r="H23" s="16" t="s">
        <v>23</v>
      </c>
      <c r="I23" s="35">
        <v>43099</v>
      </c>
      <c r="J23" s="39">
        <v>0.5625</v>
      </c>
      <c r="K23" s="29" t="s">
        <v>2850</v>
      </c>
      <c r="L23" s="70">
        <v>2900</v>
      </c>
      <c r="M23" s="16">
        <v>1</v>
      </c>
      <c r="N23" s="35">
        <v>43074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80.25" customHeight="1" x14ac:dyDescent="0.15">
      <c r="A24" s="16">
        <v>19</v>
      </c>
      <c r="B24" s="20">
        <v>308</v>
      </c>
      <c r="C24" s="20" t="s">
        <v>3046</v>
      </c>
      <c r="D24" s="29" t="s">
        <v>1176</v>
      </c>
      <c r="E24" s="20" t="s">
        <v>62</v>
      </c>
      <c r="F24" s="20" t="s">
        <v>3047</v>
      </c>
      <c r="G24" s="20" t="s">
        <v>1178</v>
      </c>
      <c r="H24" s="341" t="s">
        <v>1455</v>
      </c>
      <c r="I24" s="220">
        <v>43096</v>
      </c>
      <c r="J24" s="221">
        <v>0.64583333333333337</v>
      </c>
      <c r="K24" s="17"/>
      <c r="L24" s="342">
        <v>3500</v>
      </c>
      <c r="M24" s="20" t="s">
        <v>3048</v>
      </c>
      <c r="N24" s="220">
        <v>43074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80.25" customHeight="1" x14ac:dyDescent="0.15">
      <c r="A25" s="16">
        <v>20</v>
      </c>
      <c r="B25" s="16">
        <v>309</v>
      </c>
      <c r="C25" s="16" t="s">
        <v>3049</v>
      </c>
      <c r="D25" s="17" t="s">
        <v>3050</v>
      </c>
      <c r="E25" s="16" t="s">
        <v>62</v>
      </c>
      <c r="F25" s="16" t="s">
        <v>3051</v>
      </c>
      <c r="G25" s="16" t="s">
        <v>3052</v>
      </c>
      <c r="H25" s="215" t="s">
        <v>1455</v>
      </c>
      <c r="I25" s="35">
        <v>43098</v>
      </c>
      <c r="J25" s="39">
        <v>0.71875</v>
      </c>
      <c r="K25" s="29" t="s">
        <v>2850</v>
      </c>
      <c r="L25" s="70">
        <v>1800</v>
      </c>
      <c r="M25" s="16">
        <v>3</v>
      </c>
      <c r="N25" s="35">
        <v>43074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80.25" customHeight="1" x14ac:dyDescent="0.15">
      <c r="A26" s="16">
        <v>21</v>
      </c>
      <c r="B26" s="16">
        <v>311</v>
      </c>
      <c r="C26" s="16" t="s">
        <v>1189</v>
      </c>
      <c r="D26" s="17" t="s">
        <v>1190</v>
      </c>
      <c r="E26" s="16" t="s">
        <v>20</v>
      </c>
      <c r="F26" s="16" t="s">
        <v>1191</v>
      </c>
      <c r="G26" s="16" t="s">
        <v>3053</v>
      </c>
      <c r="H26" s="215" t="s">
        <v>1455</v>
      </c>
      <c r="I26" s="35">
        <v>43099</v>
      </c>
      <c r="J26" s="39">
        <v>0.72916666666666663</v>
      </c>
      <c r="K26" s="17"/>
      <c r="L26" s="70">
        <v>2000</v>
      </c>
      <c r="M26" s="16">
        <v>1</v>
      </c>
      <c r="N26" s="35">
        <v>43076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0.25" customHeight="1" x14ac:dyDescent="0.15">
      <c r="A27" s="16">
        <v>22</v>
      </c>
      <c r="B27" s="16">
        <v>95</v>
      </c>
      <c r="C27" s="16" t="s">
        <v>356</v>
      </c>
      <c r="D27" s="17" t="s">
        <v>357</v>
      </c>
      <c r="E27" s="16" t="s">
        <v>62</v>
      </c>
      <c r="F27" s="16" t="s">
        <v>3054</v>
      </c>
      <c r="G27" s="16" t="s">
        <v>3055</v>
      </c>
      <c r="H27" s="16" t="s">
        <v>23</v>
      </c>
      <c r="I27" s="58">
        <v>43098</v>
      </c>
      <c r="J27" s="59">
        <v>0.78125</v>
      </c>
      <c r="K27" s="32"/>
      <c r="L27" s="65">
        <v>1800</v>
      </c>
      <c r="M27" s="21">
        <v>3</v>
      </c>
      <c r="N27" s="58">
        <v>43076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80.25" customHeight="1" x14ac:dyDescent="0.15">
      <c r="A28" s="16">
        <v>23</v>
      </c>
      <c r="B28" s="16">
        <v>255</v>
      </c>
      <c r="C28" s="16" t="s">
        <v>964</v>
      </c>
      <c r="D28" s="17" t="s">
        <v>965</v>
      </c>
      <c r="E28" s="16" t="s">
        <v>352</v>
      </c>
      <c r="F28" s="16" t="s">
        <v>2912</v>
      </c>
      <c r="G28" s="16" t="s">
        <v>967</v>
      </c>
      <c r="H28" s="215" t="s">
        <v>23</v>
      </c>
      <c r="I28" s="58">
        <v>43100</v>
      </c>
      <c r="J28" s="59">
        <v>0.9375</v>
      </c>
      <c r="K28" s="32"/>
      <c r="L28" s="65">
        <v>5700</v>
      </c>
      <c r="M28" s="21">
        <v>3</v>
      </c>
      <c r="N28" s="58">
        <v>43076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80.25" customHeight="1" x14ac:dyDescent="0.15">
      <c r="A29" s="16">
        <v>24</v>
      </c>
      <c r="B29" s="16">
        <v>270</v>
      </c>
      <c r="C29" s="16" t="s">
        <v>1026</v>
      </c>
      <c r="D29" s="17" t="s">
        <v>1027</v>
      </c>
      <c r="E29" s="16" t="s">
        <v>352</v>
      </c>
      <c r="F29" s="16" t="s">
        <v>1028</v>
      </c>
      <c r="G29" s="16" t="s">
        <v>1029</v>
      </c>
      <c r="H29" s="215" t="s">
        <v>23</v>
      </c>
      <c r="I29" s="35">
        <v>43095</v>
      </c>
      <c r="J29" s="39">
        <v>0.79166666666666663</v>
      </c>
      <c r="K29" s="17"/>
      <c r="L29" s="70">
        <v>2000</v>
      </c>
      <c r="M29" s="16">
        <v>4</v>
      </c>
      <c r="N29" s="35">
        <v>43094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02" customHeight="1" x14ac:dyDescent="0.15">
      <c r="A30" s="16">
        <v>25</v>
      </c>
      <c r="B30" s="16">
        <v>275</v>
      </c>
      <c r="C30" s="16" t="s">
        <v>3056</v>
      </c>
      <c r="D30" s="17" t="s">
        <v>3057</v>
      </c>
      <c r="E30" s="16" t="s">
        <v>20</v>
      </c>
      <c r="F30" s="16" t="s">
        <v>3058</v>
      </c>
      <c r="G30" s="16" t="s">
        <v>3059</v>
      </c>
      <c r="H30" s="215" t="s">
        <v>23</v>
      </c>
      <c r="I30" s="35">
        <v>43100</v>
      </c>
      <c r="J30" s="39">
        <v>0.75</v>
      </c>
      <c r="K30" s="17" t="s">
        <v>3060</v>
      </c>
      <c r="L30" s="70">
        <v>2500</v>
      </c>
      <c r="M30" s="16">
        <v>1</v>
      </c>
      <c r="N30" s="35">
        <v>43077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6.25" customHeight="1" x14ac:dyDescent="0.15">
      <c r="A31" s="21">
        <v>26</v>
      </c>
      <c r="B31" s="16">
        <v>313</v>
      </c>
      <c r="C31" s="16" t="s">
        <v>1197</v>
      </c>
      <c r="D31" s="17" t="s">
        <v>1198</v>
      </c>
      <c r="E31" s="16" t="s">
        <v>352</v>
      </c>
      <c r="F31" s="16" t="s">
        <v>1199</v>
      </c>
      <c r="G31" s="16" t="s">
        <v>3061</v>
      </c>
      <c r="H31" s="215" t="s">
        <v>23</v>
      </c>
      <c r="I31" s="58">
        <v>43092</v>
      </c>
      <c r="J31" s="59">
        <v>0.77083333333333337</v>
      </c>
      <c r="K31" s="32"/>
      <c r="L31" s="65">
        <v>2000</v>
      </c>
      <c r="M31" s="21">
        <v>3</v>
      </c>
      <c r="N31" s="35">
        <v>43077</v>
      </c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73.5" customHeight="1" x14ac:dyDescent="0.15">
      <c r="A32" s="21">
        <v>27</v>
      </c>
      <c r="B32" s="16">
        <v>8</v>
      </c>
      <c r="C32" s="16" t="s">
        <v>56</v>
      </c>
      <c r="D32" s="17" t="s">
        <v>57</v>
      </c>
      <c r="E32" s="16" t="s">
        <v>20</v>
      </c>
      <c r="F32" s="16" t="s">
        <v>58</v>
      </c>
      <c r="G32" s="16" t="s">
        <v>1832</v>
      </c>
      <c r="H32" s="16" t="s">
        <v>23</v>
      </c>
      <c r="I32" s="58">
        <v>43098</v>
      </c>
      <c r="J32" s="59">
        <v>0.75</v>
      </c>
      <c r="K32" s="32" t="s">
        <v>3062</v>
      </c>
      <c r="L32" s="65">
        <v>1600</v>
      </c>
      <c r="M32" s="21">
        <v>1</v>
      </c>
      <c r="N32" s="58">
        <v>43038</v>
      </c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62.25" customHeight="1" x14ac:dyDescent="0.15">
      <c r="A33" s="21">
        <v>28</v>
      </c>
      <c r="B33" s="22">
        <v>188</v>
      </c>
      <c r="C33" s="22" t="s">
        <v>693</v>
      </c>
      <c r="D33" s="23" t="s">
        <v>694</v>
      </c>
      <c r="E33" s="22" t="s">
        <v>326</v>
      </c>
      <c r="F33" s="22" t="s">
        <v>695</v>
      </c>
      <c r="G33" s="22" t="s">
        <v>3063</v>
      </c>
      <c r="H33" s="215" t="s">
        <v>23</v>
      </c>
      <c r="I33" s="58">
        <v>43092</v>
      </c>
      <c r="J33" s="59">
        <v>0.83333333333333337</v>
      </c>
      <c r="K33" s="36" t="s">
        <v>2850</v>
      </c>
      <c r="L33" s="65">
        <v>1400</v>
      </c>
      <c r="M33" s="21">
        <v>2</v>
      </c>
      <c r="N33" s="58">
        <v>43038</v>
      </c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56.25" customHeight="1" x14ac:dyDescent="0.15">
      <c r="A34" s="21">
        <v>29</v>
      </c>
      <c r="B34" s="16">
        <v>158</v>
      </c>
      <c r="C34" s="16" t="s">
        <v>567</v>
      </c>
      <c r="D34" s="17" t="s">
        <v>568</v>
      </c>
      <c r="E34" s="16" t="s">
        <v>569</v>
      </c>
      <c r="F34" s="16" t="s">
        <v>3064</v>
      </c>
      <c r="G34" s="16" t="s">
        <v>571</v>
      </c>
      <c r="H34" s="21" t="s">
        <v>23</v>
      </c>
      <c r="I34" s="58">
        <v>43100</v>
      </c>
      <c r="J34" s="59" t="s">
        <v>3065</v>
      </c>
      <c r="K34" s="32" t="s">
        <v>3066</v>
      </c>
      <c r="L34" s="65">
        <v>2800</v>
      </c>
      <c r="M34" s="21">
        <v>4</v>
      </c>
      <c r="N34" s="58">
        <v>43038</v>
      </c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87.75" customHeight="1" x14ac:dyDescent="0.15">
      <c r="A35" s="21">
        <v>30</v>
      </c>
      <c r="B35" s="16">
        <v>315</v>
      </c>
      <c r="C35" s="16" t="s">
        <v>1204</v>
      </c>
      <c r="D35" s="17" t="s">
        <v>1205</v>
      </c>
      <c r="E35" s="16" t="s">
        <v>204</v>
      </c>
      <c r="F35" s="16" t="s">
        <v>1206</v>
      </c>
      <c r="G35" s="16" t="s">
        <v>3067</v>
      </c>
      <c r="H35" s="215" t="s">
        <v>1455</v>
      </c>
      <c r="I35" s="58">
        <v>43100</v>
      </c>
      <c r="J35" s="59">
        <v>0.80208333333333337</v>
      </c>
      <c r="K35" s="216" t="s">
        <v>3068</v>
      </c>
      <c r="L35" s="65">
        <v>4500</v>
      </c>
      <c r="M35" s="21">
        <v>4</v>
      </c>
      <c r="N35" s="58">
        <v>43078</v>
      </c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56.25" customHeight="1" x14ac:dyDescent="0.15">
      <c r="A36" s="21">
        <v>31</v>
      </c>
      <c r="B36" s="16">
        <v>47</v>
      </c>
      <c r="C36" s="16" t="s">
        <v>207</v>
      </c>
      <c r="D36" s="17" t="s">
        <v>208</v>
      </c>
      <c r="E36" s="16" t="s">
        <v>209</v>
      </c>
      <c r="F36" s="16" t="s">
        <v>3069</v>
      </c>
      <c r="G36" s="16" t="s">
        <v>3070</v>
      </c>
      <c r="H36" s="16" t="s">
        <v>23</v>
      </c>
      <c r="I36" s="35">
        <v>43100</v>
      </c>
      <c r="J36" s="59">
        <v>0.76041666666666663</v>
      </c>
      <c r="K36" s="32"/>
      <c r="L36" s="65">
        <v>3600</v>
      </c>
      <c r="M36" s="21">
        <v>4</v>
      </c>
      <c r="N36" s="58">
        <v>43044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56.25" customHeight="1" x14ac:dyDescent="0.15">
      <c r="A37" s="21">
        <v>32</v>
      </c>
      <c r="B37" s="16">
        <v>96</v>
      </c>
      <c r="C37" s="16" t="s">
        <v>362</v>
      </c>
      <c r="D37" s="17" t="s">
        <v>363</v>
      </c>
      <c r="E37" s="16" t="s">
        <v>62</v>
      </c>
      <c r="F37" s="16" t="s">
        <v>3071</v>
      </c>
      <c r="G37" s="16" t="s">
        <v>3072</v>
      </c>
      <c r="H37" s="16" t="s">
        <v>23</v>
      </c>
      <c r="I37" s="58">
        <v>43099</v>
      </c>
      <c r="J37" s="59">
        <v>0.5</v>
      </c>
      <c r="K37" s="32"/>
      <c r="L37" s="65">
        <v>2500</v>
      </c>
      <c r="M37" s="21">
        <v>3</v>
      </c>
      <c r="N37" s="58">
        <v>43046</v>
      </c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20" customHeight="1" x14ac:dyDescent="0.15">
      <c r="A38" s="21">
        <v>33</v>
      </c>
      <c r="B38" s="16">
        <v>75</v>
      </c>
      <c r="C38" s="16" t="s">
        <v>3073</v>
      </c>
      <c r="D38" s="17" t="s">
        <v>3074</v>
      </c>
      <c r="E38" s="16" t="s">
        <v>62</v>
      </c>
      <c r="F38" s="16" t="s">
        <v>3075</v>
      </c>
      <c r="G38" s="16" t="s">
        <v>3076</v>
      </c>
      <c r="H38" s="16" t="s">
        <v>23</v>
      </c>
      <c r="I38" s="58">
        <v>43095</v>
      </c>
      <c r="J38" s="59">
        <v>0.5625</v>
      </c>
      <c r="K38" s="32" t="s">
        <v>3077</v>
      </c>
      <c r="L38" s="65">
        <v>1800</v>
      </c>
      <c r="M38" s="21">
        <v>3</v>
      </c>
      <c r="N38" s="58">
        <v>43047</v>
      </c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56.25" customHeight="1" x14ac:dyDescent="0.15">
      <c r="A39" s="21">
        <v>34</v>
      </c>
      <c r="B39" s="22">
        <v>182</v>
      </c>
      <c r="C39" s="22" t="s">
        <v>666</v>
      </c>
      <c r="D39" s="23" t="s">
        <v>667</v>
      </c>
      <c r="E39" s="22" t="s">
        <v>20</v>
      </c>
      <c r="F39" s="22" t="s">
        <v>3078</v>
      </c>
      <c r="G39" s="22" t="s">
        <v>464</v>
      </c>
      <c r="H39" s="215" t="s">
        <v>23</v>
      </c>
      <c r="I39" s="58">
        <v>43092</v>
      </c>
      <c r="J39" s="59">
        <v>0.75</v>
      </c>
      <c r="K39" s="36" t="s">
        <v>2850</v>
      </c>
      <c r="L39" s="65">
        <v>1600</v>
      </c>
      <c r="M39" s="21">
        <v>2</v>
      </c>
      <c r="N39" s="58">
        <v>43049</v>
      </c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76.5" customHeight="1" x14ac:dyDescent="0.15">
      <c r="A40" s="21">
        <v>35</v>
      </c>
      <c r="B40" s="16">
        <v>4</v>
      </c>
      <c r="C40" s="16" t="s">
        <v>2760</v>
      </c>
      <c r="D40" s="17" t="s">
        <v>2761</v>
      </c>
      <c r="E40" s="16" t="s">
        <v>1172</v>
      </c>
      <c r="F40" s="16" t="s">
        <v>2762</v>
      </c>
      <c r="G40" s="16" t="s">
        <v>3079</v>
      </c>
      <c r="H40" s="16" t="s">
        <v>23</v>
      </c>
      <c r="I40" s="58">
        <v>43092</v>
      </c>
      <c r="J40" s="59">
        <v>0.625</v>
      </c>
      <c r="K40" s="36"/>
      <c r="L40" s="65">
        <v>1600</v>
      </c>
      <c r="M40" s="21">
        <v>3</v>
      </c>
      <c r="N40" s="58">
        <v>43051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82.5" customHeight="1" x14ac:dyDescent="0.15">
      <c r="A41" s="21">
        <v>36</v>
      </c>
      <c r="B41" s="16">
        <v>3</v>
      </c>
      <c r="C41" s="16" t="s">
        <v>31</v>
      </c>
      <c r="D41" s="17" t="s">
        <v>32</v>
      </c>
      <c r="E41" s="16" t="s">
        <v>20</v>
      </c>
      <c r="F41" s="16" t="s">
        <v>3080</v>
      </c>
      <c r="G41" s="16" t="s">
        <v>3081</v>
      </c>
      <c r="H41" s="16" t="s">
        <v>23</v>
      </c>
      <c r="I41" s="58">
        <v>43097</v>
      </c>
      <c r="J41" s="59">
        <v>0.83333333333333337</v>
      </c>
      <c r="K41" s="36" t="s">
        <v>3082</v>
      </c>
      <c r="L41" s="65">
        <v>1600</v>
      </c>
      <c r="M41" s="21">
        <v>1</v>
      </c>
      <c r="N41" s="58">
        <v>43093</v>
      </c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56.25" customHeight="1" x14ac:dyDescent="0.15">
      <c r="A42" s="21">
        <v>37</v>
      </c>
      <c r="B42" s="16">
        <v>23</v>
      </c>
      <c r="C42" s="16" t="s">
        <v>116</v>
      </c>
      <c r="D42" s="17" t="s">
        <v>117</v>
      </c>
      <c r="E42" s="16" t="s">
        <v>45</v>
      </c>
      <c r="F42" s="16" t="s">
        <v>118</v>
      </c>
      <c r="G42" s="16" t="s">
        <v>119</v>
      </c>
      <c r="H42" s="16" t="s">
        <v>23</v>
      </c>
      <c r="I42" s="58">
        <v>43092</v>
      </c>
      <c r="J42" s="59">
        <v>0.59375</v>
      </c>
      <c r="K42" s="32"/>
      <c r="L42" s="65">
        <v>1600</v>
      </c>
      <c r="M42" s="21">
        <v>3</v>
      </c>
      <c r="N42" s="58">
        <v>43051</v>
      </c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56.25" customHeight="1" x14ac:dyDescent="0.15">
      <c r="A43" s="21">
        <v>38</v>
      </c>
      <c r="B43" s="16">
        <v>22</v>
      </c>
      <c r="C43" s="16" t="s">
        <v>111</v>
      </c>
      <c r="D43" s="17" t="s">
        <v>112</v>
      </c>
      <c r="E43" s="16" t="s">
        <v>62</v>
      </c>
      <c r="F43" s="16" t="s">
        <v>113</v>
      </c>
      <c r="G43" s="16" t="s">
        <v>114</v>
      </c>
      <c r="H43" s="16" t="s">
        <v>23</v>
      </c>
      <c r="I43" s="58">
        <v>43100</v>
      </c>
      <c r="J43" s="59">
        <v>0.46875</v>
      </c>
      <c r="K43" s="32"/>
      <c r="L43" s="65">
        <v>2800</v>
      </c>
      <c r="M43" s="21">
        <v>3</v>
      </c>
      <c r="N43" s="58">
        <v>43051</v>
      </c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84" customHeight="1" x14ac:dyDescent="0.15">
      <c r="A44" s="21">
        <v>39</v>
      </c>
      <c r="B44" s="16">
        <v>258</v>
      </c>
      <c r="C44" s="16" t="s">
        <v>976</v>
      </c>
      <c r="D44" s="17" t="s">
        <v>977</v>
      </c>
      <c r="E44" s="16" t="s">
        <v>20</v>
      </c>
      <c r="F44" s="21" t="s">
        <v>3083</v>
      </c>
      <c r="G44" s="21" t="s">
        <v>979</v>
      </c>
      <c r="H44" s="215" t="s">
        <v>23</v>
      </c>
      <c r="I44" s="58">
        <v>43097</v>
      </c>
      <c r="J44" s="59">
        <v>0.8125</v>
      </c>
      <c r="K44" s="32"/>
      <c r="L44" s="65">
        <v>1600</v>
      </c>
      <c r="M44" s="21">
        <v>1</v>
      </c>
      <c r="N44" s="58">
        <v>43087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56.25" customHeight="1" x14ac:dyDescent="0.15">
      <c r="A45" s="21">
        <v>40</v>
      </c>
      <c r="B45" s="16">
        <v>10</v>
      </c>
      <c r="C45" s="16" t="s">
        <v>3084</v>
      </c>
      <c r="D45" s="17" t="s">
        <v>66</v>
      </c>
      <c r="E45" s="16" t="s">
        <v>20</v>
      </c>
      <c r="F45" s="16" t="s">
        <v>67</v>
      </c>
      <c r="G45" s="16" t="s">
        <v>3085</v>
      </c>
      <c r="H45" s="16" t="s">
        <v>23</v>
      </c>
      <c r="I45" s="58">
        <v>43098</v>
      </c>
      <c r="J45" s="59">
        <v>0.77083333333333337</v>
      </c>
      <c r="K45" s="36" t="s">
        <v>2850</v>
      </c>
      <c r="L45" s="65">
        <v>1600</v>
      </c>
      <c r="M45" s="21">
        <v>2</v>
      </c>
      <c r="N45" s="58">
        <v>43052</v>
      </c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77.25" customHeight="1" x14ac:dyDescent="0.15">
      <c r="A46" s="21">
        <v>41</v>
      </c>
      <c r="B46" s="22">
        <v>191</v>
      </c>
      <c r="C46" s="22" t="s">
        <v>706</v>
      </c>
      <c r="D46" s="23" t="s">
        <v>707</v>
      </c>
      <c r="E46" s="22" t="s">
        <v>51</v>
      </c>
      <c r="F46" s="22" t="s">
        <v>708</v>
      </c>
      <c r="G46" s="22" t="s">
        <v>3086</v>
      </c>
      <c r="H46" s="215" t="s">
        <v>23</v>
      </c>
      <c r="I46" s="58">
        <v>43098</v>
      </c>
      <c r="J46" s="59">
        <v>0.66666666666666663</v>
      </c>
      <c r="K46" s="32"/>
      <c r="L46" s="65">
        <v>1600</v>
      </c>
      <c r="M46" s="21">
        <v>1</v>
      </c>
      <c r="N46" s="58">
        <v>43052</v>
      </c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56.25" customHeight="1" x14ac:dyDescent="0.15">
      <c r="A47" s="21">
        <v>42</v>
      </c>
      <c r="B47" s="16">
        <v>260</v>
      </c>
      <c r="C47" s="16" t="s">
        <v>984</v>
      </c>
      <c r="D47" s="17" t="s">
        <v>3087</v>
      </c>
      <c r="E47" s="16" t="s">
        <v>135</v>
      </c>
      <c r="F47" s="16" t="s">
        <v>986</v>
      </c>
      <c r="G47" s="16" t="s">
        <v>3088</v>
      </c>
      <c r="H47" s="215" t="s">
        <v>23</v>
      </c>
      <c r="I47" s="58">
        <v>43100</v>
      </c>
      <c r="J47" s="59">
        <v>0.46875</v>
      </c>
      <c r="K47" s="32"/>
      <c r="L47" s="65">
        <v>2400</v>
      </c>
      <c r="M47" s="21">
        <v>1</v>
      </c>
      <c r="N47" s="58">
        <v>43053</v>
      </c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56.25" customHeight="1" x14ac:dyDescent="0.15">
      <c r="A48" s="21">
        <v>43</v>
      </c>
      <c r="B48" s="16">
        <v>32</v>
      </c>
      <c r="C48" s="16" t="s">
        <v>153</v>
      </c>
      <c r="D48" s="17" t="s">
        <v>154</v>
      </c>
      <c r="E48" s="16" t="s">
        <v>155</v>
      </c>
      <c r="F48" s="16" t="s">
        <v>156</v>
      </c>
      <c r="G48" s="16" t="s">
        <v>3089</v>
      </c>
      <c r="H48" s="16" t="s">
        <v>23</v>
      </c>
      <c r="I48" s="58">
        <v>43098</v>
      </c>
      <c r="J48" s="59">
        <v>0.77083333333333337</v>
      </c>
      <c r="K48" s="32"/>
      <c r="L48" s="65">
        <v>1800</v>
      </c>
      <c r="M48" s="21">
        <v>1</v>
      </c>
      <c r="N48" s="58">
        <v>43053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56.25" customHeight="1" x14ac:dyDescent="0.15">
      <c r="A49" s="21">
        <v>44</v>
      </c>
      <c r="B49" s="16">
        <v>20</v>
      </c>
      <c r="C49" s="16" t="s">
        <v>102</v>
      </c>
      <c r="D49" s="17" t="s">
        <v>103</v>
      </c>
      <c r="E49" s="16" t="s">
        <v>62</v>
      </c>
      <c r="F49" s="16" t="s">
        <v>104</v>
      </c>
      <c r="G49" s="16" t="s">
        <v>105</v>
      </c>
      <c r="H49" s="16" t="s">
        <v>23</v>
      </c>
      <c r="I49" s="58">
        <v>43100</v>
      </c>
      <c r="J49" s="59">
        <v>0.71875</v>
      </c>
      <c r="K49" s="32"/>
      <c r="L49" s="65">
        <v>3600</v>
      </c>
      <c r="M49" s="21">
        <v>3</v>
      </c>
      <c r="N49" s="58">
        <v>43053</v>
      </c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103.5" customHeight="1" x14ac:dyDescent="0.15">
      <c r="A50" s="21">
        <v>45</v>
      </c>
      <c r="B50" s="16">
        <v>278</v>
      </c>
      <c r="C50" s="16" t="s">
        <v>3090</v>
      </c>
      <c r="D50" s="17" t="s">
        <v>3091</v>
      </c>
      <c r="E50" s="16" t="s">
        <v>89</v>
      </c>
      <c r="F50" s="16" t="s">
        <v>3092</v>
      </c>
      <c r="G50" s="16" t="s">
        <v>3093</v>
      </c>
      <c r="H50" s="215" t="s">
        <v>23</v>
      </c>
      <c r="I50" s="58">
        <v>43100</v>
      </c>
      <c r="J50" s="59">
        <v>0.85416666666666663</v>
      </c>
      <c r="K50" s="32"/>
      <c r="L50" s="65">
        <v>4000</v>
      </c>
      <c r="M50" s="21">
        <v>1</v>
      </c>
      <c r="N50" s="58">
        <v>43054</v>
      </c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56.25" customHeight="1" x14ac:dyDescent="0.15">
      <c r="A51" s="21">
        <v>46</v>
      </c>
      <c r="B51" s="16">
        <v>5</v>
      </c>
      <c r="C51" s="16" t="s">
        <v>36</v>
      </c>
      <c r="D51" s="17" t="s">
        <v>37</v>
      </c>
      <c r="E51" s="16" t="s">
        <v>38</v>
      </c>
      <c r="F51" s="16" t="s">
        <v>39</v>
      </c>
      <c r="G51" s="16" t="s">
        <v>3094</v>
      </c>
      <c r="H51" s="16" t="s">
        <v>23</v>
      </c>
      <c r="I51" s="58">
        <v>43100</v>
      </c>
      <c r="J51" s="59">
        <v>0.8125</v>
      </c>
      <c r="K51" s="32"/>
      <c r="L51" s="65">
        <v>4400</v>
      </c>
      <c r="M51" s="21">
        <v>3</v>
      </c>
      <c r="N51" s="58">
        <v>43055</v>
      </c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56.25" customHeight="1" x14ac:dyDescent="0.15">
      <c r="A52" s="21">
        <v>47</v>
      </c>
      <c r="B52" s="16">
        <v>248</v>
      </c>
      <c r="C52" s="16" t="s">
        <v>937</v>
      </c>
      <c r="D52" s="17" t="s">
        <v>938</v>
      </c>
      <c r="E52" s="16" t="s">
        <v>209</v>
      </c>
      <c r="F52" s="16" t="s">
        <v>939</v>
      </c>
      <c r="G52" s="16" t="s">
        <v>3095</v>
      </c>
      <c r="H52" s="215" t="s">
        <v>23</v>
      </c>
      <c r="I52" s="58">
        <v>43099</v>
      </c>
      <c r="J52" s="59">
        <v>0.79166666666666663</v>
      </c>
      <c r="K52" s="36" t="s">
        <v>2850</v>
      </c>
      <c r="L52" s="65">
        <v>2400</v>
      </c>
      <c r="M52" s="21">
        <v>3</v>
      </c>
      <c r="N52" s="58">
        <v>43055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83.25" customHeight="1" x14ac:dyDescent="0.15">
      <c r="A53" s="21">
        <v>48</v>
      </c>
      <c r="B53" s="16">
        <v>29</v>
      </c>
      <c r="C53" s="16" t="s">
        <v>143</v>
      </c>
      <c r="D53" s="17" t="s">
        <v>3096</v>
      </c>
      <c r="E53" s="16" t="s">
        <v>51</v>
      </c>
      <c r="F53" s="16" t="s">
        <v>145</v>
      </c>
      <c r="G53" s="16" t="s">
        <v>3097</v>
      </c>
      <c r="H53" s="215" t="s">
        <v>1455</v>
      </c>
      <c r="I53" s="58">
        <v>43099</v>
      </c>
      <c r="J53" s="59">
        <v>0.45833333333333331</v>
      </c>
      <c r="K53" s="32"/>
      <c r="L53" s="65">
        <v>2200</v>
      </c>
      <c r="M53" s="21">
        <v>2</v>
      </c>
      <c r="N53" s="58">
        <v>43057</v>
      </c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56.25" customHeight="1" x14ac:dyDescent="0.15">
      <c r="A54" s="21">
        <v>49</v>
      </c>
      <c r="B54" s="16">
        <v>289</v>
      </c>
      <c r="C54" s="16" t="s">
        <v>1102</v>
      </c>
      <c r="D54" s="17" t="s">
        <v>1103</v>
      </c>
      <c r="E54" s="16" t="s">
        <v>20</v>
      </c>
      <c r="F54" s="16" t="s">
        <v>1104</v>
      </c>
      <c r="G54" s="16" t="s">
        <v>3098</v>
      </c>
      <c r="H54" s="215" t="s">
        <v>1455</v>
      </c>
      <c r="I54" s="58">
        <v>43098</v>
      </c>
      <c r="J54" s="59">
        <v>0.85416666666666663</v>
      </c>
      <c r="K54" s="32"/>
      <c r="L54" s="65">
        <v>1700</v>
      </c>
      <c r="M54" s="21">
        <v>2</v>
      </c>
      <c r="N54" s="58">
        <v>43056</v>
      </c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67.5" customHeight="1" x14ac:dyDescent="0.15">
      <c r="A55" s="21">
        <v>50</v>
      </c>
      <c r="B55" s="16">
        <v>48</v>
      </c>
      <c r="C55" s="16" t="s">
        <v>213</v>
      </c>
      <c r="D55" s="17" t="s">
        <v>214</v>
      </c>
      <c r="E55" s="16" t="s">
        <v>20</v>
      </c>
      <c r="F55" s="16" t="s">
        <v>215</v>
      </c>
      <c r="G55" s="16" t="s">
        <v>3099</v>
      </c>
      <c r="H55" s="16" t="s">
        <v>23</v>
      </c>
      <c r="I55" s="58">
        <v>43099</v>
      </c>
      <c r="J55" s="59">
        <v>0.6875</v>
      </c>
      <c r="K55" s="36" t="s">
        <v>2850</v>
      </c>
      <c r="L55" s="65">
        <v>1900</v>
      </c>
      <c r="M55" s="21">
        <v>1</v>
      </c>
      <c r="N55" s="58">
        <v>43057</v>
      </c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56.25" customHeight="1" x14ac:dyDescent="0.15">
      <c r="A56" s="21">
        <v>51</v>
      </c>
      <c r="B56" s="16">
        <v>49</v>
      </c>
      <c r="C56" s="16" t="s">
        <v>2736</v>
      </c>
      <c r="D56" s="17" t="s">
        <v>2737</v>
      </c>
      <c r="E56" s="16" t="s">
        <v>20</v>
      </c>
      <c r="F56" s="16" t="s">
        <v>2738</v>
      </c>
      <c r="G56" s="16" t="s">
        <v>2739</v>
      </c>
      <c r="H56" s="16" t="s">
        <v>23</v>
      </c>
      <c r="I56" s="58">
        <v>43098</v>
      </c>
      <c r="J56" s="59">
        <v>0.85416666666666663</v>
      </c>
      <c r="K56" s="32"/>
      <c r="L56" s="65">
        <v>1600</v>
      </c>
      <c r="M56" s="21">
        <v>1</v>
      </c>
      <c r="N56" s="58">
        <v>43057</v>
      </c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86.25" customHeight="1" x14ac:dyDescent="0.15">
      <c r="A57" s="21">
        <v>52</v>
      </c>
      <c r="B57" s="16">
        <v>33</v>
      </c>
      <c r="C57" s="16" t="s">
        <v>160</v>
      </c>
      <c r="D57" s="17" t="s">
        <v>161</v>
      </c>
      <c r="E57" s="16" t="s">
        <v>20</v>
      </c>
      <c r="F57" s="16" t="s">
        <v>3100</v>
      </c>
      <c r="G57" s="16" t="s">
        <v>3101</v>
      </c>
      <c r="H57" s="16" t="s">
        <v>23</v>
      </c>
      <c r="I57" s="58">
        <v>43100</v>
      </c>
      <c r="J57" s="59">
        <v>0.4375</v>
      </c>
      <c r="K57" s="36" t="s">
        <v>2850</v>
      </c>
      <c r="L57" s="65">
        <v>2200</v>
      </c>
      <c r="M57" s="21">
        <v>2</v>
      </c>
      <c r="N57" s="58">
        <v>43057</v>
      </c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68.25" customHeight="1" x14ac:dyDescent="0.15">
      <c r="A58" s="21">
        <v>53</v>
      </c>
      <c r="B58" s="2">
        <v>214</v>
      </c>
      <c r="C58" s="16" t="s">
        <v>797</v>
      </c>
      <c r="D58" s="17" t="s">
        <v>798</v>
      </c>
      <c r="E58" s="16" t="s">
        <v>20</v>
      </c>
      <c r="F58" s="16" t="s">
        <v>3102</v>
      </c>
      <c r="G58" s="16" t="s">
        <v>800</v>
      </c>
      <c r="H58" s="215" t="s">
        <v>23</v>
      </c>
      <c r="I58" s="58">
        <v>43097</v>
      </c>
      <c r="J58" s="59">
        <v>0.77083333333333337</v>
      </c>
      <c r="K58" s="36" t="s">
        <v>2850</v>
      </c>
      <c r="L58" s="65">
        <v>2000</v>
      </c>
      <c r="M58" s="21">
        <v>1</v>
      </c>
      <c r="N58" s="58">
        <v>43051</v>
      </c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56.25" customHeight="1" x14ac:dyDescent="0.15">
      <c r="A59" s="21">
        <v>54</v>
      </c>
      <c r="B59" s="16">
        <v>58</v>
      </c>
      <c r="C59" s="16" t="s">
        <v>241</v>
      </c>
      <c r="D59" s="17" t="s">
        <v>242</v>
      </c>
      <c r="E59" s="16" t="s">
        <v>20</v>
      </c>
      <c r="F59" s="16" t="s">
        <v>3103</v>
      </c>
      <c r="G59" s="16" t="s">
        <v>244</v>
      </c>
      <c r="H59" s="16" t="s">
        <v>23</v>
      </c>
      <c r="I59" s="58">
        <v>43099</v>
      </c>
      <c r="J59" s="59">
        <v>0.72916666666666663</v>
      </c>
      <c r="K59" s="32"/>
      <c r="L59" s="65">
        <v>1700</v>
      </c>
      <c r="M59" s="21">
        <v>4</v>
      </c>
      <c r="N59" s="58">
        <v>43057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56.25" customHeight="1" x14ac:dyDescent="0.15">
      <c r="A60" s="21">
        <v>55</v>
      </c>
      <c r="B60" s="16">
        <v>24</v>
      </c>
      <c r="C60" s="16" t="s">
        <v>122</v>
      </c>
      <c r="D60" s="17" t="s">
        <v>123</v>
      </c>
      <c r="E60" s="16" t="s">
        <v>20</v>
      </c>
      <c r="F60" s="16" t="s">
        <v>124</v>
      </c>
      <c r="G60" s="16" t="s">
        <v>3104</v>
      </c>
      <c r="H60" s="16" t="s">
        <v>23</v>
      </c>
      <c r="I60" s="58">
        <v>43100</v>
      </c>
      <c r="J60" s="59">
        <v>0.75</v>
      </c>
      <c r="K60" s="32"/>
      <c r="L60" s="65">
        <v>2500</v>
      </c>
      <c r="M60" s="21">
        <v>2</v>
      </c>
      <c r="N60" s="58">
        <v>43057</v>
      </c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56.25" customHeight="1" x14ac:dyDescent="0.15">
      <c r="A61" s="21">
        <v>56</v>
      </c>
      <c r="B61" s="16">
        <v>30</v>
      </c>
      <c r="C61" s="16" t="s">
        <v>2769</v>
      </c>
      <c r="D61" s="17" t="s">
        <v>2770</v>
      </c>
      <c r="E61" s="16" t="s">
        <v>135</v>
      </c>
      <c r="F61" s="16" t="s">
        <v>3105</v>
      </c>
      <c r="G61" s="16" t="s">
        <v>3106</v>
      </c>
      <c r="H61" s="16" t="s">
        <v>23</v>
      </c>
      <c r="I61" s="58">
        <v>43093</v>
      </c>
      <c r="J61" s="59">
        <v>0.64583333333333337</v>
      </c>
      <c r="K61" s="32"/>
      <c r="L61" s="65">
        <v>1600</v>
      </c>
      <c r="M61" s="21">
        <v>2</v>
      </c>
      <c r="N61" s="58">
        <v>43058</v>
      </c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56.25" customHeight="1" x14ac:dyDescent="0.15">
      <c r="A62" s="21">
        <v>57</v>
      </c>
      <c r="B62" s="16">
        <v>290</v>
      </c>
      <c r="C62" s="16" t="s">
        <v>1106</v>
      </c>
      <c r="D62" s="17" t="s">
        <v>1107</v>
      </c>
      <c r="E62" s="16" t="s">
        <v>51</v>
      </c>
      <c r="F62" s="16" t="s">
        <v>1108</v>
      </c>
      <c r="G62" s="16" t="s">
        <v>1109</v>
      </c>
      <c r="H62" s="215" t="s">
        <v>1455</v>
      </c>
      <c r="I62" s="58">
        <v>43100</v>
      </c>
      <c r="J62" s="59">
        <v>0.4375</v>
      </c>
      <c r="K62" s="216"/>
      <c r="L62" s="65">
        <v>2500</v>
      </c>
      <c r="M62" s="21">
        <v>1</v>
      </c>
      <c r="N62" s="58">
        <v>43058</v>
      </c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56.25" customHeight="1" x14ac:dyDescent="0.15">
      <c r="A63" s="21">
        <v>58</v>
      </c>
      <c r="B63" s="16">
        <v>72</v>
      </c>
      <c r="C63" s="16" t="s">
        <v>2810</v>
      </c>
      <c r="D63" s="17" t="s">
        <v>2811</v>
      </c>
      <c r="E63" s="16" t="s">
        <v>352</v>
      </c>
      <c r="F63" s="16" t="s">
        <v>3107</v>
      </c>
      <c r="G63" s="16" t="s">
        <v>3108</v>
      </c>
      <c r="H63" s="16" t="s">
        <v>23</v>
      </c>
      <c r="I63" s="58">
        <v>43093</v>
      </c>
      <c r="J63" s="59">
        <v>0.47916666666666669</v>
      </c>
      <c r="K63" s="216"/>
      <c r="L63" s="65">
        <v>1600</v>
      </c>
      <c r="M63" s="21">
        <v>3</v>
      </c>
      <c r="N63" s="58">
        <v>43058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56.25" customHeight="1" x14ac:dyDescent="0.15">
      <c r="A64" s="21">
        <v>59</v>
      </c>
      <c r="B64" s="16">
        <v>80</v>
      </c>
      <c r="C64" s="16" t="s">
        <v>299</v>
      </c>
      <c r="D64" s="17" t="s">
        <v>300</v>
      </c>
      <c r="E64" s="16" t="s">
        <v>20</v>
      </c>
      <c r="F64" s="16" t="s">
        <v>301</v>
      </c>
      <c r="G64" s="16" t="s">
        <v>3109</v>
      </c>
      <c r="H64" s="16" t="s">
        <v>23</v>
      </c>
      <c r="I64" s="58">
        <v>43099</v>
      </c>
      <c r="J64" s="59">
        <v>0.5</v>
      </c>
      <c r="K64" s="32"/>
      <c r="L64" s="65">
        <v>1900</v>
      </c>
      <c r="M64" s="21">
        <v>2</v>
      </c>
      <c r="N64" s="58">
        <v>43058</v>
      </c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56.25" customHeight="1" x14ac:dyDescent="0.15">
      <c r="A65" s="21">
        <v>60</v>
      </c>
      <c r="B65" s="16">
        <v>76</v>
      </c>
      <c r="C65" s="16" t="s">
        <v>285</v>
      </c>
      <c r="D65" s="17" t="s">
        <v>286</v>
      </c>
      <c r="E65" s="16" t="s">
        <v>62</v>
      </c>
      <c r="F65" s="16" t="s">
        <v>287</v>
      </c>
      <c r="G65" s="16" t="s">
        <v>3110</v>
      </c>
      <c r="H65" s="16" t="s">
        <v>23</v>
      </c>
      <c r="I65" s="58">
        <v>43098</v>
      </c>
      <c r="J65" s="59">
        <v>0.55208333333333337</v>
      </c>
      <c r="K65" s="32"/>
      <c r="L65" s="65">
        <v>1800</v>
      </c>
      <c r="M65" s="21">
        <v>3</v>
      </c>
      <c r="N65" s="58">
        <v>43058</v>
      </c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56.25" customHeight="1" x14ac:dyDescent="0.15">
      <c r="A66" s="21">
        <v>61</v>
      </c>
      <c r="B66" s="16">
        <v>291</v>
      </c>
      <c r="C66" s="16" t="s">
        <v>2860</v>
      </c>
      <c r="D66" s="17" t="s">
        <v>2861</v>
      </c>
      <c r="E66" s="16" t="s">
        <v>62</v>
      </c>
      <c r="F66" s="16" t="s">
        <v>3111</v>
      </c>
      <c r="G66" s="16" t="s">
        <v>3112</v>
      </c>
      <c r="H66" s="215" t="s">
        <v>1455</v>
      </c>
      <c r="I66" s="58">
        <v>43098</v>
      </c>
      <c r="J66" s="59">
        <v>0.8125</v>
      </c>
      <c r="K66" s="32"/>
      <c r="L66" s="65">
        <v>1900</v>
      </c>
      <c r="M66" s="21">
        <v>3</v>
      </c>
      <c r="N66" s="58">
        <v>43058</v>
      </c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56.25" customHeight="1" x14ac:dyDescent="0.15">
      <c r="A67" s="21">
        <v>62</v>
      </c>
      <c r="B67" s="16">
        <v>103</v>
      </c>
      <c r="C67" s="16" t="s">
        <v>3113</v>
      </c>
      <c r="D67" s="17" t="s">
        <v>3114</v>
      </c>
      <c r="E67" s="16" t="s">
        <v>20</v>
      </c>
      <c r="F67" s="16" t="s">
        <v>3115</v>
      </c>
      <c r="G67" s="16" t="s">
        <v>3116</v>
      </c>
      <c r="H67" s="16" t="s">
        <v>23</v>
      </c>
      <c r="I67" s="58">
        <v>43098</v>
      </c>
      <c r="J67" s="59">
        <v>0.875</v>
      </c>
      <c r="K67" s="36" t="s">
        <v>2850</v>
      </c>
      <c r="L67" s="65">
        <v>1600</v>
      </c>
      <c r="M67" s="21">
        <v>1</v>
      </c>
      <c r="N67" s="58">
        <v>43058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88.5" customHeight="1" x14ac:dyDescent="0.15">
      <c r="A68" s="21">
        <v>63</v>
      </c>
      <c r="B68" s="22">
        <v>187</v>
      </c>
      <c r="C68" s="22" t="s">
        <v>688</v>
      </c>
      <c r="D68" s="23" t="s">
        <v>689</v>
      </c>
      <c r="E68" s="22" t="s">
        <v>20</v>
      </c>
      <c r="F68" s="22" t="s">
        <v>3117</v>
      </c>
      <c r="G68" s="22" t="s">
        <v>3118</v>
      </c>
      <c r="H68" s="215" t="s">
        <v>23</v>
      </c>
      <c r="I68" s="58">
        <v>43097</v>
      </c>
      <c r="J68" s="59">
        <v>0.79166666666666663</v>
      </c>
      <c r="K68" s="36" t="s">
        <v>2850</v>
      </c>
      <c r="L68" s="65">
        <v>1600</v>
      </c>
      <c r="M68" s="21">
        <v>2</v>
      </c>
      <c r="N68" s="58">
        <v>43059</v>
      </c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56.25" customHeight="1" x14ac:dyDescent="0.15">
      <c r="A69" s="21">
        <v>64</v>
      </c>
      <c r="B69" s="16">
        <v>82</v>
      </c>
      <c r="C69" s="16" t="s">
        <v>307</v>
      </c>
      <c r="D69" s="17" t="s">
        <v>308</v>
      </c>
      <c r="E69" s="16" t="s">
        <v>20</v>
      </c>
      <c r="F69" s="16" t="s">
        <v>309</v>
      </c>
      <c r="G69" s="16" t="s">
        <v>3119</v>
      </c>
      <c r="H69" s="16" t="s">
        <v>23</v>
      </c>
      <c r="I69" s="58">
        <v>43097</v>
      </c>
      <c r="J69" s="59">
        <v>0.75</v>
      </c>
      <c r="K69" s="36" t="s">
        <v>2850</v>
      </c>
      <c r="L69" s="65">
        <v>1600</v>
      </c>
      <c r="M69" s="21">
        <v>1</v>
      </c>
      <c r="N69" s="58">
        <v>43060</v>
      </c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100.5" customHeight="1" x14ac:dyDescent="0.15">
      <c r="A70" s="21">
        <v>65</v>
      </c>
      <c r="B70" s="16">
        <v>292</v>
      </c>
      <c r="C70" s="16" t="s">
        <v>1114</v>
      </c>
      <c r="D70" s="17" t="s">
        <v>1115</v>
      </c>
      <c r="E70" s="16" t="s">
        <v>20</v>
      </c>
      <c r="F70" s="16" t="s">
        <v>3120</v>
      </c>
      <c r="G70" s="16" t="s">
        <v>1117</v>
      </c>
      <c r="H70" s="215" t="s">
        <v>1455</v>
      </c>
      <c r="I70" s="58">
        <v>43099</v>
      </c>
      <c r="J70" s="59">
        <v>0.47916666666666669</v>
      </c>
      <c r="K70" s="32" t="s">
        <v>3121</v>
      </c>
      <c r="L70" s="65">
        <v>2000</v>
      </c>
      <c r="M70" s="21">
        <v>2</v>
      </c>
      <c r="N70" s="58">
        <v>43060</v>
      </c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56.25" customHeight="1" x14ac:dyDescent="0.15">
      <c r="A71" s="21">
        <v>66</v>
      </c>
      <c r="B71" s="16">
        <v>293</v>
      </c>
      <c r="C71" s="16" t="s">
        <v>1118</v>
      </c>
      <c r="D71" s="17" t="s">
        <v>1119</v>
      </c>
      <c r="E71" s="16" t="s">
        <v>62</v>
      </c>
      <c r="F71" s="16" t="s">
        <v>1120</v>
      </c>
      <c r="G71" s="16" t="s">
        <v>3122</v>
      </c>
      <c r="H71" s="215" t="s">
        <v>1455</v>
      </c>
      <c r="I71" s="58">
        <v>43100</v>
      </c>
      <c r="J71" s="59">
        <v>0.53125</v>
      </c>
      <c r="K71" s="32"/>
      <c r="L71" s="65">
        <v>2800</v>
      </c>
      <c r="M71" s="21">
        <v>3</v>
      </c>
      <c r="N71" s="58">
        <v>43060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56.25" customHeight="1" x14ac:dyDescent="0.15">
      <c r="A72" s="21">
        <v>67</v>
      </c>
      <c r="B72" s="16">
        <v>294</v>
      </c>
      <c r="C72" s="16" t="s">
        <v>1122</v>
      </c>
      <c r="D72" s="17" t="s">
        <v>1123</v>
      </c>
      <c r="E72" s="16" t="s">
        <v>20</v>
      </c>
      <c r="F72" s="16" t="s">
        <v>3123</v>
      </c>
      <c r="G72" s="16" t="s">
        <v>105</v>
      </c>
      <c r="H72" s="215" t="s">
        <v>1455</v>
      </c>
      <c r="I72" s="58">
        <v>43099</v>
      </c>
      <c r="J72" s="59">
        <v>0.75</v>
      </c>
      <c r="K72" s="32"/>
      <c r="L72" s="65">
        <v>2000</v>
      </c>
      <c r="M72" s="21">
        <v>1</v>
      </c>
      <c r="N72" s="58">
        <v>43061</v>
      </c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56.25" customHeight="1" x14ac:dyDescent="0.15">
      <c r="A73" s="21">
        <v>68</v>
      </c>
      <c r="B73" s="22">
        <v>184</v>
      </c>
      <c r="C73" s="22" t="s">
        <v>673</v>
      </c>
      <c r="D73" s="23" t="s">
        <v>674</v>
      </c>
      <c r="E73" s="22" t="s">
        <v>20</v>
      </c>
      <c r="F73" s="22" t="s">
        <v>3124</v>
      </c>
      <c r="G73" s="22" t="s">
        <v>3125</v>
      </c>
      <c r="H73" s="215" t="s">
        <v>23</v>
      </c>
      <c r="I73" s="58">
        <v>43100</v>
      </c>
      <c r="J73" s="59">
        <v>0.5</v>
      </c>
      <c r="K73" s="32" t="s">
        <v>3126</v>
      </c>
      <c r="L73" s="65">
        <v>2000</v>
      </c>
      <c r="M73" s="21">
        <v>1</v>
      </c>
      <c r="N73" s="58">
        <v>43061</v>
      </c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56.25" customHeight="1" x14ac:dyDescent="0.15">
      <c r="A74" s="21">
        <v>69</v>
      </c>
      <c r="B74" s="16">
        <v>295</v>
      </c>
      <c r="C74" s="16" t="s">
        <v>1126</v>
      </c>
      <c r="D74" s="17" t="s">
        <v>1127</v>
      </c>
      <c r="E74" s="16" t="s">
        <v>20</v>
      </c>
      <c r="F74" s="16" t="s">
        <v>1128</v>
      </c>
      <c r="G74" s="16" t="s">
        <v>1129</v>
      </c>
      <c r="H74" s="215" t="s">
        <v>1455</v>
      </c>
      <c r="I74" s="58">
        <v>43100</v>
      </c>
      <c r="J74" s="59">
        <v>0.77083333333333337</v>
      </c>
      <c r="K74" s="216"/>
      <c r="L74" s="65">
        <v>2500</v>
      </c>
      <c r="M74" s="21">
        <v>2</v>
      </c>
      <c r="N74" s="58">
        <v>43062</v>
      </c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56.25" customHeight="1" x14ac:dyDescent="0.15">
      <c r="A75" s="21">
        <v>70</v>
      </c>
      <c r="B75" s="16">
        <v>71</v>
      </c>
      <c r="C75" s="16" t="s">
        <v>2485</v>
      </c>
      <c r="D75" s="17" t="s">
        <v>2486</v>
      </c>
      <c r="E75" s="16" t="s">
        <v>352</v>
      </c>
      <c r="F75" s="16" t="s">
        <v>2487</v>
      </c>
      <c r="G75" s="16" t="s">
        <v>3127</v>
      </c>
      <c r="H75" s="16" t="s">
        <v>23</v>
      </c>
      <c r="I75" s="58">
        <v>43093</v>
      </c>
      <c r="J75" s="59">
        <v>0.84375</v>
      </c>
      <c r="K75" s="32"/>
      <c r="L75" s="65">
        <v>2200</v>
      </c>
      <c r="M75" s="21">
        <v>3</v>
      </c>
      <c r="N75" s="58">
        <v>43061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56.25" customHeight="1" x14ac:dyDescent="0.15">
      <c r="A76" s="21">
        <v>71</v>
      </c>
      <c r="B76" s="16">
        <v>70</v>
      </c>
      <c r="C76" s="16" t="s">
        <v>277</v>
      </c>
      <c r="D76" s="17" t="s">
        <v>278</v>
      </c>
      <c r="E76" s="16" t="s">
        <v>20</v>
      </c>
      <c r="F76" s="16" t="s">
        <v>3128</v>
      </c>
      <c r="G76" s="16" t="s">
        <v>3129</v>
      </c>
      <c r="H76" s="16" t="s">
        <v>23</v>
      </c>
      <c r="I76" s="58">
        <v>43100</v>
      </c>
      <c r="J76" s="59">
        <v>0.79166666666666663</v>
      </c>
      <c r="K76" s="32" t="s">
        <v>3130</v>
      </c>
      <c r="L76" s="65">
        <v>2000</v>
      </c>
      <c r="M76" s="21">
        <v>2</v>
      </c>
      <c r="N76" s="58">
        <v>43061</v>
      </c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56.25" customHeight="1" x14ac:dyDescent="0.15">
      <c r="A77" s="21">
        <v>72</v>
      </c>
      <c r="B77" s="16">
        <v>297</v>
      </c>
      <c r="C77" s="16" t="s">
        <v>1133</v>
      </c>
      <c r="D77" s="17" t="s">
        <v>1134</v>
      </c>
      <c r="E77" s="16" t="s">
        <v>79</v>
      </c>
      <c r="F77" s="16" t="s">
        <v>1135</v>
      </c>
      <c r="G77" s="16" t="s">
        <v>302</v>
      </c>
      <c r="H77" s="215" t="s">
        <v>23</v>
      </c>
      <c r="I77" s="58">
        <v>43099</v>
      </c>
      <c r="J77" s="59">
        <v>0.875</v>
      </c>
      <c r="K77" s="32"/>
      <c r="L77" s="65">
        <v>4000</v>
      </c>
      <c r="M77" s="21">
        <v>2</v>
      </c>
      <c r="N77" s="58">
        <v>43063</v>
      </c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56.25" customHeight="1" x14ac:dyDescent="0.15">
      <c r="A78" s="21">
        <v>73</v>
      </c>
      <c r="B78" s="16">
        <v>296</v>
      </c>
      <c r="C78" s="16" t="s">
        <v>1130</v>
      </c>
      <c r="D78" s="17" t="s">
        <v>1131</v>
      </c>
      <c r="E78" s="16" t="s">
        <v>376</v>
      </c>
      <c r="F78" s="16" t="s">
        <v>1132</v>
      </c>
      <c r="G78" s="16" t="s">
        <v>53</v>
      </c>
      <c r="H78" s="215" t="s">
        <v>23</v>
      </c>
      <c r="I78" s="58">
        <v>43099</v>
      </c>
      <c r="J78" s="59">
        <v>0.60416666666666663</v>
      </c>
      <c r="K78" s="32"/>
      <c r="L78" s="65">
        <v>2300</v>
      </c>
      <c r="M78" s="21">
        <v>1</v>
      </c>
      <c r="N78" s="58">
        <v>43063</v>
      </c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56.25" customHeight="1" x14ac:dyDescent="0.15">
      <c r="A79" s="21">
        <v>74</v>
      </c>
      <c r="B79" s="16">
        <v>61</v>
      </c>
      <c r="C79" s="16" t="s">
        <v>253</v>
      </c>
      <c r="D79" s="17" t="s">
        <v>254</v>
      </c>
      <c r="E79" s="16" t="s">
        <v>20</v>
      </c>
      <c r="F79" s="16" t="s">
        <v>255</v>
      </c>
      <c r="G79" s="16" t="s">
        <v>3131</v>
      </c>
      <c r="H79" s="16" t="s">
        <v>23</v>
      </c>
      <c r="I79" s="58">
        <v>43099</v>
      </c>
      <c r="J79" s="59">
        <v>0.77083333333333337</v>
      </c>
      <c r="K79" s="32" t="s">
        <v>3132</v>
      </c>
      <c r="L79" s="65">
        <v>1900</v>
      </c>
      <c r="M79" s="21">
        <v>1</v>
      </c>
      <c r="N79" s="58">
        <v>43064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56.25" customHeight="1" x14ac:dyDescent="0.15">
      <c r="A80" s="21">
        <v>75</v>
      </c>
      <c r="B80" s="16">
        <v>118</v>
      </c>
      <c r="C80" s="16" t="s">
        <v>427</v>
      </c>
      <c r="D80" s="17" t="s">
        <v>428</v>
      </c>
      <c r="E80" s="16" t="s">
        <v>155</v>
      </c>
      <c r="F80" s="16" t="s">
        <v>429</v>
      </c>
      <c r="G80" s="16" t="s">
        <v>3133</v>
      </c>
      <c r="H80" s="16" t="s">
        <v>23</v>
      </c>
      <c r="I80" s="58">
        <v>43097</v>
      </c>
      <c r="J80" s="59">
        <v>0.72916666666666663</v>
      </c>
      <c r="K80" s="32"/>
      <c r="L80" s="65">
        <v>1900</v>
      </c>
      <c r="M80" s="21">
        <v>1</v>
      </c>
      <c r="N80" s="58">
        <v>43064</v>
      </c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96.75" customHeight="1" x14ac:dyDescent="0.15">
      <c r="A81" s="21">
        <v>76</v>
      </c>
      <c r="B81" s="21">
        <v>127</v>
      </c>
      <c r="C81" s="21" t="s">
        <v>453</v>
      </c>
      <c r="D81" s="32" t="s">
        <v>454</v>
      </c>
      <c r="E81" s="21" t="s">
        <v>62</v>
      </c>
      <c r="F81" s="21" t="s">
        <v>455</v>
      </c>
      <c r="G81" s="21" t="s">
        <v>456</v>
      </c>
      <c r="H81" s="21" t="s">
        <v>23</v>
      </c>
      <c r="I81" s="58">
        <v>43099</v>
      </c>
      <c r="J81" s="59">
        <v>0.6875</v>
      </c>
      <c r="K81" s="216" t="s">
        <v>3134</v>
      </c>
      <c r="L81" s="65">
        <v>2400</v>
      </c>
      <c r="M81" s="21">
        <v>3</v>
      </c>
      <c r="N81" s="58">
        <v>43059</v>
      </c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56.25" customHeight="1" x14ac:dyDescent="0.15">
      <c r="A82" s="21">
        <v>77</v>
      </c>
      <c r="B82" s="16">
        <v>298</v>
      </c>
      <c r="C82" s="16" t="s">
        <v>3135</v>
      </c>
      <c r="D82" s="17" t="s">
        <v>3136</v>
      </c>
      <c r="E82" s="16" t="s">
        <v>20</v>
      </c>
      <c r="F82" s="16" t="s">
        <v>3137</v>
      </c>
      <c r="G82" s="16" t="s">
        <v>3138</v>
      </c>
      <c r="H82" s="215" t="s">
        <v>23</v>
      </c>
      <c r="I82" s="58">
        <v>43098</v>
      </c>
      <c r="J82" s="59">
        <v>0.70833333333333337</v>
      </c>
      <c r="K82" s="32"/>
      <c r="L82" s="65">
        <v>1700</v>
      </c>
      <c r="M82" s="21">
        <v>1</v>
      </c>
      <c r="N82" s="58">
        <v>43064</v>
      </c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81.75" customHeight="1" x14ac:dyDescent="0.15">
      <c r="A83" s="21">
        <v>78</v>
      </c>
      <c r="B83" s="16">
        <v>120</v>
      </c>
      <c r="C83" s="16" t="s">
        <v>432</v>
      </c>
      <c r="D83" s="17" t="s">
        <v>433</v>
      </c>
      <c r="E83" s="16" t="s">
        <v>20</v>
      </c>
      <c r="F83" s="16" t="s">
        <v>434</v>
      </c>
      <c r="G83" s="16" t="s">
        <v>3139</v>
      </c>
      <c r="H83" s="16" t="s">
        <v>23</v>
      </c>
      <c r="I83" s="58">
        <v>43100</v>
      </c>
      <c r="J83" s="59">
        <v>0.72916666666666663</v>
      </c>
      <c r="K83" s="32"/>
      <c r="L83" s="65">
        <v>2500</v>
      </c>
      <c r="M83" s="21">
        <v>1</v>
      </c>
      <c r="N83" s="58">
        <v>43065</v>
      </c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56.25" customHeight="1" x14ac:dyDescent="0.15">
      <c r="A84" s="21">
        <v>79</v>
      </c>
      <c r="B84" s="16">
        <v>145</v>
      </c>
      <c r="C84" s="16" t="s">
        <v>519</v>
      </c>
      <c r="D84" s="17" t="s">
        <v>520</v>
      </c>
      <c r="E84" s="16" t="s">
        <v>62</v>
      </c>
      <c r="F84" s="16" t="s">
        <v>521</v>
      </c>
      <c r="G84" s="16" t="s">
        <v>3140</v>
      </c>
      <c r="H84" s="16" t="s">
        <v>23</v>
      </c>
      <c r="I84" s="58">
        <v>43093</v>
      </c>
      <c r="J84" s="59">
        <v>0.71875</v>
      </c>
      <c r="K84" s="21"/>
      <c r="L84" s="65">
        <v>1600</v>
      </c>
      <c r="M84" s="21">
        <v>3</v>
      </c>
      <c r="N84" s="58">
        <v>43065</v>
      </c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56.25" customHeight="1" x14ac:dyDescent="0.15">
      <c r="A85" s="21">
        <v>80</v>
      </c>
      <c r="B85" s="16">
        <v>160</v>
      </c>
      <c r="C85" s="16" t="s">
        <v>577</v>
      </c>
      <c r="D85" s="17" t="s">
        <v>578</v>
      </c>
      <c r="E85" s="16" t="s">
        <v>237</v>
      </c>
      <c r="F85" s="16" t="s">
        <v>579</v>
      </c>
      <c r="G85" s="16" t="s">
        <v>580</v>
      </c>
      <c r="H85" s="16" t="s">
        <v>23</v>
      </c>
      <c r="I85" s="58">
        <v>43099</v>
      </c>
      <c r="J85" s="59">
        <v>0.46875</v>
      </c>
      <c r="K85" s="32" t="s">
        <v>3141</v>
      </c>
      <c r="L85" s="65">
        <v>2000</v>
      </c>
      <c r="M85" s="21">
        <v>3</v>
      </c>
      <c r="N85" s="58">
        <v>43065</v>
      </c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56.25" customHeight="1" x14ac:dyDescent="0.15">
      <c r="A86" s="21">
        <v>81</v>
      </c>
      <c r="B86" s="16">
        <v>167</v>
      </c>
      <c r="C86" s="16" t="s">
        <v>606</v>
      </c>
      <c r="D86" s="17" t="s">
        <v>3142</v>
      </c>
      <c r="E86" s="16" t="s">
        <v>20</v>
      </c>
      <c r="F86" s="16" t="s">
        <v>608</v>
      </c>
      <c r="G86" s="16" t="s">
        <v>3143</v>
      </c>
      <c r="H86" s="16" t="s">
        <v>23</v>
      </c>
      <c r="I86" s="58">
        <v>43098</v>
      </c>
      <c r="J86" s="59">
        <v>0.83333333333333337</v>
      </c>
      <c r="K86" s="32"/>
      <c r="L86" s="65">
        <v>1600</v>
      </c>
      <c r="M86" s="21">
        <v>2</v>
      </c>
      <c r="N86" s="58">
        <v>43065</v>
      </c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56.25" customHeight="1" x14ac:dyDescent="0.15">
      <c r="A87" s="21">
        <v>82</v>
      </c>
      <c r="B87" s="16">
        <v>169</v>
      </c>
      <c r="C87" s="16" t="s">
        <v>615</v>
      </c>
      <c r="D87" s="17" t="s">
        <v>3144</v>
      </c>
      <c r="E87" s="16" t="s">
        <v>62</v>
      </c>
      <c r="F87" s="16" t="s">
        <v>3145</v>
      </c>
      <c r="G87" s="16" t="s">
        <v>3146</v>
      </c>
      <c r="H87" s="16" t="s">
        <v>23</v>
      </c>
      <c r="I87" s="58">
        <v>43098</v>
      </c>
      <c r="J87" s="59">
        <v>0.875</v>
      </c>
      <c r="K87" s="216"/>
      <c r="L87" s="65">
        <v>1800</v>
      </c>
      <c r="M87" s="21">
        <v>3</v>
      </c>
      <c r="N87" s="58">
        <v>43066</v>
      </c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56.25" customHeight="1" x14ac:dyDescent="0.15">
      <c r="A88" s="21">
        <v>83</v>
      </c>
      <c r="B88" s="16">
        <v>320</v>
      </c>
      <c r="C88" s="16" t="s">
        <v>1223</v>
      </c>
      <c r="D88" s="17" t="s">
        <v>1224</v>
      </c>
      <c r="E88" s="16" t="s">
        <v>62</v>
      </c>
      <c r="F88" s="16" t="s">
        <v>1225</v>
      </c>
      <c r="G88" s="16" t="s">
        <v>1226</v>
      </c>
      <c r="H88" s="215" t="s">
        <v>23</v>
      </c>
      <c r="I88" s="58">
        <v>43092</v>
      </c>
      <c r="J88" s="59">
        <v>0.5625</v>
      </c>
      <c r="K88" s="32"/>
      <c r="L88" s="65">
        <v>1600</v>
      </c>
      <c r="M88" s="21">
        <v>3</v>
      </c>
      <c r="N88" s="58">
        <v>43081</v>
      </c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56.25" customHeight="1" x14ac:dyDescent="0.15">
      <c r="A89" s="21">
        <v>84</v>
      </c>
      <c r="B89" s="16">
        <v>246</v>
      </c>
      <c r="C89" s="16" t="s">
        <v>3035</v>
      </c>
      <c r="D89" s="17" t="s">
        <v>3036</v>
      </c>
      <c r="E89" s="16" t="s">
        <v>20</v>
      </c>
      <c r="F89" s="16" t="s">
        <v>931</v>
      </c>
      <c r="G89" s="16" t="s">
        <v>932</v>
      </c>
      <c r="H89" s="215" t="s">
        <v>23</v>
      </c>
      <c r="I89" s="58">
        <v>43099</v>
      </c>
      <c r="J89" s="59">
        <v>0.84375</v>
      </c>
      <c r="K89" s="216"/>
      <c r="L89" s="65">
        <v>3500</v>
      </c>
      <c r="M89" s="21">
        <v>4</v>
      </c>
      <c r="N89" s="58">
        <v>43066</v>
      </c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56.25" customHeight="1" x14ac:dyDescent="0.15">
      <c r="A90" s="21">
        <v>85</v>
      </c>
      <c r="B90" s="16">
        <v>246</v>
      </c>
      <c r="C90" s="16" t="s">
        <v>3035</v>
      </c>
      <c r="D90" s="17" t="s">
        <v>3036</v>
      </c>
      <c r="E90" s="16" t="s">
        <v>352</v>
      </c>
      <c r="F90" s="16" t="s">
        <v>3147</v>
      </c>
      <c r="G90" s="16" t="s">
        <v>932</v>
      </c>
      <c r="H90" s="215" t="s">
        <v>23</v>
      </c>
      <c r="I90" s="58">
        <v>43097</v>
      </c>
      <c r="J90" s="59">
        <v>0.89583333333333337</v>
      </c>
      <c r="K90" s="32"/>
      <c r="L90" s="65">
        <v>5000</v>
      </c>
      <c r="M90" s="21">
        <v>4</v>
      </c>
      <c r="N90" s="58">
        <v>43066</v>
      </c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56.25" customHeight="1" x14ac:dyDescent="0.15">
      <c r="A91" s="21">
        <v>86</v>
      </c>
      <c r="B91" s="16">
        <v>261</v>
      </c>
      <c r="C91" s="16" t="s">
        <v>989</v>
      </c>
      <c r="D91" s="17" t="s">
        <v>990</v>
      </c>
      <c r="E91" s="16" t="s">
        <v>79</v>
      </c>
      <c r="F91" s="16" t="s">
        <v>991</v>
      </c>
      <c r="G91" s="16" t="s">
        <v>992</v>
      </c>
      <c r="H91" s="215" t="s">
        <v>1455</v>
      </c>
      <c r="I91" s="58">
        <v>43099</v>
      </c>
      <c r="J91" s="59">
        <v>0.75</v>
      </c>
      <c r="K91" s="36" t="s">
        <v>2850</v>
      </c>
      <c r="L91" s="65">
        <v>3500</v>
      </c>
      <c r="M91" s="21">
        <v>2</v>
      </c>
      <c r="N91" s="58">
        <v>43066</v>
      </c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56.25" customHeight="1" x14ac:dyDescent="0.15">
      <c r="A92" s="21">
        <v>87</v>
      </c>
      <c r="B92" s="2">
        <v>25</v>
      </c>
      <c r="C92" s="16" t="s">
        <v>3148</v>
      </c>
      <c r="D92" s="17" t="s">
        <v>3149</v>
      </c>
      <c r="E92" s="16" t="s">
        <v>341</v>
      </c>
      <c r="F92" s="16" t="s">
        <v>3150</v>
      </c>
      <c r="G92" s="16" t="s">
        <v>105</v>
      </c>
      <c r="H92" s="21" t="s">
        <v>23</v>
      </c>
      <c r="I92" s="58">
        <v>43100</v>
      </c>
      <c r="J92" s="59">
        <v>0.72916666666666663</v>
      </c>
      <c r="K92" s="216"/>
      <c r="L92" s="65">
        <v>2700</v>
      </c>
      <c r="M92" s="21">
        <v>4</v>
      </c>
      <c r="N92" s="58">
        <v>43066</v>
      </c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56.25" customHeight="1" x14ac:dyDescent="0.15">
      <c r="A93" s="21">
        <v>88</v>
      </c>
      <c r="B93" s="16">
        <v>240</v>
      </c>
      <c r="C93" s="16" t="s">
        <v>904</v>
      </c>
      <c r="D93" s="17" t="s">
        <v>3151</v>
      </c>
      <c r="E93" s="16" t="s">
        <v>20</v>
      </c>
      <c r="F93" s="16" t="s">
        <v>906</v>
      </c>
      <c r="G93" s="16" t="s">
        <v>3152</v>
      </c>
      <c r="H93" s="215" t="s">
        <v>23</v>
      </c>
      <c r="I93" s="58">
        <v>43100</v>
      </c>
      <c r="J93" s="59">
        <v>0.41666666666666669</v>
      </c>
      <c r="K93" s="32"/>
      <c r="L93" s="65">
        <v>2200</v>
      </c>
      <c r="M93" s="21">
        <v>2</v>
      </c>
      <c r="N93" s="58">
        <v>43097</v>
      </c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99" customHeight="1" x14ac:dyDescent="0.15">
      <c r="A94" s="21">
        <v>89</v>
      </c>
      <c r="B94" s="16">
        <v>128</v>
      </c>
      <c r="C94" s="16" t="s">
        <v>457</v>
      </c>
      <c r="D94" s="17" t="s">
        <v>458</v>
      </c>
      <c r="E94" s="16" t="s">
        <v>20</v>
      </c>
      <c r="F94" s="16" t="s">
        <v>459</v>
      </c>
      <c r="G94" s="16" t="s">
        <v>3153</v>
      </c>
      <c r="H94" s="16" t="s">
        <v>23</v>
      </c>
      <c r="I94" s="58">
        <v>43098</v>
      </c>
      <c r="J94" s="59">
        <v>0.79166666666666663</v>
      </c>
      <c r="K94" s="216"/>
      <c r="L94" s="65">
        <v>1600</v>
      </c>
      <c r="M94" s="21">
        <v>2</v>
      </c>
      <c r="N94" s="58">
        <v>43097</v>
      </c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90.75" customHeight="1" x14ac:dyDescent="0.15">
      <c r="A95" s="21">
        <v>90</v>
      </c>
      <c r="B95" s="22">
        <v>177</v>
      </c>
      <c r="C95" s="22" t="s">
        <v>646</v>
      </c>
      <c r="D95" s="23" t="s">
        <v>647</v>
      </c>
      <c r="E95" s="22" t="s">
        <v>20</v>
      </c>
      <c r="F95" s="22" t="s">
        <v>648</v>
      </c>
      <c r="G95" s="22" t="s">
        <v>649</v>
      </c>
      <c r="H95" s="215" t="s">
        <v>23</v>
      </c>
      <c r="I95" s="58">
        <v>43099</v>
      </c>
      <c r="J95" s="59">
        <v>0.79166666666666663</v>
      </c>
      <c r="K95" s="32" t="s">
        <v>3154</v>
      </c>
      <c r="L95" s="65">
        <v>1900</v>
      </c>
      <c r="M95" s="21">
        <v>1</v>
      </c>
      <c r="N95" s="58">
        <v>43068</v>
      </c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56.25" customHeight="1" x14ac:dyDescent="0.15">
      <c r="A96" s="21">
        <v>91</v>
      </c>
      <c r="B96" s="16">
        <v>299</v>
      </c>
      <c r="C96" s="16" t="s">
        <v>1140</v>
      </c>
      <c r="D96" s="17" t="s">
        <v>2944</v>
      </c>
      <c r="E96" s="16" t="s">
        <v>62</v>
      </c>
      <c r="F96" s="16" t="s">
        <v>1142</v>
      </c>
      <c r="G96" s="16" t="s">
        <v>3155</v>
      </c>
      <c r="H96" s="215" t="s">
        <v>1455</v>
      </c>
      <c r="I96" s="58">
        <v>43100</v>
      </c>
      <c r="J96" s="59">
        <v>0.84375</v>
      </c>
      <c r="K96" s="216"/>
      <c r="L96" s="65">
        <v>4500</v>
      </c>
      <c r="M96" s="21">
        <v>3</v>
      </c>
      <c r="N96" s="58">
        <v>43069</v>
      </c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56.25" customHeight="1" x14ac:dyDescent="0.15">
      <c r="A97" s="37">
        <v>92</v>
      </c>
      <c r="B97" s="20">
        <v>300</v>
      </c>
      <c r="C97" s="20" t="s">
        <v>3156</v>
      </c>
      <c r="D97" s="29" t="s">
        <v>3157</v>
      </c>
      <c r="E97" s="20" t="s">
        <v>62</v>
      </c>
      <c r="F97" s="20" t="s">
        <v>3158</v>
      </c>
      <c r="G97" s="20" t="s">
        <v>1148</v>
      </c>
      <c r="H97" s="341" t="s">
        <v>1455</v>
      </c>
      <c r="I97" s="77">
        <v>43091</v>
      </c>
      <c r="J97" s="78">
        <v>0.67708333333333337</v>
      </c>
      <c r="K97" s="36"/>
      <c r="L97" s="79">
        <v>4000</v>
      </c>
      <c r="M97" s="37" t="s">
        <v>3048</v>
      </c>
      <c r="N97" s="77">
        <v>43069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85.5" customHeight="1" x14ac:dyDescent="0.15">
      <c r="A98" s="21">
        <v>93</v>
      </c>
      <c r="B98" s="16">
        <v>276</v>
      </c>
      <c r="C98" s="16" t="s">
        <v>1050</v>
      </c>
      <c r="D98" s="17" t="s">
        <v>1051</v>
      </c>
      <c r="E98" s="16" t="s">
        <v>62</v>
      </c>
      <c r="F98" s="16" t="s">
        <v>1052</v>
      </c>
      <c r="G98" s="16" t="s">
        <v>3159</v>
      </c>
      <c r="H98" s="215" t="s">
        <v>23</v>
      </c>
      <c r="I98" s="58">
        <v>43099</v>
      </c>
      <c r="J98" s="59">
        <v>0.53125</v>
      </c>
      <c r="K98" s="216" t="s">
        <v>3160</v>
      </c>
      <c r="L98" s="65">
        <v>2400</v>
      </c>
      <c r="M98" s="21">
        <v>3</v>
      </c>
      <c r="N98" s="58">
        <v>43070</v>
      </c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134.25" customHeight="1" x14ac:dyDescent="0.15">
      <c r="A99" s="37">
        <v>94</v>
      </c>
      <c r="B99" s="20">
        <v>301</v>
      </c>
      <c r="C99" s="20" t="s">
        <v>1150</v>
      </c>
      <c r="D99" s="29" t="s">
        <v>1151</v>
      </c>
      <c r="E99" s="20" t="s">
        <v>62</v>
      </c>
      <c r="F99" s="20" t="s">
        <v>1152</v>
      </c>
      <c r="G99" s="20" t="s">
        <v>1153</v>
      </c>
      <c r="H99" s="341" t="s">
        <v>1455</v>
      </c>
      <c r="I99" s="77">
        <v>43096</v>
      </c>
      <c r="J99" s="78">
        <v>0.39583333333333331</v>
      </c>
      <c r="K99" s="36"/>
      <c r="L99" s="79">
        <v>3500</v>
      </c>
      <c r="M99" s="37" t="s">
        <v>3048</v>
      </c>
      <c r="N99" s="77">
        <v>43070</v>
      </c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56.25" customHeight="1" x14ac:dyDescent="0.15">
      <c r="A100" s="21">
        <v>95</v>
      </c>
      <c r="B100" s="16">
        <v>323</v>
      </c>
      <c r="C100" s="16" t="s">
        <v>1235</v>
      </c>
      <c r="D100" s="17" t="s">
        <v>1236</v>
      </c>
      <c r="E100" s="16" t="s">
        <v>135</v>
      </c>
      <c r="F100" s="16" t="s">
        <v>3161</v>
      </c>
      <c r="G100" s="16" t="s">
        <v>1238</v>
      </c>
      <c r="H100" s="215" t="s">
        <v>1455</v>
      </c>
      <c r="I100" s="58">
        <v>43100</v>
      </c>
      <c r="J100" s="32" t="s">
        <v>3162</v>
      </c>
      <c r="K100" s="216"/>
      <c r="L100" s="65">
        <v>3900</v>
      </c>
      <c r="M100" s="21">
        <v>2</v>
      </c>
      <c r="N100" s="58">
        <v>43083</v>
      </c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56.25" customHeight="1" x14ac:dyDescent="0.15">
      <c r="A101" s="21">
        <v>96</v>
      </c>
      <c r="B101" s="16">
        <v>303</v>
      </c>
      <c r="C101" s="16" t="s">
        <v>1159</v>
      </c>
      <c r="D101" s="17" t="s">
        <v>1160</v>
      </c>
      <c r="E101" s="16" t="s">
        <v>326</v>
      </c>
      <c r="F101" s="16" t="s">
        <v>1161</v>
      </c>
      <c r="G101" s="16" t="s">
        <v>3163</v>
      </c>
      <c r="H101" s="215" t="s">
        <v>1455</v>
      </c>
      <c r="I101" s="58">
        <v>43100</v>
      </c>
      <c r="J101" s="59">
        <v>0.52083333333333337</v>
      </c>
      <c r="K101" s="32" t="s">
        <v>3164</v>
      </c>
      <c r="L101" s="65">
        <v>2200</v>
      </c>
      <c r="M101" s="21">
        <v>2</v>
      </c>
      <c r="N101" s="58">
        <v>43070</v>
      </c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72" customHeight="1" x14ac:dyDescent="0.15">
      <c r="A102" s="21">
        <v>97</v>
      </c>
      <c r="B102" s="22">
        <v>181</v>
      </c>
      <c r="C102" s="22" t="s">
        <v>661</v>
      </c>
      <c r="D102" s="23" t="s">
        <v>662</v>
      </c>
      <c r="E102" s="22" t="s">
        <v>51</v>
      </c>
      <c r="F102" s="22" t="s">
        <v>663</v>
      </c>
      <c r="G102" s="22" t="s">
        <v>3165</v>
      </c>
      <c r="H102" s="215" t="s">
        <v>1455</v>
      </c>
      <c r="I102" s="58">
        <v>43100</v>
      </c>
      <c r="J102" s="59">
        <v>0.79166666666666663</v>
      </c>
      <c r="K102" s="32" t="s">
        <v>3166</v>
      </c>
      <c r="L102" s="65">
        <v>6000</v>
      </c>
      <c r="M102" s="21">
        <v>1</v>
      </c>
      <c r="N102" s="58">
        <v>43072</v>
      </c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56.25" customHeight="1" x14ac:dyDescent="0.15">
      <c r="A103" s="21">
        <v>98</v>
      </c>
      <c r="B103" s="16">
        <v>304</v>
      </c>
      <c r="C103" s="16" t="s">
        <v>3167</v>
      </c>
      <c r="D103" s="17" t="s">
        <v>3168</v>
      </c>
      <c r="E103" s="16" t="s">
        <v>62</v>
      </c>
      <c r="F103" s="16" t="s">
        <v>3169</v>
      </c>
      <c r="G103" s="16" t="s">
        <v>3170</v>
      </c>
      <c r="H103" s="215" t="s">
        <v>1455</v>
      </c>
      <c r="I103" s="58">
        <v>43098</v>
      </c>
      <c r="J103" s="59">
        <v>0.6875</v>
      </c>
      <c r="K103" s="216"/>
      <c r="L103" s="65">
        <v>1900</v>
      </c>
      <c r="M103" s="21">
        <v>3</v>
      </c>
      <c r="N103" s="58">
        <v>43072</v>
      </c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56.25" customHeight="1" x14ac:dyDescent="0.15">
      <c r="A104" s="37">
        <v>99</v>
      </c>
      <c r="B104" s="20">
        <v>310</v>
      </c>
      <c r="C104" s="20" t="s">
        <v>1186</v>
      </c>
      <c r="D104" s="29" t="s">
        <v>1187</v>
      </c>
      <c r="E104" s="20" t="s">
        <v>352</v>
      </c>
      <c r="F104" s="20" t="s">
        <v>1188</v>
      </c>
      <c r="G104" s="20"/>
      <c r="H104" s="341" t="s">
        <v>1455</v>
      </c>
      <c r="I104" s="77">
        <v>43094</v>
      </c>
      <c r="J104" s="78">
        <v>0.64583333333333337</v>
      </c>
      <c r="K104" s="36"/>
      <c r="L104" s="79">
        <v>2350</v>
      </c>
      <c r="M104" s="37" t="s">
        <v>3048</v>
      </c>
      <c r="N104" s="77">
        <v>43075</v>
      </c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56.25" customHeight="1" x14ac:dyDescent="0.15">
      <c r="A105" s="37">
        <v>100</v>
      </c>
      <c r="B105" s="20">
        <v>310</v>
      </c>
      <c r="C105" s="20" t="s">
        <v>1186</v>
      </c>
      <c r="D105" s="29" t="s">
        <v>1187</v>
      </c>
      <c r="E105" s="20" t="s">
        <v>352</v>
      </c>
      <c r="F105" s="20" t="s">
        <v>1188</v>
      </c>
      <c r="G105" s="20" t="s">
        <v>3171</v>
      </c>
      <c r="H105" s="341" t="s">
        <v>1455</v>
      </c>
      <c r="I105" s="77">
        <v>43095</v>
      </c>
      <c r="J105" s="78">
        <v>0.39583333333333331</v>
      </c>
      <c r="K105" s="36"/>
      <c r="L105" s="79">
        <v>2350</v>
      </c>
      <c r="M105" s="37" t="s">
        <v>3048</v>
      </c>
      <c r="N105" s="77">
        <v>43075</v>
      </c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56.25" customHeight="1" x14ac:dyDescent="0.15">
      <c r="A106" s="37">
        <v>101</v>
      </c>
      <c r="B106" s="20">
        <v>310</v>
      </c>
      <c r="C106" s="20" t="s">
        <v>1186</v>
      </c>
      <c r="D106" s="29" t="s">
        <v>1187</v>
      </c>
      <c r="E106" s="20" t="s">
        <v>352</v>
      </c>
      <c r="F106" s="20" t="s">
        <v>1188</v>
      </c>
      <c r="G106" s="20" t="s">
        <v>3171</v>
      </c>
      <c r="H106" s="341" t="s">
        <v>1455</v>
      </c>
      <c r="I106" s="77">
        <v>43095</v>
      </c>
      <c r="J106" s="78">
        <v>0.4375</v>
      </c>
      <c r="K106" s="36"/>
      <c r="L106" s="79">
        <v>2350</v>
      </c>
      <c r="M106" s="37" t="s">
        <v>3048</v>
      </c>
      <c r="N106" s="77">
        <v>43075</v>
      </c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56.25" customHeight="1" x14ac:dyDescent="0.15">
      <c r="A107" s="37">
        <v>102</v>
      </c>
      <c r="B107" s="20">
        <v>310</v>
      </c>
      <c r="C107" s="20" t="s">
        <v>1186</v>
      </c>
      <c r="D107" s="29" t="s">
        <v>1187</v>
      </c>
      <c r="E107" s="20" t="s">
        <v>352</v>
      </c>
      <c r="F107" s="20" t="s">
        <v>1188</v>
      </c>
      <c r="G107" s="20"/>
      <c r="H107" s="341" t="s">
        <v>1455</v>
      </c>
      <c r="I107" s="77">
        <v>43095</v>
      </c>
      <c r="J107" s="78">
        <v>0.64583333333333337</v>
      </c>
      <c r="K107" s="36"/>
      <c r="L107" s="79">
        <v>2350</v>
      </c>
      <c r="M107" s="37" t="s">
        <v>3048</v>
      </c>
      <c r="N107" s="77">
        <v>43075</v>
      </c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56.25" customHeight="1" x14ac:dyDescent="0.15">
      <c r="A108" s="37">
        <v>103</v>
      </c>
      <c r="B108" s="20">
        <v>310</v>
      </c>
      <c r="C108" s="20" t="s">
        <v>1186</v>
      </c>
      <c r="D108" s="29" t="s">
        <v>1187</v>
      </c>
      <c r="E108" s="20" t="s">
        <v>352</v>
      </c>
      <c r="F108" s="20" t="s">
        <v>1188</v>
      </c>
      <c r="G108" s="20"/>
      <c r="H108" s="341" t="s">
        <v>1455</v>
      </c>
      <c r="I108" s="77">
        <v>43097</v>
      </c>
      <c r="J108" s="78">
        <v>0.64583333333333337</v>
      </c>
      <c r="K108" s="340"/>
      <c r="L108" s="79">
        <v>2350</v>
      </c>
      <c r="M108" s="37" t="s">
        <v>3048</v>
      </c>
      <c r="N108" s="77">
        <v>43075</v>
      </c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56.25" customHeight="1" x14ac:dyDescent="0.15">
      <c r="A109" s="37">
        <v>104</v>
      </c>
      <c r="B109" s="20">
        <v>314</v>
      </c>
      <c r="C109" s="20" t="s">
        <v>1201</v>
      </c>
      <c r="D109" s="29" t="s">
        <v>1202</v>
      </c>
      <c r="E109" s="20" t="s">
        <v>20</v>
      </c>
      <c r="F109" s="20" t="s">
        <v>1203</v>
      </c>
      <c r="G109" s="20" t="s">
        <v>1148</v>
      </c>
      <c r="H109" s="341" t="s">
        <v>1455</v>
      </c>
      <c r="I109" s="77">
        <v>43091</v>
      </c>
      <c r="J109" s="78">
        <v>0.375</v>
      </c>
      <c r="K109" s="36"/>
      <c r="L109" s="79">
        <v>2000</v>
      </c>
      <c r="M109" s="37" t="s">
        <v>3048</v>
      </c>
      <c r="N109" s="77">
        <v>43077</v>
      </c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56.25" customHeight="1" x14ac:dyDescent="0.15">
      <c r="A110" s="37">
        <v>105</v>
      </c>
      <c r="B110" s="20">
        <v>314</v>
      </c>
      <c r="C110" s="20" t="s">
        <v>1201</v>
      </c>
      <c r="D110" s="29" t="s">
        <v>1202</v>
      </c>
      <c r="E110" s="20" t="s">
        <v>20</v>
      </c>
      <c r="F110" s="20" t="s">
        <v>1203</v>
      </c>
      <c r="G110" s="20" t="s">
        <v>1148</v>
      </c>
      <c r="H110" s="341" t="s">
        <v>1455</v>
      </c>
      <c r="I110" s="77">
        <v>43091</v>
      </c>
      <c r="J110" s="78">
        <v>0.4375</v>
      </c>
      <c r="K110" s="36"/>
      <c r="L110" s="79">
        <v>2000</v>
      </c>
      <c r="M110" s="37" t="s">
        <v>3048</v>
      </c>
      <c r="N110" s="77">
        <v>43077</v>
      </c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56.25" customHeight="1" x14ac:dyDescent="0.15">
      <c r="A111" s="21">
        <v>106</v>
      </c>
      <c r="B111" s="16">
        <v>316</v>
      </c>
      <c r="C111" s="16" t="s">
        <v>1208</v>
      </c>
      <c r="D111" s="17" t="s">
        <v>1209</v>
      </c>
      <c r="E111" s="16" t="s">
        <v>559</v>
      </c>
      <c r="F111" s="16" t="s">
        <v>3172</v>
      </c>
      <c r="G111" s="16" t="s">
        <v>105</v>
      </c>
      <c r="H111" s="215" t="s">
        <v>1455</v>
      </c>
      <c r="I111" s="58">
        <v>43098</v>
      </c>
      <c r="J111" s="59">
        <v>0.8125</v>
      </c>
      <c r="K111" s="32"/>
      <c r="L111" s="65">
        <v>2300</v>
      </c>
      <c r="M111" s="21">
        <v>1</v>
      </c>
      <c r="N111" s="58">
        <v>43078</v>
      </c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75" customHeight="1" x14ac:dyDescent="0.15">
      <c r="A112" s="21">
        <v>107</v>
      </c>
      <c r="B112" s="20">
        <v>310</v>
      </c>
      <c r="C112" s="20" t="s">
        <v>1186</v>
      </c>
      <c r="D112" s="29" t="s">
        <v>1187</v>
      </c>
      <c r="E112" s="20" t="s">
        <v>352</v>
      </c>
      <c r="F112" s="20" t="s">
        <v>1188</v>
      </c>
      <c r="G112" s="20"/>
      <c r="H112" s="341" t="s">
        <v>1455</v>
      </c>
      <c r="I112" s="77">
        <v>43090</v>
      </c>
      <c r="J112" s="78">
        <v>0.39583333333333331</v>
      </c>
      <c r="K112" s="340"/>
      <c r="L112" s="79">
        <v>2350</v>
      </c>
      <c r="M112" s="37" t="s">
        <v>3048</v>
      </c>
      <c r="N112" s="77">
        <v>43078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56.25" customHeight="1" x14ac:dyDescent="0.15">
      <c r="A113" s="21">
        <v>108</v>
      </c>
      <c r="B113" s="20">
        <v>310</v>
      </c>
      <c r="C113" s="20" t="s">
        <v>1186</v>
      </c>
      <c r="D113" s="29" t="s">
        <v>1187</v>
      </c>
      <c r="E113" s="20" t="s">
        <v>352</v>
      </c>
      <c r="F113" s="20" t="s">
        <v>1188</v>
      </c>
      <c r="G113" s="20"/>
      <c r="H113" s="341" t="s">
        <v>1455</v>
      </c>
      <c r="I113" s="77">
        <v>43090</v>
      </c>
      <c r="J113" s="78">
        <v>0.64583333333333337</v>
      </c>
      <c r="K113" s="340"/>
      <c r="L113" s="79">
        <v>2350</v>
      </c>
      <c r="M113" s="37" t="s">
        <v>3048</v>
      </c>
      <c r="N113" s="77">
        <v>43078</v>
      </c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56.25" customHeight="1" x14ac:dyDescent="0.15">
      <c r="A114" s="21">
        <v>109</v>
      </c>
      <c r="B114" s="16">
        <v>317</v>
      </c>
      <c r="C114" s="16" t="s">
        <v>1211</v>
      </c>
      <c r="D114" s="17" t="s">
        <v>1212</v>
      </c>
      <c r="E114" s="16" t="s">
        <v>62</v>
      </c>
      <c r="F114" s="16" t="s">
        <v>2422</v>
      </c>
      <c r="G114" s="16" t="s">
        <v>2933</v>
      </c>
      <c r="H114" s="215" t="s">
        <v>1455</v>
      </c>
      <c r="I114" s="58">
        <v>43100</v>
      </c>
      <c r="J114" s="59">
        <v>0.5</v>
      </c>
      <c r="K114" s="32"/>
      <c r="L114" s="65">
        <v>2800</v>
      </c>
      <c r="M114" s="21">
        <v>4</v>
      </c>
      <c r="N114" s="58">
        <v>43079</v>
      </c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91.5" customHeight="1" x14ac:dyDescent="0.15">
      <c r="A115" s="21">
        <v>110</v>
      </c>
      <c r="B115" s="192">
        <v>196</v>
      </c>
      <c r="C115" s="192" t="s">
        <v>726</v>
      </c>
      <c r="D115" s="82" t="s">
        <v>727</v>
      </c>
      <c r="E115" s="192" t="s">
        <v>728</v>
      </c>
      <c r="F115" s="192" t="s">
        <v>729</v>
      </c>
      <c r="G115" s="192" t="s">
        <v>3173</v>
      </c>
      <c r="H115" s="80" t="s">
        <v>23</v>
      </c>
      <c r="I115" s="58">
        <v>43099</v>
      </c>
      <c r="J115" s="59">
        <v>0.5625</v>
      </c>
      <c r="K115" s="32"/>
      <c r="L115" s="65">
        <v>4000</v>
      </c>
      <c r="M115" s="21">
        <v>2</v>
      </c>
      <c r="N115" s="58">
        <v>43079</v>
      </c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78" customHeight="1" x14ac:dyDescent="0.15">
      <c r="A116" s="21">
        <v>111</v>
      </c>
      <c r="B116" s="22">
        <v>198</v>
      </c>
      <c r="C116" s="22" t="s">
        <v>734</v>
      </c>
      <c r="D116" s="23" t="s">
        <v>735</v>
      </c>
      <c r="E116" s="22" t="s">
        <v>135</v>
      </c>
      <c r="F116" s="22" t="s">
        <v>3174</v>
      </c>
      <c r="G116" s="22" t="s">
        <v>3175</v>
      </c>
      <c r="H116" s="215" t="s">
        <v>23</v>
      </c>
      <c r="I116" s="58">
        <v>43100</v>
      </c>
      <c r="J116" s="59">
        <v>0.91666666666666663</v>
      </c>
      <c r="K116" s="192"/>
      <c r="L116" s="65">
        <v>4500</v>
      </c>
      <c r="M116" s="21">
        <v>1</v>
      </c>
      <c r="N116" s="58">
        <v>43079</v>
      </c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56.25" customHeight="1" x14ac:dyDescent="0.15">
      <c r="A117" s="21">
        <v>112</v>
      </c>
      <c r="B117" s="22">
        <v>200</v>
      </c>
      <c r="C117" s="22" t="s">
        <v>743</v>
      </c>
      <c r="D117" s="23" t="s">
        <v>744</v>
      </c>
      <c r="E117" s="22" t="s">
        <v>745</v>
      </c>
      <c r="F117" s="22" t="s">
        <v>746</v>
      </c>
      <c r="G117" s="22" t="s">
        <v>747</v>
      </c>
      <c r="H117" s="215" t="s">
        <v>23</v>
      </c>
      <c r="I117" s="58">
        <v>43100</v>
      </c>
      <c r="J117" s="59">
        <v>0.875</v>
      </c>
      <c r="K117" s="32"/>
      <c r="L117" s="65">
        <v>5000</v>
      </c>
      <c r="M117" s="21">
        <v>4</v>
      </c>
      <c r="N117" s="58">
        <v>43079</v>
      </c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72" customHeight="1" x14ac:dyDescent="0.15">
      <c r="A118" s="21">
        <v>113</v>
      </c>
      <c r="B118" s="22">
        <v>202</v>
      </c>
      <c r="C118" s="22" t="s">
        <v>752</v>
      </c>
      <c r="D118" s="23" t="s">
        <v>753</v>
      </c>
      <c r="E118" s="22" t="s">
        <v>326</v>
      </c>
      <c r="F118" s="22" t="s">
        <v>754</v>
      </c>
      <c r="G118" s="22" t="s">
        <v>3176</v>
      </c>
      <c r="H118" s="215" t="s">
        <v>23</v>
      </c>
      <c r="I118" s="58">
        <v>43099</v>
      </c>
      <c r="J118" s="59">
        <v>0.83333333333333337</v>
      </c>
      <c r="K118" s="232"/>
      <c r="L118" s="65">
        <v>2100</v>
      </c>
      <c r="M118" s="21">
        <v>1</v>
      </c>
      <c r="N118" s="58">
        <v>43079</v>
      </c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166.5" customHeight="1" x14ac:dyDescent="0.15">
      <c r="A119" s="21">
        <v>114</v>
      </c>
      <c r="B119" s="16">
        <v>318</v>
      </c>
      <c r="C119" s="16" t="s">
        <v>1215</v>
      </c>
      <c r="D119" s="17" t="s">
        <v>1216</v>
      </c>
      <c r="E119" s="16" t="s">
        <v>1217</v>
      </c>
      <c r="F119" s="16" t="s">
        <v>1218</v>
      </c>
      <c r="G119" s="16" t="s">
        <v>3177</v>
      </c>
      <c r="H119" s="215" t="s">
        <v>1455</v>
      </c>
      <c r="I119" s="58">
        <v>43097</v>
      </c>
      <c r="J119" s="59">
        <v>0.6875</v>
      </c>
      <c r="K119" s="32"/>
      <c r="L119" s="65">
        <v>2000</v>
      </c>
      <c r="M119" s="21">
        <v>1</v>
      </c>
      <c r="N119" s="58">
        <v>43079</v>
      </c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56.25" customHeight="1" x14ac:dyDescent="0.15">
      <c r="A120" s="21">
        <v>115</v>
      </c>
      <c r="B120" s="16">
        <v>21</v>
      </c>
      <c r="C120" s="16" t="s">
        <v>107</v>
      </c>
      <c r="D120" s="17" t="s">
        <v>3178</v>
      </c>
      <c r="E120" s="16" t="s">
        <v>62</v>
      </c>
      <c r="F120" s="16" t="s">
        <v>109</v>
      </c>
      <c r="G120" s="16" t="s">
        <v>3179</v>
      </c>
      <c r="H120" s="16" t="s">
        <v>23</v>
      </c>
      <c r="I120" s="58">
        <v>43097</v>
      </c>
      <c r="J120" s="59">
        <v>0.79166666666666663</v>
      </c>
      <c r="K120" s="216"/>
      <c r="L120" s="65">
        <v>1800</v>
      </c>
      <c r="M120" s="21">
        <v>3</v>
      </c>
      <c r="N120" s="58">
        <v>43079</v>
      </c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56.25" customHeight="1" x14ac:dyDescent="0.15">
      <c r="A121" s="21">
        <v>116</v>
      </c>
      <c r="B121" s="16">
        <v>62</v>
      </c>
      <c r="C121" s="16" t="s">
        <v>258</v>
      </c>
      <c r="D121" s="17" t="s">
        <v>259</v>
      </c>
      <c r="E121" s="16" t="s">
        <v>51</v>
      </c>
      <c r="F121" s="16" t="s">
        <v>260</v>
      </c>
      <c r="G121" s="16" t="s">
        <v>3180</v>
      </c>
      <c r="H121" s="80" t="s">
        <v>23</v>
      </c>
      <c r="I121" s="58">
        <v>43100</v>
      </c>
      <c r="J121" s="59">
        <v>0.83333333333333337</v>
      </c>
      <c r="K121" s="32"/>
      <c r="L121" s="65">
        <v>4100</v>
      </c>
      <c r="M121" s="21">
        <v>1</v>
      </c>
      <c r="N121" s="58">
        <v>43080</v>
      </c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56.25" customHeight="1" x14ac:dyDescent="0.15">
      <c r="A122" s="21">
        <v>117</v>
      </c>
      <c r="B122" s="16">
        <v>238</v>
      </c>
      <c r="C122" s="16" t="s">
        <v>894</v>
      </c>
      <c r="D122" s="17" t="s">
        <v>895</v>
      </c>
      <c r="E122" s="16" t="s">
        <v>896</v>
      </c>
      <c r="F122" s="16" t="s">
        <v>897</v>
      </c>
      <c r="G122" s="16" t="s">
        <v>3181</v>
      </c>
      <c r="H122" s="215" t="s">
        <v>23</v>
      </c>
      <c r="I122" s="58">
        <v>43099</v>
      </c>
      <c r="J122" s="59">
        <v>0.58333333333333337</v>
      </c>
      <c r="K122" s="32"/>
      <c r="L122" s="65">
        <v>2700</v>
      </c>
      <c r="M122" s="21">
        <v>3</v>
      </c>
      <c r="N122" s="58">
        <v>43080</v>
      </c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56.25" customHeight="1" x14ac:dyDescent="0.15">
      <c r="A123" s="21">
        <v>118</v>
      </c>
      <c r="B123" s="16">
        <v>239</v>
      </c>
      <c r="C123" s="16" t="s">
        <v>899</v>
      </c>
      <c r="D123" s="17" t="s">
        <v>900</v>
      </c>
      <c r="E123" s="16" t="s">
        <v>62</v>
      </c>
      <c r="F123" s="16" t="s">
        <v>3182</v>
      </c>
      <c r="G123" s="16" t="s">
        <v>3183</v>
      </c>
      <c r="H123" s="215" t="s">
        <v>1455</v>
      </c>
      <c r="I123" s="58">
        <v>43100</v>
      </c>
      <c r="J123" s="59">
        <v>0.75</v>
      </c>
      <c r="K123" s="32"/>
      <c r="L123" s="65">
        <v>3600</v>
      </c>
      <c r="M123" s="21">
        <v>3</v>
      </c>
      <c r="N123" s="58">
        <v>43080</v>
      </c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56.25" customHeight="1" x14ac:dyDescent="0.15">
      <c r="A124" s="21">
        <v>119</v>
      </c>
      <c r="B124" s="16">
        <v>256</v>
      </c>
      <c r="C124" s="16" t="s">
        <v>968</v>
      </c>
      <c r="D124" s="17" t="s">
        <v>969</v>
      </c>
      <c r="E124" s="16" t="s">
        <v>559</v>
      </c>
      <c r="F124" s="16" t="s">
        <v>970</v>
      </c>
      <c r="G124" s="16" t="s">
        <v>971</v>
      </c>
      <c r="H124" s="215" t="s">
        <v>23</v>
      </c>
      <c r="I124" s="58">
        <v>43099</v>
      </c>
      <c r="J124" s="59">
        <v>0.60416666666666663</v>
      </c>
      <c r="K124" s="216"/>
      <c r="L124" s="65">
        <v>2600</v>
      </c>
      <c r="M124" s="21">
        <v>2</v>
      </c>
      <c r="N124" s="58">
        <v>43080</v>
      </c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56.25" customHeight="1" x14ac:dyDescent="0.15">
      <c r="A125" s="21">
        <v>120</v>
      </c>
      <c r="B125" s="16">
        <v>159</v>
      </c>
      <c r="C125" s="16" t="s">
        <v>572</v>
      </c>
      <c r="D125" s="17" t="s">
        <v>573</v>
      </c>
      <c r="E125" s="16" t="s">
        <v>20</v>
      </c>
      <c r="F125" s="16" t="s">
        <v>574</v>
      </c>
      <c r="G125" s="16" t="s">
        <v>3184</v>
      </c>
      <c r="H125" s="16" t="s">
        <v>23</v>
      </c>
      <c r="I125" s="58">
        <v>43098</v>
      </c>
      <c r="J125" s="59">
        <v>0.8125</v>
      </c>
      <c r="K125" s="32"/>
      <c r="L125" s="65">
        <v>1600</v>
      </c>
      <c r="M125" s="21">
        <v>2</v>
      </c>
      <c r="N125" s="58">
        <v>43080</v>
      </c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56.25" customHeight="1" x14ac:dyDescent="0.15">
      <c r="A126" s="21">
        <v>121</v>
      </c>
      <c r="B126" s="22">
        <v>180</v>
      </c>
      <c r="C126" s="22" t="s">
        <v>657</v>
      </c>
      <c r="D126" s="23" t="s">
        <v>658</v>
      </c>
      <c r="E126" s="22" t="s">
        <v>79</v>
      </c>
      <c r="F126" s="22" t="s">
        <v>659</v>
      </c>
      <c r="G126" s="22" t="s">
        <v>1326</v>
      </c>
      <c r="H126" s="215" t="s">
        <v>23</v>
      </c>
      <c r="I126" s="58">
        <v>43099</v>
      </c>
      <c r="J126" s="59">
        <v>0.8125</v>
      </c>
      <c r="K126" s="216"/>
      <c r="L126" s="65">
        <v>3000</v>
      </c>
      <c r="M126" s="21">
        <v>2</v>
      </c>
      <c r="N126" s="58">
        <v>43080</v>
      </c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56.25" customHeight="1" x14ac:dyDescent="0.15">
      <c r="A127" s="21">
        <v>122</v>
      </c>
      <c r="B127" s="16">
        <v>266</v>
      </c>
      <c r="C127" s="16" t="s">
        <v>1009</v>
      </c>
      <c r="D127" s="17" t="s">
        <v>1010</v>
      </c>
      <c r="E127" s="16" t="s">
        <v>62</v>
      </c>
      <c r="F127" s="16" t="s">
        <v>1011</v>
      </c>
      <c r="G127" s="16" t="s">
        <v>1012</v>
      </c>
      <c r="H127" s="215" t="s">
        <v>23</v>
      </c>
      <c r="I127" s="58">
        <v>43092</v>
      </c>
      <c r="J127" s="59">
        <v>0.71875</v>
      </c>
      <c r="K127" s="32"/>
      <c r="L127" s="65">
        <v>1600</v>
      </c>
      <c r="M127" s="21">
        <v>3</v>
      </c>
      <c r="N127" s="58">
        <v>43080</v>
      </c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56.25" customHeight="1" x14ac:dyDescent="0.15">
      <c r="A128" s="21">
        <v>123</v>
      </c>
      <c r="B128" s="16">
        <v>355</v>
      </c>
      <c r="C128" s="16" t="s">
        <v>1426</v>
      </c>
      <c r="D128" s="17" t="s">
        <v>1427</v>
      </c>
      <c r="E128" s="17" t="s">
        <v>1428</v>
      </c>
      <c r="F128" s="16" t="s">
        <v>1429</v>
      </c>
      <c r="G128" s="16" t="s">
        <v>1430</v>
      </c>
      <c r="H128" s="16" t="s">
        <v>1455</v>
      </c>
      <c r="I128" s="58">
        <v>43099</v>
      </c>
      <c r="J128" s="59">
        <v>0.72916666666666663</v>
      </c>
      <c r="K128" s="216"/>
      <c r="L128" s="65">
        <v>3500</v>
      </c>
      <c r="M128" s="21">
        <v>2</v>
      </c>
      <c r="N128" s="58">
        <v>43099</v>
      </c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56.25" customHeight="1" x14ac:dyDescent="0.15">
      <c r="A129" s="21">
        <v>124</v>
      </c>
      <c r="B129" s="16">
        <v>319</v>
      </c>
      <c r="C129" s="16" t="s">
        <v>1220</v>
      </c>
      <c r="D129" s="17" t="s">
        <v>2934</v>
      </c>
      <c r="E129" s="16" t="s">
        <v>20</v>
      </c>
      <c r="F129" s="16" t="s">
        <v>2935</v>
      </c>
      <c r="G129" s="16" t="s">
        <v>3185</v>
      </c>
      <c r="H129" s="215" t="s">
        <v>23</v>
      </c>
      <c r="I129" s="58">
        <v>43098</v>
      </c>
      <c r="J129" s="59">
        <v>0.75</v>
      </c>
      <c r="K129" s="32"/>
      <c r="L129" s="65">
        <v>1600</v>
      </c>
      <c r="M129" s="21">
        <v>2</v>
      </c>
      <c r="N129" s="58">
        <v>43080</v>
      </c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56.25" customHeight="1" x14ac:dyDescent="0.15">
      <c r="A130" s="21">
        <v>125</v>
      </c>
      <c r="B130" s="16">
        <v>274</v>
      </c>
      <c r="C130" s="16" t="s">
        <v>1042</v>
      </c>
      <c r="D130" s="17" t="s">
        <v>1043</v>
      </c>
      <c r="E130" s="16" t="s">
        <v>62</v>
      </c>
      <c r="F130" s="16" t="s">
        <v>3186</v>
      </c>
      <c r="G130" s="16" t="s">
        <v>3187</v>
      </c>
      <c r="H130" s="215" t="s">
        <v>23</v>
      </c>
      <c r="I130" s="58">
        <v>43099</v>
      </c>
      <c r="J130" s="59">
        <v>0.875</v>
      </c>
      <c r="K130" s="32"/>
      <c r="L130" s="65">
        <v>2400</v>
      </c>
      <c r="M130" s="21">
        <v>3</v>
      </c>
      <c r="N130" s="58">
        <v>43081</v>
      </c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73.5" customHeight="1" x14ac:dyDescent="0.15">
      <c r="A131" s="21">
        <v>126</v>
      </c>
      <c r="B131" s="16">
        <v>114</v>
      </c>
      <c r="C131" s="16" t="s">
        <v>410</v>
      </c>
      <c r="D131" s="17" t="s">
        <v>411</v>
      </c>
      <c r="E131" s="16" t="s">
        <v>326</v>
      </c>
      <c r="F131" s="16" t="s">
        <v>412</v>
      </c>
      <c r="G131" s="16" t="s">
        <v>3188</v>
      </c>
      <c r="H131" s="16" t="s">
        <v>23</v>
      </c>
      <c r="I131" s="58">
        <v>43099</v>
      </c>
      <c r="J131" s="59">
        <v>0.85416666666666663</v>
      </c>
      <c r="K131" s="36" t="s">
        <v>3189</v>
      </c>
      <c r="L131" s="65">
        <v>1900</v>
      </c>
      <c r="M131" s="21">
        <v>1</v>
      </c>
      <c r="N131" s="58">
        <v>43081</v>
      </c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56.25" customHeight="1" x14ac:dyDescent="0.15">
      <c r="A132" s="21">
        <v>127</v>
      </c>
      <c r="B132" s="16">
        <v>99</v>
      </c>
      <c r="C132" s="16" t="s">
        <v>370</v>
      </c>
      <c r="D132" s="17" t="s">
        <v>371</v>
      </c>
      <c r="E132" s="16" t="s">
        <v>20</v>
      </c>
      <c r="F132" s="16" t="s">
        <v>372</v>
      </c>
      <c r="G132" s="16" t="s">
        <v>3190</v>
      </c>
      <c r="H132" s="16" t="s">
        <v>23</v>
      </c>
      <c r="I132" s="58">
        <v>43099</v>
      </c>
      <c r="J132" s="59">
        <v>0.625</v>
      </c>
      <c r="K132" s="32"/>
      <c r="L132" s="65">
        <v>1900</v>
      </c>
      <c r="M132" s="21">
        <v>1</v>
      </c>
      <c r="N132" s="58">
        <v>43081</v>
      </c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56.25" customHeight="1" x14ac:dyDescent="0.15">
      <c r="A133" s="21">
        <v>128</v>
      </c>
      <c r="B133" s="16">
        <v>246</v>
      </c>
      <c r="C133" s="16" t="s">
        <v>3035</v>
      </c>
      <c r="D133" s="17" t="s">
        <v>3036</v>
      </c>
      <c r="E133" s="16" t="s">
        <v>20</v>
      </c>
      <c r="F133" s="16" t="s">
        <v>931</v>
      </c>
      <c r="G133" s="16" t="s">
        <v>3037</v>
      </c>
      <c r="H133" s="16" t="s">
        <v>23</v>
      </c>
      <c r="I133" s="35">
        <v>43097</v>
      </c>
      <c r="J133" s="39">
        <v>0.85416666666666663</v>
      </c>
      <c r="K133" s="34"/>
      <c r="L133" s="70">
        <v>3500</v>
      </c>
      <c r="M133" s="16">
        <v>4</v>
      </c>
      <c r="N133" s="58">
        <v>43081</v>
      </c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56.25" customHeight="1" x14ac:dyDescent="0.15">
      <c r="A134" s="21">
        <v>129</v>
      </c>
      <c r="B134" s="16">
        <v>246</v>
      </c>
      <c r="C134" s="16" t="s">
        <v>3035</v>
      </c>
      <c r="D134" s="17" t="s">
        <v>3036</v>
      </c>
      <c r="E134" s="16" t="s">
        <v>20</v>
      </c>
      <c r="F134" s="16" t="s">
        <v>931</v>
      </c>
      <c r="G134" s="16" t="s">
        <v>3037</v>
      </c>
      <c r="H134" s="16" t="s">
        <v>23</v>
      </c>
      <c r="I134" s="35">
        <v>43095</v>
      </c>
      <c r="J134" s="39">
        <v>0.85416666666666663</v>
      </c>
      <c r="K134" s="34"/>
      <c r="L134" s="70">
        <v>3500</v>
      </c>
      <c r="M134" s="16">
        <v>4</v>
      </c>
      <c r="N134" s="58">
        <v>43081</v>
      </c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56.25" customHeight="1" x14ac:dyDescent="0.15">
      <c r="A135" s="21">
        <v>130</v>
      </c>
      <c r="B135" s="16">
        <v>231</v>
      </c>
      <c r="C135" s="16" t="s">
        <v>868</v>
      </c>
      <c r="D135" s="17" t="s">
        <v>869</v>
      </c>
      <c r="E135" s="16" t="s">
        <v>128</v>
      </c>
      <c r="F135" s="16" t="s">
        <v>870</v>
      </c>
      <c r="G135" s="16" t="s">
        <v>871</v>
      </c>
      <c r="H135" s="215" t="s">
        <v>23</v>
      </c>
      <c r="I135" s="58">
        <v>43093</v>
      </c>
      <c r="J135" s="59">
        <v>0.625</v>
      </c>
      <c r="K135" s="32"/>
      <c r="L135" s="65">
        <v>2000</v>
      </c>
      <c r="M135" s="21">
        <v>2</v>
      </c>
      <c r="N135" s="58">
        <v>43081</v>
      </c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56.25" customHeight="1" x14ac:dyDescent="0.15">
      <c r="A136" s="21">
        <v>131</v>
      </c>
      <c r="B136" s="16">
        <v>321</v>
      </c>
      <c r="C136" s="16" t="s">
        <v>3191</v>
      </c>
      <c r="D136" s="17" t="s">
        <v>3192</v>
      </c>
      <c r="E136" s="16" t="s">
        <v>62</v>
      </c>
      <c r="F136" s="16" t="s">
        <v>3193</v>
      </c>
      <c r="G136" s="16" t="s">
        <v>3194</v>
      </c>
      <c r="H136" s="215" t="s">
        <v>1455</v>
      </c>
      <c r="I136" s="58">
        <v>43100</v>
      </c>
      <c r="J136" s="59">
        <v>0.54166666666666663</v>
      </c>
      <c r="K136" s="32" t="s">
        <v>3195</v>
      </c>
      <c r="L136" s="65">
        <v>2800</v>
      </c>
      <c r="M136" s="21">
        <v>4</v>
      </c>
      <c r="N136" s="58">
        <v>43082</v>
      </c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56.25" customHeight="1" x14ac:dyDescent="0.15">
      <c r="A137" s="21">
        <v>132</v>
      </c>
      <c r="B137" s="16">
        <v>322</v>
      </c>
      <c r="C137" s="16" t="s">
        <v>2963</v>
      </c>
      <c r="D137" s="17" t="s">
        <v>2964</v>
      </c>
      <c r="E137" s="16" t="s">
        <v>352</v>
      </c>
      <c r="F137" s="16" t="s">
        <v>3196</v>
      </c>
      <c r="G137" s="16" t="s">
        <v>464</v>
      </c>
      <c r="H137" s="215" t="s">
        <v>1455</v>
      </c>
      <c r="I137" s="58">
        <v>43097</v>
      </c>
      <c r="J137" s="59">
        <v>0.75</v>
      </c>
      <c r="K137" s="32"/>
      <c r="L137" s="65">
        <v>2700</v>
      </c>
      <c r="M137" s="21">
        <v>3</v>
      </c>
      <c r="N137" s="58">
        <v>43082</v>
      </c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92.25" customHeight="1" x14ac:dyDescent="0.15">
      <c r="A138" s="21">
        <v>133</v>
      </c>
      <c r="B138" s="16">
        <v>7</v>
      </c>
      <c r="C138" s="16" t="s">
        <v>49</v>
      </c>
      <c r="D138" s="17" t="s">
        <v>50</v>
      </c>
      <c r="E138" s="16" t="s">
        <v>51</v>
      </c>
      <c r="F138" s="16" t="s">
        <v>52</v>
      </c>
      <c r="G138" s="16" t="s">
        <v>464</v>
      </c>
      <c r="H138" s="16" t="s">
        <v>23</v>
      </c>
      <c r="I138" s="58">
        <v>43100</v>
      </c>
      <c r="J138" s="59">
        <v>0.88541666666666663</v>
      </c>
      <c r="K138" s="32"/>
      <c r="L138" s="65">
        <v>4700</v>
      </c>
      <c r="M138" s="21">
        <v>1</v>
      </c>
      <c r="N138" s="58">
        <v>43082</v>
      </c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67.5" customHeight="1" x14ac:dyDescent="0.15">
      <c r="A139" s="21">
        <v>134</v>
      </c>
      <c r="B139" s="16">
        <v>136</v>
      </c>
      <c r="C139" s="16" t="s">
        <v>484</v>
      </c>
      <c r="D139" s="17" t="s">
        <v>485</v>
      </c>
      <c r="E139" s="16" t="s">
        <v>135</v>
      </c>
      <c r="F139" s="16" t="s">
        <v>486</v>
      </c>
      <c r="G139" s="16" t="s">
        <v>487</v>
      </c>
      <c r="H139" s="16" t="s">
        <v>23</v>
      </c>
      <c r="I139" s="58">
        <v>43099</v>
      </c>
      <c r="J139" s="59">
        <v>0.6875</v>
      </c>
      <c r="K139" s="216"/>
      <c r="L139" s="65">
        <v>2000</v>
      </c>
      <c r="M139" s="21">
        <v>2</v>
      </c>
      <c r="N139" s="58">
        <v>43083</v>
      </c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56.25" customHeight="1" x14ac:dyDescent="0.15">
      <c r="A140" s="21">
        <v>135</v>
      </c>
      <c r="B140" s="16">
        <v>67</v>
      </c>
      <c r="C140" s="16" t="s">
        <v>3197</v>
      </c>
      <c r="D140" s="17" t="s">
        <v>2804</v>
      </c>
      <c r="E140" s="16" t="s">
        <v>20</v>
      </c>
      <c r="F140" s="16" t="s">
        <v>3198</v>
      </c>
      <c r="G140" s="16" t="s">
        <v>105</v>
      </c>
      <c r="H140" s="16" t="s">
        <v>23</v>
      </c>
      <c r="I140" s="58">
        <v>43098</v>
      </c>
      <c r="J140" s="59">
        <v>0.72916666666666663</v>
      </c>
      <c r="K140" s="21" t="s">
        <v>3199</v>
      </c>
      <c r="L140" s="65">
        <v>1600</v>
      </c>
      <c r="M140" s="21">
        <v>1</v>
      </c>
      <c r="N140" s="58">
        <v>43083</v>
      </c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56.25" customHeight="1" x14ac:dyDescent="0.15">
      <c r="A141" s="21">
        <v>136</v>
      </c>
      <c r="B141" s="16">
        <v>70</v>
      </c>
      <c r="C141" s="16" t="s">
        <v>277</v>
      </c>
      <c r="D141" s="17" t="s">
        <v>278</v>
      </c>
      <c r="E141" s="21" t="s">
        <v>352</v>
      </c>
      <c r="F141" s="21" t="s">
        <v>3200</v>
      </c>
      <c r="G141" s="21" t="s">
        <v>491</v>
      </c>
      <c r="H141" s="80" t="s">
        <v>23</v>
      </c>
      <c r="I141" s="58">
        <v>43098</v>
      </c>
      <c r="J141" s="59">
        <v>0.79166666666666663</v>
      </c>
      <c r="K141" s="32" t="s">
        <v>3201</v>
      </c>
      <c r="L141" s="65">
        <v>5000</v>
      </c>
      <c r="M141" s="21">
        <v>4</v>
      </c>
      <c r="N141" s="58">
        <v>43083</v>
      </c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56.25" customHeight="1" x14ac:dyDescent="0.15">
      <c r="A142" s="21">
        <v>137</v>
      </c>
      <c r="B142" s="16">
        <v>117</v>
      </c>
      <c r="C142" s="16" t="s">
        <v>423</v>
      </c>
      <c r="D142" s="17" t="s">
        <v>424</v>
      </c>
      <c r="E142" s="16" t="s">
        <v>128</v>
      </c>
      <c r="F142" s="16" t="s">
        <v>3202</v>
      </c>
      <c r="G142" s="16" t="s">
        <v>3203</v>
      </c>
      <c r="H142" s="16" t="s">
        <v>23</v>
      </c>
      <c r="I142" s="58">
        <v>43098</v>
      </c>
      <c r="J142" s="59">
        <v>0.72916666666666663</v>
      </c>
      <c r="K142" s="21" t="s">
        <v>3204</v>
      </c>
      <c r="L142" s="65">
        <v>1600</v>
      </c>
      <c r="M142" s="21">
        <v>2</v>
      </c>
      <c r="N142" s="58">
        <v>43091</v>
      </c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56.25" customHeight="1" x14ac:dyDescent="0.15">
      <c r="A143" s="21">
        <v>138</v>
      </c>
      <c r="B143" s="16">
        <v>354</v>
      </c>
      <c r="C143" s="16" t="s">
        <v>1421</v>
      </c>
      <c r="D143" s="17" t="s">
        <v>1422</v>
      </c>
      <c r="E143" s="17" t="s">
        <v>471</v>
      </c>
      <c r="F143" s="17" t="s">
        <v>1423</v>
      </c>
      <c r="G143" s="16" t="s">
        <v>3205</v>
      </c>
      <c r="H143" s="16" t="s">
        <v>1455</v>
      </c>
      <c r="I143" s="58">
        <v>43100</v>
      </c>
      <c r="J143" s="59">
        <v>0.72916666666666663</v>
      </c>
      <c r="K143" s="32"/>
      <c r="L143" s="65">
        <v>2700</v>
      </c>
      <c r="M143" s="21">
        <v>4</v>
      </c>
      <c r="N143" s="58">
        <v>43097</v>
      </c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56.25" customHeight="1" x14ac:dyDescent="0.15">
      <c r="A144" s="21">
        <v>139</v>
      </c>
      <c r="B144" s="16">
        <v>353</v>
      </c>
      <c r="C144" s="16" t="s">
        <v>1417</v>
      </c>
      <c r="D144" s="17" t="s">
        <v>1418</v>
      </c>
      <c r="E144" s="17" t="s">
        <v>62</v>
      </c>
      <c r="F144" s="16" t="s">
        <v>1419</v>
      </c>
      <c r="G144" s="16" t="s">
        <v>3206</v>
      </c>
      <c r="H144" s="16" t="s">
        <v>1455</v>
      </c>
      <c r="I144" s="58">
        <v>43100</v>
      </c>
      <c r="J144" s="59">
        <v>0.66666666666666663</v>
      </c>
      <c r="K144" s="32"/>
      <c r="L144" s="65">
        <v>2800</v>
      </c>
      <c r="M144" s="21">
        <v>2</v>
      </c>
      <c r="N144" s="58">
        <v>43097</v>
      </c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56.25" customHeight="1" x14ac:dyDescent="0.15">
      <c r="A145" s="21">
        <v>140</v>
      </c>
      <c r="B145" s="16">
        <v>194</v>
      </c>
      <c r="C145" s="16" t="s">
        <v>718</v>
      </c>
      <c r="D145" s="17" t="s">
        <v>719</v>
      </c>
      <c r="E145" s="16" t="s">
        <v>352</v>
      </c>
      <c r="F145" s="16" t="s">
        <v>720</v>
      </c>
      <c r="G145" s="16" t="s">
        <v>721</v>
      </c>
      <c r="H145" s="16" t="s">
        <v>23</v>
      </c>
      <c r="I145" s="58">
        <v>43093</v>
      </c>
      <c r="J145" s="59">
        <v>0.8125</v>
      </c>
      <c r="K145" s="32"/>
      <c r="L145" s="65">
        <v>1900</v>
      </c>
      <c r="M145" s="21">
        <v>3</v>
      </c>
      <c r="N145" s="58">
        <v>43084</v>
      </c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spans="1:26" ht="51.75" customHeight="1" x14ac:dyDescent="0.15">
      <c r="A146" s="16">
        <v>141</v>
      </c>
      <c r="B146" s="16">
        <v>327</v>
      </c>
      <c r="C146" s="16" t="s">
        <v>1248</v>
      </c>
      <c r="D146" s="17" t="s">
        <v>1249</v>
      </c>
      <c r="E146" s="16" t="s">
        <v>45</v>
      </c>
      <c r="F146" s="16" t="s">
        <v>3207</v>
      </c>
      <c r="G146" s="16" t="s">
        <v>3208</v>
      </c>
      <c r="H146" s="215" t="s">
        <v>1455</v>
      </c>
      <c r="I146" s="58">
        <v>43092</v>
      </c>
      <c r="J146" s="59">
        <v>0.5</v>
      </c>
      <c r="K146" s="32"/>
      <c r="L146" s="65">
        <v>1700</v>
      </c>
      <c r="M146" s="21">
        <v>3</v>
      </c>
      <c r="N146" s="58">
        <v>43085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16">
        <v>142</v>
      </c>
      <c r="B147" s="16">
        <v>328</v>
      </c>
      <c r="C147" s="16" t="s">
        <v>1253</v>
      </c>
      <c r="D147" s="17" t="s">
        <v>1254</v>
      </c>
      <c r="E147" s="16" t="s">
        <v>20</v>
      </c>
      <c r="F147" s="16" t="s">
        <v>1255</v>
      </c>
      <c r="G147" s="16" t="s">
        <v>1256</v>
      </c>
      <c r="H147" s="215" t="s">
        <v>1455</v>
      </c>
      <c r="I147" s="35">
        <v>43098</v>
      </c>
      <c r="J147" s="39">
        <v>0.64583333333333337</v>
      </c>
      <c r="K147" s="17" t="s">
        <v>3209</v>
      </c>
      <c r="L147" s="70">
        <v>0</v>
      </c>
      <c r="M147" s="16">
        <v>1</v>
      </c>
      <c r="N147" s="35">
        <v>43085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8.5" customHeight="1" x14ac:dyDescent="0.15">
      <c r="A148" s="16">
        <v>143</v>
      </c>
      <c r="B148" s="16">
        <v>329</v>
      </c>
      <c r="C148" s="16" t="s">
        <v>1257</v>
      </c>
      <c r="D148" s="17" t="s">
        <v>1258</v>
      </c>
      <c r="E148" s="16" t="s">
        <v>199</v>
      </c>
      <c r="F148" s="16" t="s">
        <v>1259</v>
      </c>
      <c r="G148" s="16" t="s">
        <v>3210</v>
      </c>
      <c r="H148" s="215" t="s">
        <v>23</v>
      </c>
      <c r="I148" s="35">
        <v>43100</v>
      </c>
      <c r="J148" s="39">
        <v>0.83333333333333337</v>
      </c>
      <c r="K148" s="17" t="s">
        <v>3211</v>
      </c>
      <c r="L148" s="70">
        <v>3900</v>
      </c>
      <c r="M148" s="16">
        <v>2</v>
      </c>
      <c r="N148" s="35">
        <v>43086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53.25" customHeight="1" x14ac:dyDescent="0.15">
      <c r="A149" s="16">
        <v>144</v>
      </c>
      <c r="B149" s="22">
        <v>205</v>
      </c>
      <c r="C149" s="16" t="s">
        <v>764</v>
      </c>
      <c r="D149" s="17" t="s">
        <v>765</v>
      </c>
      <c r="E149" s="16" t="s">
        <v>199</v>
      </c>
      <c r="F149" s="16" t="s">
        <v>652</v>
      </c>
      <c r="G149" s="16" t="s">
        <v>3212</v>
      </c>
      <c r="H149" s="16" t="s">
        <v>23</v>
      </c>
      <c r="I149" s="35">
        <v>43100</v>
      </c>
      <c r="J149" s="39">
        <v>0.85416666666666663</v>
      </c>
      <c r="K149" s="16"/>
      <c r="L149" s="70">
        <v>3900</v>
      </c>
      <c r="M149" s="16">
        <v>2</v>
      </c>
      <c r="N149" s="35">
        <v>43086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76.5" customHeight="1" x14ac:dyDescent="0.15">
      <c r="A150" s="16">
        <v>145</v>
      </c>
      <c r="B150" s="16">
        <v>339</v>
      </c>
      <c r="C150" s="16" t="s">
        <v>1315</v>
      </c>
      <c r="D150" s="17" t="s">
        <v>1316</v>
      </c>
      <c r="E150" s="17" t="s">
        <v>20</v>
      </c>
      <c r="F150" s="16" t="s">
        <v>1317</v>
      </c>
      <c r="G150" s="16" t="s">
        <v>1318</v>
      </c>
      <c r="H150" s="16" t="s">
        <v>1455</v>
      </c>
      <c r="I150" s="35">
        <v>43099</v>
      </c>
      <c r="J150" s="39">
        <v>0.52083333333333337</v>
      </c>
      <c r="K150" s="17" t="s">
        <v>3213</v>
      </c>
      <c r="L150" s="70">
        <v>2500</v>
      </c>
      <c r="M150" s="16">
        <v>1</v>
      </c>
      <c r="N150" s="35">
        <v>43095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56.25" customHeight="1" x14ac:dyDescent="0.15">
      <c r="A151" s="16">
        <v>146</v>
      </c>
      <c r="B151" s="16">
        <v>330</v>
      </c>
      <c r="C151" s="16" t="s">
        <v>1262</v>
      </c>
      <c r="D151" s="17" t="s">
        <v>1263</v>
      </c>
      <c r="E151" s="16" t="s">
        <v>62</v>
      </c>
      <c r="F151" s="2" t="s">
        <v>3214</v>
      </c>
      <c r="G151" s="16" t="s">
        <v>1265</v>
      </c>
      <c r="H151" s="215" t="s">
        <v>1455</v>
      </c>
      <c r="I151" s="35">
        <v>43100</v>
      </c>
      <c r="J151" s="39">
        <v>0.875</v>
      </c>
      <c r="K151" s="17" t="s">
        <v>3215</v>
      </c>
      <c r="L151" s="70">
        <v>5700</v>
      </c>
      <c r="M151" s="16">
        <v>3</v>
      </c>
      <c r="N151" s="35">
        <v>43086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71.25" customHeight="1" x14ac:dyDescent="0.15">
      <c r="A152" s="16">
        <v>147</v>
      </c>
      <c r="B152" s="16">
        <v>56</v>
      </c>
      <c r="C152" s="16" t="s">
        <v>230</v>
      </c>
      <c r="D152" s="17" t="s">
        <v>231</v>
      </c>
      <c r="E152" s="16" t="s">
        <v>51</v>
      </c>
      <c r="F152" s="16" t="s">
        <v>232</v>
      </c>
      <c r="G152" s="16" t="s">
        <v>3216</v>
      </c>
      <c r="H152" s="16" t="s">
        <v>23</v>
      </c>
      <c r="I152" s="35">
        <v>43100</v>
      </c>
      <c r="J152" s="39">
        <v>0.89583333333333337</v>
      </c>
      <c r="K152" s="29" t="s">
        <v>2850</v>
      </c>
      <c r="L152" s="70">
        <v>4800</v>
      </c>
      <c r="M152" s="16">
        <v>1</v>
      </c>
      <c r="N152" s="35">
        <v>43087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>
        <v>148</v>
      </c>
      <c r="B153" s="16">
        <v>331</v>
      </c>
      <c r="C153" s="16" t="s">
        <v>1266</v>
      </c>
      <c r="D153" s="17" t="s">
        <v>1267</v>
      </c>
      <c r="E153" s="16" t="s">
        <v>20</v>
      </c>
      <c r="F153" s="16" t="s">
        <v>1268</v>
      </c>
      <c r="G153" s="16" t="s">
        <v>3217</v>
      </c>
      <c r="H153" s="215" t="s">
        <v>1455</v>
      </c>
      <c r="I153" s="35">
        <v>43099</v>
      </c>
      <c r="J153" s="39">
        <v>0.70833333333333337</v>
      </c>
      <c r="K153" s="34"/>
      <c r="L153" s="70">
        <v>2000</v>
      </c>
      <c r="M153" s="16">
        <v>4</v>
      </c>
      <c r="N153" s="35">
        <v>43087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00.5" customHeight="1" x14ac:dyDescent="0.15">
      <c r="A154" s="16">
        <v>149</v>
      </c>
      <c r="B154" s="16">
        <v>332</v>
      </c>
      <c r="C154" s="16" t="s">
        <v>2866</v>
      </c>
      <c r="D154" s="17" t="s">
        <v>2867</v>
      </c>
      <c r="E154" s="16" t="s">
        <v>62</v>
      </c>
      <c r="F154" s="16" t="s">
        <v>3218</v>
      </c>
      <c r="G154" s="16" t="s">
        <v>3219</v>
      </c>
      <c r="H154" s="215" t="s">
        <v>1455</v>
      </c>
      <c r="I154" s="35">
        <v>43092</v>
      </c>
      <c r="J154" s="39">
        <v>0.53125</v>
      </c>
      <c r="K154" s="16" t="s">
        <v>3220</v>
      </c>
      <c r="L154" s="70">
        <v>1700</v>
      </c>
      <c r="M154" s="16">
        <v>3</v>
      </c>
      <c r="N154" s="35">
        <v>43087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51.75" customHeight="1" x14ac:dyDescent="0.15">
      <c r="A155" s="16">
        <v>150</v>
      </c>
      <c r="B155" s="16">
        <v>333</v>
      </c>
      <c r="C155" s="16" t="s">
        <v>1270</v>
      </c>
      <c r="D155" s="17" t="s">
        <v>1271</v>
      </c>
      <c r="E155" s="16" t="s">
        <v>128</v>
      </c>
      <c r="F155" s="16" t="s">
        <v>1272</v>
      </c>
      <c r="G155" s="16" t="s">
        <v>1273</v>
      </c>
      <c r="H155" s="215" t="s">
        <v>1455</v>
      </c>
      <c r="I155" s="35">
        <v>43100</v>
      </c>
      <c r="J155" s="39">
        <v>0.69791666666666663</v>
      </c>
      <c r="K155" s="217" t="s">
        <v>3221</v>
      </c>
      <c r="L155" s="70">
        <v>2200</v>
      </c>
      <c r="M155" s="16">
        <v>2</v>
      </c>
      <c r="N155" s="35">
        <v>43087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>
        <v>151</v>
      </c>
      <c r="B156" s="16">
        <v>334</v>
      </c>
      <c r="C156" s="16" t="s">
        <v>1279</v>
      </c>
      <c r="D156" s="17" t="s">
        <v>1280</v>
      </c>
      <c r="E156" s="16" t="s">
        <v>62</v>
      </c>
      <c r="F156" s="16" t="s">
        <v>1281</v>
      </c>
      <c r="G156" s="16" t="s">
        <v>3222</v>
      </c>
      <c r="H156" s="215" t="s">
        <v>1455</v>
      </c>
      <c r="I156" s="35">
        <v>43100</v>
      </c>
      <c r="J156" s="39">
        <v>0.40625</v>
      </c>
      <c r="K156" s="17"/>
      <c r="L156" s="70">
        <v>2800</v>
      </c>
      <c r="M156" s="16">
        <v>3</v>
      </c>
      <c r="N156" s="35">
        <v>43088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93" customHeight="1" x14ac:dyDescent="0.15">
      <c r="A157" s="16">
        <v>152</v>
      </c>
      <c r="B157" s="16">
        <v>263</v>
      </c>
      <c r="C157" s="16" t="s">
        <v>997</v>
      </c>
      <c r="D157" s="17" t="s">
        <v>998</v>
      </c>
      <c r="E157" s="16" t="s">
        <v>559</v>
      </c>
      <c r="F157" s="16" t="s">
        <v>999</v>
      </c>
      <c r="G157" s="16" t="s">
        <v>3223</v>
      </c>
      <c r="H157" s="215" t="s">
        <v>23</v>
      </c>
      <c r="I157" s="35">
        <v>43099</v>
      </c>
      <c r="J157" s="39">
        <v>0.79166666666666663</v>
      </c>
      <c r="K157" s="34"/>
      <c r="L157" s="70">
        <v>2600</v>
      </c>
      <c r="M157" s="16">
        <v>4</v>
      </c>
      <c r="N157" s="35">
        <v>43088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>
        <v>153</v>
      </c>
      <c r="B158" s="16">
        <v>335</v>
      </c>
      <c r="C158" s="16" t="s">
        <v>1283</v>
      </c>
      <c r="D158" s="17" t="s">
        <v>1284</v>
      </c>
      <c r="E158" s="16" t="s">
        <v>45</v>
      </c>
      <c r="F158" s="16" t="s">
        <v>3224</v>
      </c>
      <c r="G158" s="16" t="s">
        <v>302</v>
      </c>
      <c r="H158" s="215" t="s">
        <v>1455</v>
      </c>
      <c r="I158" s="35">
        <v>43100</v>
      </c>
      <c r="J158" s="39">
        <v>0.91666666666666663</v>
      </c>
      <c r="K158" s="34"/>
      <c r="L158" s="70">
        <v>5700</v>
      </c>
      <c r="M158" s="16">
        <v>3</v>
      </c>
      <c r="N158" s="35">
        <v>43088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>
        <v>154</v>
      </c>
      <c r="B159" s="16">
        <v>336</v>
      </c>
      <c r="C159" s="16" t="s">
        <v>1287</v>
      </c>
      <c r="D159" s="17" t="s">
        <v>1288</v>
      </c>
      <c r="E159" s="16" t="s">
        <v>45</v>
      </c>
      <c r="F159" s="16" t="s">
        <v>1289</v>
      </c>
      <c r="G159" s="16" t="s">
        <v>3225</v>
      </c>
      <c r="H159" s="215" t="s">
        <v>1455</v>
      </c>
      <c r="I159" s="35">
        <v>43100</v>
      </c>
      <c r="J159" s="39">
        <v>0.4375</v>
      </c>
      <c r="K159" s="17"/>
      <c r="L159" s="70">
        <v>2800</v>
      </c>
      <c r="M159" s="16">
        <v>3</v>
      </c>
      <c r="N159" s="35">
        <v>43089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>
        <v>155</v>
      </c>
      <c r="B160" s="16">
        <v>351</v>
      </c>
      <c r="C160" s="16" t="s">
        <v>1409</v>
      </c>
      <c r="D160" s="17" t="s">
        <v>1410</v>
      </c>
      <c r="E160" s="17" t="s">
        <v>62</v>
      </c>
      <c r="F160" s="17" t="s">
        <v>1411</v>
      </c>
      <c r="G160" s="16" t="s">
        <v>1412</v>
      </c>
      <c r="H160" s="16" t="s">
        <v>1455</v>
      </c>
      <c r="I160" s="35">
        <v>43098</v>
      </c>
      <c r="J160" s="39">
        <v>0.84375</v>
      </c>
      <c r="K160" s="16"/>
      <c r="L160" s="70">
        <v>1900</v>
      </c>
      <c r="M160" s="16">
        <v>3</v>
      </c>
      <c r="N160" s="35">
        <v>43097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>
        <v>156</v>
      </c>
      <c r="B161" s="16">
        <v>88</v>
      </c>
      <c r="C161" s="16" t="s">
        <v>324</v>
      </c>
      <c r="D161" s="17" t="s">
        <v>325</v>
      </c>
      <c r="E161" s="16" t="s">
        <v>20</v>
      </c>
      <c r="F161" s="16" t="s">
        <v>1820</v>
      </c>
      <c r="G161" s="16" t="s">
        <v>3226</v>
      </c>
      <c r="H161" s="16" t="s">
        <v>23</v>
      </c>
      <c r="I161" s="35">
        <v>43093</v>
      </c>
      <c r="J161" s="39">
        <v>0.60416666666666663</v>
      </c>
      <c r="K161" s="17" t="s">
        <v>3227</v>
      </c>
      <c r="L161" s="70">
        <v>1500</v>
      </c>
      <c r="M161" s="16">
        <v>2</v>
      </c>
      <c r="N161" s="35">
        <v>43089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>
        <v>157</v>
      </c>
      <c r="B162" s="16">
        <v>215</v>
      </c>
      <c r="C162" s="16" t="s">
        <v>3228</v>
      </c>
      <c r="D162" s="17" t="s">
        <v>803</v>
      </c>
      <c r="E162" s="16" t="s">
        <v>20</v>
      </c>
      <c r="F162" s="16" t="s">
        <v>3229</v>
      </c>
      <c r="G162" s="16" t="s">
        <v>3230</v>
      </c>
      <c r="H162" s="215" t="s">
        <v>23</v>
      </c>
      <c r="I162" s="35">
        <v>43097</v>
      </c>
      <c r="J162" s="39">
        <v>0.875</v>
      </c>
      <c r="K162" s="17"/>
      <c r="L162" s="70">
        <v>1500</v>
      </c>
      <c r="M162" s="16">
        <v>1</v>
      </c>
      <c r="N162" s="35">
        <v>43089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>
        <v>158</v>
      </c>
      <c r="B163" s="16">
        <v>339</v>
      </c>
      <c r="C163" s="16" t="s">
        <v>1312</v>
      </c>
      <c r="D163" s="17" t="s">
        <v>1313</v>
      </c>
      <c r="E163" s="16" t="s">
        <v>199</v>
      </c>
      <c r="F163" s="16" t="s">
        <v>1259</v>
      </c>
      <c r="G163" s="16" t="s">
        <v>3231</v>
      </c>
      <c r="H163" s="215" t="s">
        <v>1455</v>
      </c>
      <c r="I163" s="35">
        <v>43100</v>
      </c>
      <c r="J163" s="59">
        <v>0.875</v>
      </c>
      <c r="K163" s="21"/>
      <c r="L163" s="65">
        <v>4500</v>
      </c>
      <c r="M163" s="21">
        <v>2</v>
      </c>
      <c r="N163" s="35">
        <v>43089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>
        <v>159</v>
      </c>
      <c r="B164" s="16"/>
      <c r="C164" s="16"/>
      <c r="D164" s="17"/>
      <c r="E164" s="16"/>
      <c r="F164" s="16"/>
      <c r="G164" s="16"/>
      <c r="H164" s="215"/>
      <c r="I164" s="35"/>
      <c r="J164" s="39"/>
      <c r="K164" s="17"/>
      <c r="L164" s="70"/>
      <c r="M164" s="16"/>
      <c r="N164" s="35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11" customHeight="1" x14ac:dyDescent="0.15">
      <c r="A165" s="21">
        <v>160</v>
      </c>
      <c r="B165" s="21">
        <v>267</v>
      </c>
      <c r="C165" s="21" t="s">
        <v>1013</v>
      </c>
      <c r="D165" s="32" t="s">
        <v>1014</v>
      </c>
      <c r="E165" s="21" t="s">
        <v>20</v>
      </c>
      <c r="F165" s="21" t="s">
        <v>1015</v>
      </c>
      <c r="G165" s="21" t="s">
        <v>1016</v>
      </c>
      <c r="H165" s="80" t="s">
        <v>23</v>
      </c>
      <c r="I165" s="58">
        <v>43100</v>
      </c>
      <c r="J165" s="59">
        <v>0.45833333333333331</v>
      </c>
      <c r="K165" s="74"/>
      <c r="L165" s="65">
        <v>2200</v>
      </c>
      <c r="M165" s="21">
        <v>2</v>
      </c>
      <c r="N165" s="58">
        <v>43092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2.75" customHeight="1" x14ac:dyDescent="0.15">
      <c r="A166" s="16">
        <v>161</v>
      </c>
      <c r="B166" s="16">
        <v>342</v>
      </c>
      <c r="C166" s="16" t="s">
        <v>1339</v>
      </c>
      <c r="D166" s="17" t="s">
        <v>1340</v>
      </c>
      <c r="E166" s="16" t="s">
        <v>471</v>
      </c>
      <c r="F166" s="16" t="s">
        <v>3232</v>
      </c>
      <c r="G166" s="16" t="s">
        <v>1342</v>
      </c>
      <c r="H166" s="215" t="s">
        <v>1455</v>
      </c>
      <c r="I166" s="35">
        <v>43100</v>
      </c>
      <c r="J166" s="39">
        <v>0.89583333333333337</v>
      </c>
      <c r="K166" s="17"/>
      <c r="L166" s="70">
        <v>5700</v>
      </c>
      <c r="M166" s="16">
        <v>4</v>
      </c>
      <c r="N166" s="35">
        <v>43090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56.25" customHeight="1" x14ac:dyDescent="0.15">
      <c r="A167" s="16">
        <v>162</v>
      </c>
      <c r="B167" s="16">
        <v>343</v>
      </c>
      <c r="C167" s="16" t="s">
        <v>1348</v>
      </c>
      <c r="D167" s="17" t="s">
        <v>1349</v>
      </c>
      <c r="E167" s="16" t="s">
        <v>135</v>
      </c>
      <c r="F167" s="17" t="s">
        <v>1350</v>
      </c>
      <c r="G167" s="16" t="s">
        <v>3233</v>
      </c>
      <c r="H167" s="16" t="s">
        <v>1455</v>
      </c>
      <c r="I167" s="35">
        <v>43099</v>
      </c>
      <c r="J167" s="39">
        <v>0.75</v>
      </c>
      <c r="K167" s="17"/>
      <c r="L167" s="70">
        <v>2000</v>
      </c>
      <c r="M167" s="16">
        <v>4</v>
      </c>
      <c r="N167" s="35">
        <v>43090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16">
        <v>163</v>
      </c>
      <c r="B168" s="16">
        <v>344</v>
      </c>
      <c r="C168" s="16" t="s">
        <v>1353</v>
      </c>
      <c r="D168" s="17" t="s">
        <v>1354</v>
      </c>
      <c r="E168" s="16" t="s">
        <v>20</v>
      </c>
      <c r="F168" s="16" t="s">
        <v>1355</v>
      </c>
      <c r="G168" s="16" t="s">
        <v>3234</v>
      </c>
      <c r="H168" s="215" t="s">
        <v>23</v>
      </c>
      <c r="I168" s="35">
        <v>43100</v>
      </c>
      <c r="J168" s="39">
        <v>0.47916666666666669</v>
      </c>
      <c r="K168" s="17"/>
      <c r="L168" s="70">
        <v>2200</v>
      </c>
      <c r="M168" s="16">
        <v>2</v>
      </c>
      <c r="N168" s="35">
        <v>43091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54.75" customHeight="1" x14ac:dyDescent="0.15">
      <c r="A169" s="16">
        <v>164</v>
      </c>
      <c r="B169" s="16">
        <v>345</v>
      </c>
      <c r="C169" s="16" t="s">
        <v>1361</v>
      </c>
      <c r="D169" s="17" t="s">
        <v>1362</v>
      </c>
      <c r="E169" s="16" t="s">
        <v>352</v>
      </c>
      <c r="F169" s="17" t="s">
        <v>1363</v>
      </c>
      <c r="G169" s="16" t="s">
        <v>3235</v>
      </c>
      <c r="H169" s="16" t="s">
        <v>23</v>
      </c>
      <c r="I169" s="35">
        <v>43097</v>
      </c>
      <c r="J169" s="39">
        <v>0.82291666666666663</v>
      </c>
      <c r="K169" s="21"/>
      <c r="L169" s="65">
        <v>2200</v>
      </c>
      <c r="M169" s="16">
        <v>3</v>
      </c>
      <c r="N169" s="35">
        <v>43091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>
        <v>165</v>
      </c>
      <c r="B170" s="16">
        <v>346</v>
      </c>
      <c r="C170" s="16" t="s">
        <v>1373</v>
      </c>
      <c r="D170" s="17" t="s">
        <v>1374</v>
      </c>
      <c r="E170" s="17" t="s">
        <v>62</v>
      </c>
      <c r="F170" s="16" t="s">
        <v>3236</v>
      </c>
      <c r="G170" s="16" t="s">
        <v>936</v>
      </c>
      <c r="H170" s="16" t="s">
        <v>1455</v>
      </c>
      <c r="I170" s="35">
        <v>43100</v>
      </c>
      <c r="J170" s="68">
        <v>0.47916666666666669</v>
      </c>
      <c r="K170" s="16"/>
      <c r="L170" s="70">
        <v>2800</v>
      </c>
      <c r="M170" s="16">
        <v>4</v>
      </c>
      <c r="N170" s="35">
        <v>43092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>
        <v>166</v>
      </c>
      <c r="B171" s="16">
        <v>235</v>
      </c>
      <c r="C171" s="16" t="s">
        <v>884</v>
      </c>
      <c r="D171" s="17" t="s">
        <v>885</v>
      </c>
      <c r="E171" s="16" t="s">
        <v>20</v>
      </c>
      <c r="F171" s="16" t="s">
        <v>886</v>
      </c>
      <c r="G171" s="16" t="s">
        <v>887</v>
      </c>
      <c r="H171" s="16" t="s">
        <v>23</v>
      </c>
      <c r="I171" s="35">
        <v>43100</v>
      </c>
      <c r="J171" s="39">
        <v>0.6875</v>
      </c>
      <c r="K171" s="29" t="s">
        <v>2517</v>
      </c>
      <c r="L171" s="70">
        <v>2500</v>
      </c>
      <c r="M171" s="16">
        <v>1</v>
      </c>
      <c r="N171" s="35">
        <v>43092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52.5" customHeight="1" x14ac:dyDescent="0.15">
      <c r="A172" s="16">
        <v>167</v>
      </c>
      <c r="B172" s="16">
        <v>348</v>
      </c>
      <c r="C172" s="16" t="s">
        <v>1383</v>
      </c>
      <c r="D172" s="17" t="s">
        <v>1384</v>
      </c>
      <c r="E172" s="17" t="s">
        <v>471</v>
      </c>
      <c r="F172" s="16" t="s">
        <v>1385</v>
      </c>
      <c r="G172" s="16" t="s">
        <v>3237</v>
      </c>
      <c r="H172" s="16" t="s">
        <v>1455</v>
      </c>
      <c r="I172" s="35">
        <v>43099</v>
      </c>
      <c r="J172" s="39">
        <v>0.875</v>
      </c>
      <c r="K172" s="17"/>
      <c r="L172" s="70">
        <v>2300</v>
      </c>
      <c r="M172" s="16">
        <v>1</v>
      </c>
      <c r="N172" s="35">
        <v>43092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39.75" customHeight="1" x14ac:dyDescent="0.15">
      <c r="A173" s="16">
        <v>168</v>
      </c>
      <c r="B173" s="16">
        <v>229</v>
      </c>
      <c r="C173" s="16" t="s">
        <v>861</v>
      </c>
      <c r="D173" s="17" t="s">
        <v>862</v>
      </c>
      <c r="E173" s="16" t="s">
        <v>89</v>
      </c>
      <c r="F173" s="16" t="s">
        <v>863</v>
      </c>
      <c r="G173" s="16" t="s">
        <v>864</v>
      </c>
      <c r="H173" s="215" t="s">
        <v>23</v>
      </c>
      <c r="I173" s="35">
        <v>43093</v>
      </c>
      <c r="J173" s="39">
        <v>0.5625</v>
      </c>
      <c r="K173" s="17"/>
      <c r="L173" s="70">
        <v>1500</v>
      </c>
      <c r="M173" s="16">
        <v>2</v>
      </c>
      <c r="N173" s="35">
        <v>43092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9.75" customHeight="1" x14ac:dyDescent="0.15">
      <c r="A174" s="16">
        <v>169</v>
      </c>
      <c r="B174" s="16">
        <v>333</v>
      </c>
      <c r="C174" s="16" t="s">
        <v>3238</v>
      </c>
      <c r="D174" s="17" t="s">
        <v>3239</v>
      </c>
      <c r="E174" s="17" t="s">
        <v>559</v>
      </c>
      <c r="F174" s="16" t="s">
        <v>3240</v>
      </c>
      <c r="G174" s="16" t="s">
        <v>3241</v>
      </c>
      <c r="H174" s="16" t="s">
        <v>1455</v>
      </c>
      <c r="I174" s="35">
        <v>43098</v>
      </c>
      <c r="J174" s="39">
        <v>0.375</v>
      </c>
      <c r="K174" s="17"/>
      <c r="L174" s="70">
        <v>3000</v>
      </c>
      <c r="M174" s="16">
        <v>2</v>
      </c>
      <c r="N174" s="35">
        <v>43094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39.75" customHeight="1" x14ac:dyDescent="0.15">
      <c r="A175" s="16">
        <v>170</v>
      </c>
      <c r="B175" s="16">
        <v>334</v>
      </c>
      <c r="C175" s="16" t="s">
        <v>1274</v>
      </c>
      <c r="D175" s="17" t="s">
        <v>1275</v>
      </c>
      <c r="E175" s="17" t="s">
        <v>326</v>
      </c>
      <c r="F175" s="16" t="s">
        <v>1276</v>
      </c>
      <c r="G175" s="16" t="s">
        <v>3242</v>
      </c>
      <c r="H175" s="16" t="s">
        <v>1455</v>
      </c>
      <c r="I175" s="35">
        <v>43100</v>
      </c>
      <c r="J175" s="39">
        <v>0.5</v>
      </c>
      <c r="K175" s="34"/>
      <c r="L175" s="70">
        <v>2200</v>
      </c>
      <c r="M175" s="16">
        <v>2</v>
      </c>
      <c r="N175" s="35">
        <v>43094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66" customHeight="1" x14ac:dyDescent="0.15">
      <c r="A176" s="16">
        <v>171</v>
      </c>
      <c r="B176" s="16">
        <v>335</v>
      </c>
      <c r="C176" s="16" t="s">
        <v>3243</v>
      </c>
      <c r="D176" s="17" t="s">
        <v>3244</v>
      </c>
      <c r="E176" s="17" t="s">
        <v>62</v>
      </c>
      <c r="F176" s="16" t="s">
        <v>3245</v>
      </c>
      <c r="G176" s="16" t="s">
        <v>3246</v>
      </c>
      <c r="H176" s="16" t="s">
        <v>1455</v>
      </c>
      <c r="I176" s="35">
        <v>43100</v>
      </c>
      <c r="J176" s="39">
        <v>0.58333333333333337</v>
      </c>
      <c r="K176" s="17" t="s">
        <v>3247</v>
      </c>
      <c r="L176" s="70">
        <v>1500</v>
      </c>
      <c r="M176" s="16">
        <v>3</v>
      </c>
      <c r="N176" s="35">
        <v>43094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61.5" customHeight="1" x14ac:dyDescent="0.15">
      <c r="A177" s="16">
        <v>172</v>
      </c>
      <c r="B177" s="16">
        <v>336</v>
      </c>
      <c r="C177" s="16" t="s">
        <v>1290</v>
      </c>
      <c r="D177" s="17" t="s">
        <v>1291</v>
      </c>
      <c r="E177" s="17" t="s">
        <v>237</v>
      </c>
      <c r="F177" s="16" t="s">
        <v>1292</v>
      </c>
      <c r="G177" s="16" t="s">
        <v>1293</v>
      </c>
      <c r="H177" s="16" t="s">
        <v>1455</v>
      </c>
      <c r="I177" s="35">
        <v>43100</v>
      </c>
      <c r="J177" s="39">
        <v>0.39583333333333331</v>
      </c>
      <c r="K177" s="16" t="s">
        <v>3248</v>
      </c>
      <c r="L177" s="70">
        <v>2800</v>
      </c>
      <c r="M177" s="16">
        <v>4</v>
      </c>
      <c r="N177" s="35">
        <v>43094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>
        <v>173</v>
      </c>
      <c r="B178" s="16">
        <v>337</v>
      </c>
      <c r="C178" s="16" t="s">
        <v>1295</v>
      </c>
      <c r="D178" s="17" t="s">
        <v>1296</v>
      </c>
      <c r="E178" s="17" t="s">
        <v>1297</v>
      </c>
      <c r="F178" s="16" t="s">
        <v>1298</v>
      </c>
      <c r="G178" s="16" t="s">
        <v>1299</v>
      </c>
      <c r="H178" s="16" t="s">
        <v>1455</v>
      </c>
      <c r="I178" s="35">
        <v>43100</v>
      </c>
      <c r="J178" s="39">
        <v>0.375</v>
      </c>
      <c r="K178" s="17"/>
      <c r="L178" s="70">
        <v>2800</v>
      </c>
      <c r="M178" s="16">
        <v>3</v>
      </c>
      <c r="N178" s="35">
        <v>43094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>
        <v>174</v>
      </c>
      <c r="B179" s="16">
        <v>338</v>
      </c>
      <c r="C179" s="16" t="s">
        <v>1304</v>
      </c>
      <c r="D179" s="17" t="s">
        <v>1305</v>
      </c>
      <c r="E179" s="17" t="s">
        <v>128</v>
      </c>
      <c r="F179" s="16" t="s">
        <v>1306</v>
      </c>
      <c r="G179" s="16" t="s">
        <v>1307</v>
      </c>
      <c r="H179" s="16" t="s">
        <v>1455</v>
      </c>
      <c r="I179" s="35">
        <v>43098</v>
      </c>
      <c r="J179" s="39">
        <v>0.875</v>
      </c>
      <c r="K179" s="17"/>
      <c r="L179" s="70">
        <v>1800</v>
      </c>
      <c r="M179" s="16">
        <v>2</v>
      </c>
      <c r="N179" s="35">
        <v>43095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94.5" customHeight="1" x14ac:dyDescent="0.15">
      <c r="A180" s="16">
        <v>175</v>
      </c>
      <c r="B180" s="16">
        <v>340</v>
      </c>
      <c r="C180" s="16" t="s">
        <v>1319</v>
      </c>
      <c r="D180" s="17" t="s">
        <v>1320</v>
      </c>
      <c r="E180" s="17" t="s">
        <v>20</v>
      </c>
      <c r="F180" s="17" t="s">
        <v>3249</v>
      </c>
      <c r="G180" s="16" t="s">
        <v>3250</v>
      </c>
      <c r="H180" s="16" t="s">
        <v>1455</v>
      </c>
      <c r="I180" s="35">
        <v>43097</v>
      </c>
      <c r="J180" s="39">
        <v>0.75</v>
      </c>
      <c r="K180" s="16" t="s">
        <v>3251</v>
      </c>
      <c r="L180" s="70">
        <v>1200</v>
      </c>
      <c r="M180" s="16">
        <v>2</v>
      </c>
      <c r="N180" s="35">
        <v>43095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9.75" customHeight="1" x14ac:dyDescent="0.15">
      <c r="A181" s="16">
        <v>176</v>
      </c>
      <c r="B181" s="16">
        <v>341</v>
      </c>
      <c r="C181" s="16" t="s">
        <v>1327</v>
      </c>
      <c r="D181" s="17" t="s">
        <v>1328</v>
      </c>
      <c r="E181" s="17" t="s">
        <v>62</v>
      </c>
      <c r="F181" s="16" t="s">
        <v>1329</v>
      </c>
      <c r="G181" s="16" t="s">
        <v>3252</v>
      </c>
      <c r="H181" s="16" t="s">
        <v>1455</v>
      </c>
      <c r="I181" s="35">
        <v>43100</v>
      </c>
      <c r="J181" s="39">
        <v>0.6875</v>
      </c>
      <c r="K181" s="17"/>
      <c r="L181" s="70">
        <v>3600</v>
      </c>
      <c r="M181" s="16">
        <v>3</v>
      </c>
      <c r="N181" s="35">
        <v>43095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64.5" customHeight="1" x14ac:dyDescent="0.15">
      <c r="A182" s="16">
        <v>177</v>
      </c>
      <c r="B182" s="16">
        <v>343</v>
      </c>
      <c r="C182" s="16" t="s">
        <v>1343</v>
      </c>
      <c r="D182" s="17" t="s">
        <v>1344</v>
      </c>
      <c r="E182" s="17" t="s">
        <v>20</v>
      </c>
      <c r="F182" s="17" t="s">
        <v>1345</v>
      </c>
      <c r="G182" s="16" t="s">
        <v>3253</v>
      </c>
      <c r="H182" s="16" t="s">
        <v>1455</v>
      </c>
      <c r="I182" s="35">
        <v>43100</v>
      </c>
      <c r="J182" s="39">
        <v>0.70833333333333337</v>
      </c>
      <c r="K182" s="21"/>
      <c r="L182" s="70">
        <v>2500</v>
      </c>
      <c r="M182" s="16">
        <v>1</v>
      </c>
      <c r="N182" s="35">
        <v>43096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05.75" customHeight="1" x14ac:dyDescent="0.15">
      <c r="A183" s="16">
        <v>178</v>
      </c>
      <c r="B183" s="16">
        <v>344</v>
      </c>
      <c r="C183" s="16" t="s">
        <v>3254</v>
      </c>
      <c r="D183" s="17" t="s">
        <v>3255</v>
      </c>
      <c r="E183" s="17" t="s">
        <v>62</v>
      </c>
      <c r="F183" s="17" t="s">
        <v>3256</v>
      </c>
      <c r="G183" s="16" t="s">
        <v>3257</v>
      </c>
      <c r="H183" s="16" t="s">
        <v>1455</v>
      </c>
      <c r="I183" s="35">
        <v>43098</v>
      </c>
      <c r="J183" s="39">
        <v>0.75</v>
      </c>
      <c r="K183" s="21" t="s">
        <v>3258</v>
      </c>
      <c r="L183" s="70">
        <v>1900</v>
      </c>
      <c r="M183" s="16">
        <v>3</v>
      </c>
      <c r="N183" s="35">
        <v>43095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48" customHeight="1" x14ac:dyDescent="0.15">
      <c r="A184" s="21">
        <v>179</v>
      </c>
      <c r="B184" s="16">
        <v>345</v>
      </c>
      <c r="C184" s="16" t="s">
        <v>1365</v>
      </c>
      <c r="D184" s="17" t="s">
        <v>1366</v>
      </c>
      <c r="E184" s="17" t="s">
        <v>62</v>
      </c>
      <c r="F184" s="17" t="s">
        <v>1367</v>
      </c>
      <c r="G184" s="16" t="s">
        <v>1368</v>
      </c>
      <c r="H184" s="16" t="s">
        <v>1455</v>
      </c>
      <c r="I184" s="35">
        <v>43098</v>
      </c>
      <c r="J184" s="59">
        <v>0.52083333333333337</v>
      </c>
      <c r="K184" s="16" t="s">
        <v>3259</v>
      </c>
      <c r="L184" s="65">
        <v>1900</v>
      </c>
      <c r="M184" s="21">
        <v>3</v>
      </c>
      <c r="N184" s="35">
        <v>43095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63.75" customHeight="1" x14ac:dyDescent="0.15">
      <c r="A185" s="16">
        <v>180</v>
      </c>
      <c r="B185" s="16">
        <v>346</v>
      </c>
      <c r="C185" s="16" t="s">
        <v>1369</v>
      </c>
      <c r="D185" s="17" t="s">
        <v>1370</v>
      </c>
      <c r="E185" s="17" t="s">
        <v>20</v>
      </c>
      <c r="F185" s="17" t="s">
        <v>1371</v>
      </c>
      <c r="G185" s="16" t="s">
        <v>1372</v>
      </c>
      <c r="H185" s="16" t="s">
        <v>1455</v>
      </c>
      <c r="I185" s="35">
        <v>43100</v>
      </c>
      <c r="J185" s="39">
        <v>0.70833333333333337</v>
      </c>
      <c r="K185" s="17"/>
      <c r="L185" s="70">
        <v>2500</v>
      </c>
      <c r="M185" s="16">
        <v>1</v>
      </c>
      <c r="N185" s="35">
        <v>43096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>
        <v>181</v>
      </c>
      <c r="B186" s="16">
        <v>221</v>
      </c>
      <c r="C186" s="16" t="s">
        <v>827</v>
      </c>
      <c r="D186" s="17" t="s">
        <v>828</v>
      </c>
      <c r="E186" s="16" t="s">
        <v>20</v>
      </c>
      <c r="F186" s="16" t="s">
        <v>3260</v>
      </c>
      <c r="G186" s="16" t="s">
        <v>3261</v>
      </c>
      <c r="H186" s="215" t="s">
        <v>23</v>
      </c>
      <c r="I186" s="35">
        <v>43099</v>
      </c>
      <c r="J186" s="39">
        <v>0.70833333333333337</v>
      </c>
      <c r="K186" s="21"/>
      <c r="L186" s="65">
        <v>1900</v>
      </c>
      <c r="M186" s="21">
        <v>1</v>
      </c>
      <c r="N186" s="35">
        <v>43096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>
        <v>182</v>
      </c>
      <c r="B187" s="16">
        <v>348</v>
      </c>
      <c r="C187" s="16" t="s">
        <v>1393</v>
      </c>
      <c r="D187" s="17" t="s">
        <v>1394</v>
      </c>
      <c r="E187" s="17" t="s">
        <v>20</v>
      </c>
      <c r="F187" s="16" t="s">
        <v>1395</v>
      </c>
      <c r="G187" s="16" t="s">
        <v>1396</v>
      </c>
      <c r="H187" s="16" t="s">
        <v>1455</v>
      </c>
      <c r="I187" s="35">
        <v>43097</v>
      </c>
      <c r="J187" s="39">
        <v>0.77083333333333337</v>
      </c>
      <c r="K187" s="17" t="s">
        <v>3262</v>
      </c>
      <c r="L187" s="70">
        <v>850</v>
      </c>
      <c r="M187" s="16">
        <v>2</v>
      </c>
      <c r="N187" s="35">
        <v>43096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65.25" customHeight="1" x14ac:dyDescent="0.15">
      <c r="A188" s="16">
        <v>183</v>
      </c>
      <c r="B188" s="16">
        <v>358</v>
      </c>
      <c r="C188" s="16" t="s">
        <v>1439</v>
      </c>
      <c r="D188" s="17" t="s">
        <v>1440</v>
      </c>
      <c r="E188" s="17" t="s">
        <v>237</v>
      </c>
      <c r="F188" s="16" t="s">
        <v>1441</v>
      </c>
      <c r="G188" s="16" t="s">
        <v>3263</v>
      </c>
      <c r="H188" s="16" t="s">
        <v>1455</v>
      </c>
      <c r="I188" s="35">
        <v>43100</v>
      </c>
      <c r="J188" s="39">
        <v>0.78125</v>
      </c>
      <c r="K188" s="16"/>
      <c r="L188" s="70">
        <v>5000</v>
      </c>
      <c r="M188" s="16">
        <v>3</v>
      </c>
      <c r="N188" s="35">
        <v>43099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>
        <v>184</v>
      </c>
      <c r="B189" s="16">
        <v>350</v>
      </c>
      <c r="C189" s="16" t="s">
        <v>1405</v>
      </c>
      <c r="D189" s="17" t="s">
        <v>1406</v>
      </c>
      <c r="E189" s="17" t="s">
        <v>128</v>
      </c>
      <c r="F189" s="16" t="s">
        <v>2946</v>
      </c>
      <c r="G189" s="16" t="s">
        <v>3264</v>
      </c>
      <c r="H189" s="16" t="s">
        <v>1455</v>
      </c>
      <c r="I189" s="35">
        <v>43100</v>
      </c>
      <c r="J189" s="39">
        <v>0.72916666666666663</v>
      </c>
      <c r="K189" s="17"/>
      <c r="L189" s="70">
        <v>2600</v>
      </c>
      <c r="M189" s="16">
        <v>2</v>
      </c>
      <c r="N189" s="35">
        <v>43096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8.25" customHeight="1" x14ac:dyDescent="0.15">
      <c r="A190" s="16">
        <v>185</v>
      </c>
      <c r="B190" s="16">
        <v>352</v>
      </c>
      <c r="C190" s="16" t="s">
        <v>1413</v>
      </c>
      <c r="D190" s="17" t="s">
        <v>1414</v>
      </c>
      <c r="E190" s="17" t="s">
        <v>62</v>
      </c>
      <c r="F190" s="17" t="s">
        <v>1415</v>
      </c>
      <c r="G190" s="16" t="s">
        <v>1416</v>
      </c>
      <c r="H190" s="16" t="s">
        <v>1455</v>
      </c>
      <c r="I190" s="35">
        <v>43100</v>
      </c>
      <c r="J190" s="39">
        <v>0.625</v>
      </c>
      <c r="K190" s="17"/>
      <c r="L190" s="70">
        <v>2800</v>
      </c>
      <c r="M190" s="16">
        <v>2</v>
      </c>
      <c r="N190" s="35">
        <v>43097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>
        <v>186</v>
      </c>
      <c r="B191" s="16">
        <v>359</v>
      </c>
      <c r="C191" s="16" t="s">
        <v>1442</v>
      </c>
      <c r="D191" s="17" t="s">
        <v>1443</v>
      </c>
      <c r="E191" s="17" t="s">
        <v>569</v>
      </c>
      <c r="F191" s="16" t="s">
        <v>1444</v>
      </c>
      <c r="G191" s="16" t="s">
        <v>3265</v>
      </c>
      <c r="H191" s="16" t="s">
        <v>1455</v>
      </c>
      <c r="I191" s="35">
        <v>43099</v>
      </c>
      <c r="J191" s="39">
        <v>0.83333333333333337</v>
      </c>
      <c r="K191" s="16"/>
      <c r="L191" s="70">
        <v>2500</v>
      </c>
      <c r="M191" s="16">
        <v>3</v>
      </c>
      <c r="N191" s="35">
        <v>43099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>
        <v>187</v>
      </c>
      <c r="B192" s="16">
        <v>356</v>
      </c>
      <c r="C192" s="16" t="s">
        <v>1431</v>
      </c>
      <c r="D192" s="17" t="s">
        <v>1432</v>
      </c>
      <c r="E192" s="17" t="s">
        <v>352</v>
      </c>
      <c r="F192" s="17" t="s">
        <v>1433</v>
      </c>
      <c r="G192" s="16" t="s">
        <v>1434</v>
      </c>
      <c r="H192" s="16" t="s">
        <v>1455</v>
      </c>
      <c r="I192" s="35">
        <v>43098</v>
      </c>
      <c r="J192" s="39">
        <v>0.66666666666666663</v>
      </c>
      <c r="K192" s="17"/>
      <c r="L192" s="70">
        <v>6000</v>
      </c>
      <c r="M192" s="16">
        <v>4</v>
      </c>
      <c r="N192" s="35">
        <v>43098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>
        <v>188</v>
      </c>
      <c r="B193" s="16">
        <v>357</v>
      </c>
      <c r="C193" s="16" t="s">
        <v>1435</v>
      </c>
      <c r="D193" s="17" t="s">
        <v>1436</v>
      </c>
      <c r="E193" s="17" t="s">
        <v>45</v>
      </c>
      <c r="F193" s="16" t="s">
        <v>3266</v>
      </c>
      <c r="G193" s="16" t="s">
        <v>1438</v>
      </c>
      <c r="H193" s="16" t="s">
        <v>1455</v>
      </c>
      <c r="I193" s="35">
        <v>43100</v>
      </c>
      <c r="J193" s="39">
        <v>0.45833333333333331</v>
      </c>
      <c r="K193" s="17"/>
      <c r="L193" s="70">
        <v>2800</v>
      </c>
      <c r="M193" s="16">
        <v>4</v>
      </c>
      <c r="N193" s="35">
        <v>43098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>
        <v>189</v>
      </c>
      <c r="B194" s="16">
        <v>360</v>
      </c>
      <c r="C194" s="16" t="s">
        <v>3267</v>
      </c>
      <c r="D194" s="17" t="s">
        <v>3268</v>
      </c>
      <c r="E194" s="17" t="s">
        <v>352</v>
      </c>
      <c r="F194" s="16" t="s">
        <v>3269</v>
      </c>
      <c r="G194" s="16"/>
      <c r="H194" s="16" t="s">
        <v>1455</v>
      </c>
      <c r="I194" s="35">
        <v>43099</v>
      </c>
      <c r="J194" s="39">
        <v>0.91666666666666663</v>
      </c>
      <c r="K194" s="16"/>
      <c r="L194" s="70">
        <v>2700</v>
      </c>
      <c r="M194" s="16">
        <v>2</v>
      </c>
      <c r="N194" s="35">
        <v>43099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>
        <v>190</v>
      </c>
      <c r="B195" s="16">
        <v>361</v>
      </c>
      <c r="C195" s="16" t="s">
        <v>1451</v>
      </c>
      <c r="D195" s="17" t="s">
        <v>1452</v>
      </c>
      <c r="E195" s="17" t="s">
        <v>569</v>
      </c>
      <c r="F195" s="16" t="s">
        <v>1453</v>
      </c>
      <c r="G195" s="16" t="s">
        <v>1454</v>
      </c>
      <c r="H195" s="16" t="s">
        <v>1455</v>
      </c>
      <c r="I195" s="35">
        <v>43100</v>
      </c>
      <c r="J195" s="39">
        <v>0.4236111111111111</v>
      </c>
      <c r="K195" s="17"/>
      <c r="L195" s="70">
        <v>2800</v>
      </c>
      <c r="M195" s="16">
        <v>4</v>
      </c>
      <c r="N195" s="35">
        <v>43100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>
        <v>191</v>
      </c>
      <c r="B196" s="16">
        <v>362</v>
      </c>
      <c r="C196" s="16" t="s">
        <v>1456</v>
      </c>
      <c r="D196" s="17" t="s">
        <v>3270</v>
      </c>
      <c r="E196" s="17" t="s">
        <v>20</v>
      </c>
      <c r="F196" s="16" t="s">
        <v>1458</v>
      </c>
      <c r="G196" s="16" t="s">
        <v>1459</v>
      </c>
      <c r="H196" s="16" t="s">
        <v>1455</v>
      </c>
      <c r="I196" s="35">
        <v>43100</v>
      </c>
      <c r="J196" s="39">
        <v>0.9375</v>
      </c>
      <c r="K196" s="17"/>
      <c r="L196" s="70">
        <v>4500</v>
      </c>
      <c r="M196" s="16">
        <v>1</v>
      </c>
      <c r="N196" s="35">
        <v>43100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97.5" customHeight="1" x14ac:dyDescent="0.15">
      <c r="A197" s="16">
        <v>192</v>
      </c>
      <c r="B197" s="16">
        <v>363</v>
      </c>
      <c r="C197" s="16" t="s">
        <v>3271</v>
      </c>
      <c r="D197" s="17" t="s">
        <v>3272</v>
      </c>
      <c r="E197" s="17" t="s">
        <v>128</v>
      </c>
      <c r="F197" s="17" t="s">
        <v>1462</v>
      </c>
      <c r="G197" s="16" t="s">
        <v>1463</v>
      </c>
      <c r="H197" s="16" t="s">
        <v>1455</v>
      </c>
      <c r="I197" s="35">
        <v>43100</v>
      </c>
      <c r="J197" s="39">
        <v>0.9375</v>
      </c>
      <c r="K197" s="16" t="s">
        <v>3273</v>
      </c>
      <c r="L197" s="70">
        <v>4800</v>
      </c>
      <c r="M197" s="16">
        <v>4</v>
      </c>
      <c r="N197" s="35">
        <v>43100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>
        <v>193</v>
      </c>
      <c r="B198" s="16"/>
      <c r="C198" s="16"/>
      <c r="D198" s="17"/>
      <c r="E198" s="16"/>
      <c r="F198" s="16"/>
      <c r="G198" s="16"/>
      <c r="H198" s="16"/>
      <c r="I198" s="35"/>
      <c r="J198" s="39"/>
      <c r="K198" s="17"/>
      <c r="L198" s="70"/>
      <c r="M198" s="16"/>
      <c r="N198" s="16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>
        <v>194</v>
      </c>
      <c r="B199" s="16"/>
      <c r="C199" s="16"/>
      <c r="D199" s="17"/>
      <c r="E199" s="16"/>
      <c r="F199" s="16"/>
      <c r="G199" s="16"/>
      <c r="H199" s="215"/>
      <c r="I199" s="35"/>
      <c r="J199" s="39"/>
      <c r="K199" s="17"/>
      <c r="L199" s="70"/>
      <c r="M199" s="16"/>
      <c r="N199" s="16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>
        <v>195</v>
      </c>
      <c r="B200" s="16"/>
      <c r="C200" s="16"/>
      <c r="D200" s="17"/>
      <c r="E200" s="16"/>
      <c r="F200" s="16"/>
      <c r="G200" s="16"/>
      <c r="H200" s="215"/>
      <c r="I200" s="35"/>
      <c r="J200" s="39"/>
      <c r="K200" s="17"/>
      <c r="L200" s="70"/>
      <c r="M200" s="16"/>
      <c r="N200" s="16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>
        <v>196</v>
      </c>
      <c r="B201" s="16"/>
      <c r="C201" s="16"/>
      <c r="D201" s="17"/>
      <c r="E201" s="16"/>
      <c r="F201" s="16"/>
      <c r="G201" s="16"/>
      <c r="H201" s="215"/>
      <c r="I201" s="35"/>
      <c r="J201" s="39"/>
      <c r="K201" s="17"/>
      <c r="L201" s="70"/>
      <c r="M201" s="16"/>
      <c r="N201" s="16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>
        <v>197</v>
      </c>
      <c r="B202" s="16"/>
      <c r="C202" s="16"/>
      <c r="D202" s="17"/>
      <c r="E202" s="16"/>
      <c r="F202" s="16"/>
      <c r="G202" s="16"/>
      <c r="H202" s="215"/>
      <c r="I202" s="35"/>
      <c r="J202" s="39"/>
      <c r="K202" s="17"/>
      <c r="L202" s="70"/>
      <c r="M202" s="16"/>
      <c r="N202" s="16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>
        <v>198</v>
      </c>
      <c r="B203" s="22"/>
      <c r="C203" s="218"/>
      <c r="D203" s="23"/>
      <c r="E203" s="22"/>
      <c r="F203" s="218"/>
      <c r="G203" s="22"/>
      <c r="H203" s="215"/>
      <c r="I203" s="35"/>
      <c r="J203" s="39"/>
      <c r="K203" s="17"/>
      <c r="L203" s="70"/>
      <c r="M203" s="16"/>
      <c r="N203" s="16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>
        <v>199</v>
      </c>
      <c r="B204" s="22"/>
      <c r="C204" s="218"/>
      <c r="D204" s="23"/>
      <c r="E204" s="22"/>
      <c r="F204" s="218"/>
      <c r="G204" s="22"/>
      <c r="H204" s="215"/>
      <c r="I204" s="35"/>
      <c r="J204" s="39"/>
      <c r="K204" s="17"/>
      <c r="L204" s="70"/>
      <c r="M204" s="16"/>
      <c r="N204" s="16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>
        <v>200</v>
      </c>
      <c r="B205" s="22"/>
      <c r="C205" s="218"/>
      <c r="D205" s="23"/>
      <c r="E205" s="22"/>
      <c r="F205" s="218"/>
      <c r="G205" s="22"/>
      <c r="H205" s="215"/>
      <c r="I205" s="35"/>
      <c r="J205" s="39"/>
      <c r="K205" s="17"/>
      <c r="L205" s="70"/>
      <c r="M205" s="16"/>
      <c r="N205" s="16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>
        <v>201</v>
      </c>
      <c r="B206" s="16"/>
      <c r="C206" s="16"/>
      <c r="D206" s="17"/>
      <c r="E206" s="16"/>
      <c r="F206" s="16"/>
      <c r="G206" s="16"/>
      <c r="H206" s="16"/>
      <c r="I206" s="35"/>
      <c r="J206" s="39"/>
      <c r="K206" s="17"/>
      <c r="L206" s="70"/>
      <c r="M206" s="16"/>
      <c r="N206" s="16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>
        <v>202</v>
      </c>
      <c r="B207" s="16"/>
      <c r="C207" s="16"/>
      <c r="D207" s="17"/>
      <c r="E207" s="16"/>
      <c r="F207" s="16"/>
      <c r="G207" s="16"/>
      <c r="H207" s="215"/>
      <c r="I207" s="35"/>
      <c r="J207" s="39"/>
      <c r="K207" s="17"/>
      <c r="L207" s="70"/>
      <c r="M207" s="16"/>
      <c r="N207" s="16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>
        <v>203</v>
      </c>
      <c r="B208" s="16"/>
      <c r="C208" s="16"/>
      <c r="D208" s="17"/>
      <c r="E208" s="16"/>
      <c r="F208" s="16"/>
      <c r="G208" s="16"/>
      <c r="H208" s="215"/>
      <c r="I208" s="35"/>
      <c r="J208" s="39"/>
      <c r="K208" s="17"/>
      <c r="L208" s="70"/>
      <c r="M208" s="16"/>
      <c r="N208" s="16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>
        <v>204</v>
      </c>
      <c r="B209" s="22"/>
      <c r="C209" s="22"/>
      <c r="D209" s="23"/>
      <c r="E209" s="22"/>
      <c r="F209" s="22"/>
      <c r="G209" s="22"/>
      <c r="H209" s="215"/>
      <c r="I209" s="35"/>
      <c r="J209" s="39"/>
      <c r="K209" s="17"/>
      <c r="L209" s="70"/>
      <c r="M209" s="16"/>
      <c r="N209" s="16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>
        <v>205</v>
      </c>
      <c r="B210" s="16"/>
      <c r="C210" s="16"/>
      <c r="D210" s="17"/>
      <c r="E210" s="16"/>
      <c r="F210" s="16"/>
      <c r="G210" s="16"/>
      <c r="H210" s="215"/>
      <c r="I210" s="35"/>
      <c r="J210" s="39"/>
      <c r="K210" s="17"/>
      <c r="L210" s="70"/>
      <c r="M210" s="16"/>
      <c r="N210" s="16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>
        <v>206</v>
      </c>
      <c r="B211" s="16"/>
      <c r="C211" s="16"/>
      <c r="D211" s="17"/>
      <c r="E211" s="16"/>
      <c r="F211" s="16"/>
      <c r="G211" s="16"/>
      <c r="H211" s="16"/>
      <c r="I211" s="35"/>
      <c r="J211" s="39"/>
      <c r="K211" s="17"/>
      <c r="L211" s="70"/>
      <c r="M211" s="16"/>
      <c r="N211" s="16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>
        <v>207</v>
      </c>
      <c r="B212" s="16"/>
      <c r="C212" s="16"/>
      <c r="D212" s="17"/>
      <c r="E212" s="16"/>
      <c r="F212" s="16"/>
      <c r="G212" s="16"/>
      <c r="H212" s="16"/>
      <c r="I212" s="35"/>
      <c r="J212" s="39"/>
      <c r="K212" s="17"/>
      <c r="L212" s="70"/>
      <c r="M212" s="16"/>
      <c r="N212" s="16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>
        <v>208</v>
      </c>
      <c r="B213" s="16"/>
      <c r="C213" s="16"/>
      <c r="D213" s="17"/>
      <c r="E213" s="16"/>
      <c r="F213" s="16"/>
      <c r="G213" s="16"/>
      <c r="H213" s="215"/>
      <c r="I213" s="35"/>
      <c r="J213" s="39"/>
      <c r="K213" s="17"/>
      <c r="L213" s="70"/>
      <c r="M213" s="16"/>
      <c r="N213" s="16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>
        <v>209</v>
      </c>
      <c r="B214" s="16"/>
      <c r="C214" s="16"/>
      <c r="D214" s="17"/>
      <c r="E214" s="16"/>
      <c r="F214" s="16"/>
      <c r="G214" s="16"/>
      <c r="H214" s="215"/>
      <c r="I214" s="35"/>
      <c r="J214" s="39"/>
      <c r="K214" s="17"/>
      <c r="L214" s="70"/>
      <c r="M214" s="16"/>
      <c r="N214" s="16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>
        <v>210</v>
      </c>
      <c r="B215" s="16"/>
      <c r="C215" s="16"/>
      <c r="D215" s="17"/>
      <c r="E215" s="16"/>
      <c r="F215" s="16"/>
      <c r="G215" s="16"/>
      <c r="H215" s="215"/>
      <c r="I215" s="35"/>
      <c r="J215" s="39"/>
      <c r="K215" s="16"/>
      <c r="L215" s="70"/>
      <c r="M215" s="16"/>
      <c r="N215" s="16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>
        <v>211</v>
      </c>
      <c r="B216" s="16"/>
      <c r="C216" s="16"/>
      <c r="D216" s="17"/>
      <c r="E216" s="16"/>
      <c r="F216" s="16"/>
      <c r="G216" s="16"/>
      <c r="H216" s="215"/>
      <c r="I216" s="35"/>
      <c r="J216" s="39"/>
      <c r="K216" s="17"/>
      <c r="L216" s="70"/>
      <c r="M216" s="16"/>
      <c r="N216" s="16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>
        <v>212</v>
      </c>
      <c r="B217" s="16"/>
      <c r="C217" s="16"/>
      <c r="D217" s="17"/>
      <c r="E217" s="16"/>
      <c r="F217" s="16"/>
      <c r="G217" s="16"/>
      <c r="H217" s="215"/>
      <c r="I217" s="35"/>
      <c r="J217" s="39"/>
      <c r="K217" s="17"/>
      <c r="L217" s="70"/>
      <c r="M217" s="16"/>
      <c r="N217" s="16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>
        <v>213</v>
      </c>
      <c r="B218" s="16"/>
      <c r="C218" s="16"/>
      <c r="D218" s="17"/>
      <c r="E218" s="16"/>
      <c r="F218" s="16"/>
      <c r="G218" s="16"/>
      <c r="H218" s="16"/>
      <c r="I218" s="35"/>
      <c r="J218" s="39"/>
      <c r="K218" s="17"/>
      <c r="L218" s="70"/>
      <c r="M218" s="16"/>
      <c r="N218" s="16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>
        <v>214</v>
      </c>
      <c r="B219" s="16"/>
      <c r="C219" s="16"/>
      <c r="D219" s="17"/>
      <c r="E219" s="16"/>
      <c r="F219" s="16"/>
      <c r="G219" s="16"/>
      <c r="H219" s="16"/>
      <c r="I219" s="35"/>
      <c r="J219" s="39"/>
      <c r="K219" s="17"/>
      <c r="L219" s="70"/>
      <c r="M219" s="16"/>
      <c r="N219" s="16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>
        <v>215</v>
      </c>
      <c r="B220" s="16"/>
      <c r="C220" s="16"/>
      <c r="D220" s="17"/>
      <c r="E220" s="16"/>
      <c r="F220" s="16"/>
      <c r="G220" s="16"/>
      <c r="H220" s="16"/>
      <c r="I220" s="35"/>
      <c r="J220" s="39"/>
      <c r="K220" s="17"/>
      <c r="L220" s="70"/>
      <c r="M220" s="16"/>
      <c r="N220" s="16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>
        <v>216</v>
      </c>
      <c r="B221" s="16"/>
      <c r="C221" s="16"/>
      <c r="D221" s="17"/>
      <c r="E221" s="16"/>
      <c r="F221" s="16"/>
      <c r="G221" s="16"/>
      <c r="H221" s="16"/>
      <c r="I221" s="35"/>
      <c r="J221" s="39"/>
      <c r="K221" s="17"/>
      <c r="L221" s="70"/>
      <c r="M221" s="16"/>
      <c r="N221" s="16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>
        <v>217</v>
      </c>
      <c r="B222" s="16"/>
      <c r="C222" s="16"/>
      <c r="D222" s="17"/>
      <c r="E222" s="16"/>
      <c r="F222" s="16"/>
      <c r="G222" s="16"/>
      <c r="H222" s="16"/>
      <c r="I222" s="35"/>
      <c r="J222" s="39"/>
      <c r="K222" s="17"/>
      <c r="L222" s="70"/>
      <c r="M222" s="16"/>
      <c r="N222" s="16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>
        <v>218</v>
      </c>
      <c r="B223" s="16"/>
      <c r="C223" s="16"/>
      <c r="D223" s="17"/>
      <c r="E223" s="16"/>
      <c r="F223" s="16"/>
      <c r="G223" s="16"/>
      <c r="H223" s="16"/>
      <c r="I223" s="35"/>
      <c r="J223" s="39"/>
      <c r="K223" s="17"/>
      <c r="L223" s="70"/>
      <c r="M223" s="16"/>
      <c r="N223" s="16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>
        <v>219</v>
      </c>
      <c r="B224" s="16"/>
      <c r="C224" s="16"/>
      <c r="D224" s="17"/>
      <c r="E224" s="16"/>
      <c r="F224" s="16"/>
      <c r="G224" s="16"/>
      <c r="H224" s="16"/>
      <c r="I224" s="35"/>
      <c r="J224" s="39"/>
      <c r="K224" s="17"/>
      <c r="L224" s="70"/>
      <c r="M224" s="16"/>
      <c r="N224" s="16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>
        <v>220</v>
      </c>
      <c r="B225" s="16"/>
      <c r="C225" s="16"/>
      <c r="D225" s="17"/>
      <c r="E225" s="16"/>
      <c r="F225" s="16"/>
      <c r="G225" s="16"/>
      <c r="H225" s="16"/>
      <c r="I225" s="35"/>
      <c r="J225" s="39"/>
      <c r="K225" s="17"/>
      <c r="L225" s="70"/>
      <c r="M225" s="16"/>
      <c r="N225" s="16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>
        <v>221</v>
      </c>
      <c r="B226" s="16"/>
      <c r="C226" s="16"/>
      <c r="D226" s="17"/>
      <c r="E226" s="16"/>
      <c r="F226" s="16"/>
      <c r="G226" s="16"/>
      <c r="H226" s="16"/>
      <c r="I226" s="35"/>
      <c r="J226" s="39"/>
      <c r="K226" s="17"/>
      <c r="L226" s="70"/>
      <c r="M226" s="16"/>
      <c r="N226" s="16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>
        <v>222</v>
      </c>
      <c r="B227" s="16"/>
      <c r="C227" s="16"/>
      <c r="D227" s="17"/>
      <c r="E227" s="16"/>
      <c r="F227" s="16"/>
      <c r="G227" s="16"/>
      <c r="H227" s="16"/>
      <c r="I227" s="35"/>
      <c r="J227" s="39"/>
      <c r="K227" s="17"/>
      <c r="L227" s="70"/>
      <c r="M227" s="16"/>
      <c r="N227" s="16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>
        <v>223</v>
      </c>
      <c r="B228" s="16"/>
      <c r="C228" s="16"/>
      <c r="D228" s="17"/>
      <c r="E228" s="16"/>
      <c r="F228" s="16"/>
      <c r="G228" s="16"/>
      <c r="H228" s="16"/>
      <c r="I228" s="35"/>
      <c r="J228" s="39"/>
      <c r="K228" s="17"/>
      <c r="L228" s="70"/>
      <c r="M228" s="16"/>
      <c r="N228" s="16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>
        <v>224</v>
      </c>
      <c r="B229" s="16"/>
      <c r="C229" s="16"/>
      <c r="D229" s="17"/>
      <c r="E229" s="16"/>
      <c r="F229" s="16"/>
      <c r="G229" s="16"/>
      <c r="H229" s="16"/>
      <c r="I229" s="35"/>
      <c r="J229" s="39"/>
      <c r="K229" s="17"/>
      <c r="L229" s="70"/>
      <c r="M229" s="16"/>
      <c r="N229" s="16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16">
        <v>225</v>
      </c>
      <c r="B230" s="16"/>
      <c r="C230" s="16"/>
      <c r="D230" s="17"/>
      <c r="E230" s="16"/>
      <c r="F230" s="19"/>
      <c r="G230" s="16"/>
      <c r="H230" s="16"/>
      <c r="I230" s="35"/>
      <c r="J230" s="39"/>
      <c r="K230" s="34"/>
      <c r="L230" s="70"/>
      <c r="M230" s="16"/>
      <c r="N230" s="16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>
        <v>226</v>
      </c>
      <c r="B231" s="16"/>
      <c r="C231" s="16"/>
      <c r="D231" s="17"/>
      <c r="E231" s="16"/>
      <c r="F231" s="16"/>
      <c r="G231" s="16"/>
      <c r="H231" s="16"/>
      <c r="I231" s="35"/>
      <c r="J231" s="39"/>
      <c r="K231" s="219"/>
      <c r="L231" s="70"/>
      <c r="M231" s="16"/>
      <c r="N231" s="16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>
        <v>227</v>
      </c>
      <c r="B232" s="16"/>
      <c r="C232" s="16"/>
      <c r="D232" s="17"/>
      <c r="E232" s="16"/>
      <c r="F232" s="16"/>
      <c r="G232" s="16"/>
      <c r="H232" s="16"/>
      <c r="I232" s="35"/>
      <c r="J232" s="39"/>
      <c r="K232" s="34"/>
      <c r="L232" s="70"/>
      <c r="M232" s="16"/>
      <c r="N232" s="16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16">
        <v>228</v>
      </c>
      <c r="B233" s="16"/>
      <c r="C233" s="16"/>
      <c r="D233" s="17"/>
      <c r="E233" s="16"/>
      <c r="F233" s="16"/>
      <c r="G233" s="16"/>
      <c r="H233" s="16"/>
      <c r="I233" s="35"/>
      <c r="J233" s="39"/>
      <c r="K233" s="34"/>
      <c r="L233" s="70"/>
      <c r="M233" s="16"/>
      <c r="N233" s="16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16">
        <v>229</v>
      </c>
      <c r="B234" s="16"/>
      <c r="C234" s="20"/>
      <c r="D234" s="29"/>
      <c r="E234" s="20"/>
      <c r="F234" s="20"/>
      <c r="G234" s="20"/>
      <c r="H234" s="20"/>
      <c r="I234" s="220"/>
      <c r="J234" s="221"/>
      <c r="K234" s="217"/>
      <c r="L234" s="70"/>
      <c r="M234" s="16"/>
      <c r="N234" s="16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16">
        <v>230</v>
      </c>
      <c r="B235" s="16"/>
      <c r="C235" s="16"/>
      <c r="D235" s="17"/>
      <c r="E235" s="16"/>
      <c r="F235" s="16"/>
      <c r="G235" s="16"/>
      <c r="H235" s="16"/>
      <c r="I235" s="35"/>
      <c r="J235" s="39"/>
      <c r="K235" s="34"/>
      <c r="L235" s="70"/>
      <c r="M235" s="16"/>
      <c r="N235" s="16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16">
        <v>231</v>
      </c>
      <c r="B236" s="19"/>
      <c r="C236" s="19"/>
      <c r="D236" s="34"/>
      <c r="E236" s="19"/>
      <c r="F236" s="19"/>
      <c r="G236" s="19"/>
      <c r="H236" s="19"/>
      <c r="I236" s="222"/>
      <c r="J236" s="223"/>
      <c r="K236" s="34"/>
      <c r="L236" s="70"/>
      <c r="M236" s="16"/>
      <c r="N236" s="16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16">
        <v>232</v>
      </c>
      <c r="B237" s="16"/>
      <c r="C237" s="16"/>
      <c r="D237" s="17"/>
      <c r="E237" s="16"/>
      <c r="F237" s="16"/>
      <c r="G237" s="16"/>
      <c r="H237" s="16"/>
      <c r="I237" s="35"/>
      <c r="J237" s="39"/>
      <c r="K237" s="34"/>
      <c r="L237" s="70"/>
      <c r="M237" s="16"/>
      <c r="N237" s="16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16">
        <v>233</v>
      </c>
      <c r="B238" s="19"/>
      <c r="C238" s="19"/>
      <c r="D238" s="34"/>
      <c r="E238" s="19"/>
      <c r="F238" s="19"/>
      <c r="G238" s="19"/>
      <c r="H238" s="19"/>
      <c r="I238" s="222"/>
      <c r="J238" s="223"/>
      <c r="K238" s="34"/>
      <c r="L238" s="70"/>
      <c r="M238" s="16"/>
      <c r="N238" s="16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16">
        <v>234</v>
      </c>
      <c r="B239" s="16"/>
      <c r="C239" s="16"/>
      <c r="D239" s="17"/>
      <c r="E239" s="16"/>
      <c r="F239" s="16"/>
      <c r="G239" s="16"/>
      <c r="H239" s="16"/>
      <c r="I239" s="35"/>
      <c r="J239" s="39"/>
      <c r="K239" s="17"/>
      <c r="L239" s="40"/>
      <c r="M239" s="16"/>
      <c r="N239" s="16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16">
        <v>235</v>
      </c>
      <c r="B240" s="16"/>
      <c r="C240" s="16"/>
      <c r="D240" s="17"/>
      <c r="E240" s="16"/>
      <c r="F240" s="16"/>
      <c r="G240" s="16"/>
      <c r="H240" s="16"/>
      <c r="I240" s="35"/>
      <c r="J240" s="39"/>
      <c r="K240" s="17"/>
      <c r="L240" s="40"/>
      <c r="M240" s="16"/>
      <c r="N240" s="16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16">
        <v>236</v>
      </c>
      <c r="B241" s="16"/>
      <c r="C241" s="16"/>
      <c r="D241" s="17"/>
      <c r="E241" s="16"/>
      <c r="F241" s="16"/>
      <c r="G241" s="16"/>
      <c r="H241" s="16"/>
      <c r="I241" s="35"/>
      <c r="J241" s="39"/>
      <c r="K241" s="17"/>
      <c r="L241" s="70"/>
      <c r="M241" s="16"/>
      <c r="N241" s="16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16">
        <v>237</v>
      </c>
      <c r="B242" s="16"/>
      <c r="C242" s="16"/>
      <c r="D242" s="17"/>
      <c r="E242" s="16"/>
      <c r="F242" s="16"/>
      <c r="G242" s="16"/>
      <c r="H242" s="16"/>
      <c r="I242" s="35"/>
      <c r="J242" s="39"/>
      <c r="K242" s="40"/>
      <c r="L242" s="70"/>
      <c r="M242" s="16"/>
      <c r="N242" s="16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16">
        <v>238</v>
      </c>
      <c r="B243" s="16"/>
      <c r="C243" s="16"/>
      <c r="D243" s="17"/>
      <c r="E243" s="16"/>
      <c r="F243" s="16"/>
      <c r="G243" s="16"/>
      <c r="H243" s="16"/>
      <c r="I243" s="35"/>
      <c r="J243" s="39"/>
      <c r="K243" s="70"/>
      <c r="L243" s="70"/>
      <c r="M243" s="16"/>
      <c r="N243" s="16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16">
        <v>239</v>
      </c>
      <c r="B244" s="16"/>
      <c r="C244" s="19"/>
      <c r="D244" s="34"/>
      <c r="E244" s="19"/>
      <c r="F244" s="19"/>
      <c r="G244" s="16"/>
      <c r="H244" s="19"/>
      <c r="I244" s="35"/>
      <c r="J244" s="39"/>
      <c r="K244" s="70"/>
      <c r="L244" s="70"/>
      <c r="M244" s="16"/>
      <c r="N244" s="16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16">
        <v>240</v>
      </c>
      <c r="B245" s="16"/>
      <c r="C245" s="16"/>
      <c r="D245" s="17"/>
      <c r="E245" s="16"/>
      <c r="F245" s="16"/>
      <c r="G245" s="16"/>
      <c r="H245" s="16"/>
      <c r="I245" s="35"/>
      <c r="J245" s="39"/>
      <c r="K245" s="17"/>
      <c r="L245" s="70"/>
      <c r="M245" s="16"/>
      <c r="N245" s="16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>
        <v>241</v>
      </c>
      <c r="B246" s="16"/>
      <c r="C246" s="16"/>
      <c r="D246" s="17"/>
      <c r="E246" s="16"/>
      <c r="F246" s="16"/>
      <c r="G246" s="16"/>
      <c r="H246" s="16"/>
      <c r="I246" s="35"/>
      <c r="J246" s="39"/>
      <c r="K246" s="34"/>
      <c r="L246" s="70"/>
      <c r="M246" s="16"/>
      <c r="N246" s="16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16">
        <v>242</v>
      </c>
      <c r="B247" s="16"/>
      <c r="C247" s="16"/>
      <c r="D247" s="17"/>
      <c r="E247" s="16"/>
      <c r="F247" s="16"/>
      <c r="G247" s="16"/>
      <c r="H247" s="16"/>
      <c r="I247" s="35"/>
      <c r="J247" s="39"/>
      <c r="K247" s="17"/>
      <c r="L247" s="40"/>
      <c r="M247" s="16"/>
      <c r="N247" s="16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16">
        <v>243</v>
      </c>
      <c r="B248" s="16"/>
      <c r="C248" s="16"/>
      <c r="D248" s="17"/>
      <c r="E248" s="16"/>
      <c r="F248" s="16"/>
      <c r="G248" s="16"/>
      <c r="H248" s="16"/>
      <c r="I248" s="35"/>
      <c r="J248" s="39"/>
      <c r="K248" s="17"/>
      <c r="L248" s="40"/>
      <c r="M248" s="16"/>
      <c r="N248" s="16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16">
        <v>244</v>
      </c>
      <c r="B249" s="16"/>
      <c r="C249" s="16"/>
      <c r="D249" s="17"/>
      <c r="E249" s="16"/>
      <c r="F249" s="16"/>
      <c r="G249" s="16"/>
      <c r="H249" s="16"/>
      <c r="I249" s="35"/>
      <c r="J249" s="39"/>
      <c r="K249" s="17"/>
      <c r="L249" s="40"/>
      <c r="M249" s="16"/>
      <c r="N249" s="16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16">
        <v>245</v>
      </c>
      <c r="B250" s="16"/>
      <c r="C250" s="16"/>
      <c r="D250" s="17"/>
      <c r="E250" s="16"/>
      <c r="F250" s="16"/>
      <c r="G250" s="16"/>
      <c r="H250" s="16"/>
      <c r="I250" s="35"/>
      <c r="J250" s="39"/>
      <c r="K250" s="17"/>
      <c r="L250" s="40"/>
      <c r="M250" s="16"/>
      <c r="N250" s="16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16">
        <v>246</v>
      </c>
      <c r="B251" s="16"/>
      <c r="C251" s="16"/>
      <c r="D251" s="17"/>
      <c r="E251" s="16"/>
      <c r="F251" s="16"/>
      <c r="G251" s="16"/>
      <c r="H251" s="16"/>
      <c r="I251" s="35"/>
      <c r="J251" s="39"/>
      <c r="K251" s="17"/>
      <c r="L251" s="40"/>
      <c r="M251" s="16"/>
      <c r="N251" s="16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16">
        <v>247</v>
      </c>
      <c r="B252" s="16"/>
      <c r="C252" s="16"/>
      <c r="D252" s="17"/>
      <c r="E252" s="16"/>
      <c r="F252" s="16"/>
      <c r="G252" s="16"/>
      <c r="H252" s="16"/>
      <c r="I252" s="35"/>
      <c r="J252" s="39"/>
      <c r="K252" s="17"/>
      <c r="L252" s="40"/>
      <c r="M252" s="16"/>
      <c r="N252" s="16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16">
        <v>248</v>
      </c>
      <c r="B253" s="16"/>
      <c r="C253" s="16"/>
      <c r="D253" s="17"/>
      <c r="E253" s="16"/>
      <c r="F253" s="16"/>
      <c r="G253" s="16"/>
      <c r="H253" s="16"/>
      <c r="I253" s="35"/>
      <c r="J253" s="39"/>
      <c r="K253" s="17"/>
      <c r="L253" s="40"/>
      <c r="M253" s="16"/>
      <c r="N253" s="16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16">
        <v>249</v>
      </c>
      <c r="B254" s="16"/>
      <c r="C254" s="16"/>
      <c r="D254" s="17"/>
      <c r="E254" s="16"/>
      <c r="F254" s="16"/>
      <c r="G254" s="16"/>
      <c r="H254" s="16"/>
      <c r="I254" s="35"/>
      <c r="J254" s="39"/>
      <c r="K254" s="17"/>
      <c r="L254" s="40"/>
      <c r="M254" s="16"/>
      <c r="N254" s="16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16">
        <v>250</v>
      </c>
      <c r="B255" s="16"/>
      <c r="C255" s="16"/>
      <c r="D255" s="17"/>
      <c r="E255" s="16"/>
      <c r="F255" s="16"/>
      <c r="G255" s="16"/>
      <c r="H255" s="16"/>
      <c r="I255" s="35"/>
      <c r="J255" s="39"/>
      <c r="K255" s="17"/>
      <c r="L255" s="40"/>
      <c r="M255" s="16"/>
      <c r="N255" s="16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16">
        <v>251</v>
      </c>
      <c r="B256" s="16"/>
      <c r="C256" s="16"/>
      <c r="D256" s="17"/>
      <c r="E256" s="16"/>
      <c r="F256" s="16"/>
      <c r="G256" s="16"/>
      <c r="H256" s="16"/>
      <c r="I256" s="35"/>
      <c r="J256" s="39"/>
      <c r="K256" s="17"/>
      <c r="L256" s="40"/>
      <c r="M256" s="16"/>
      <c r="N256" s="16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16">
        <v>252</v>
      </c>
      <c r="B257" s="16"/>
      <c r="C257" s="16"/>
      <c r="D257" s="17"/>
      <c r="E257" s="16"/>
      <c r="F257" s="16"/>
      <c r="G257" s="16"/>
      <c r="H257" s="16"/>
      <c r="I257" s="35"/>
      <c r="J257" s="39"/>
      <c r="K257" s="17"/>
      <c r="L257" s="40"/>
      <c r="M257" s="16"/>
      <c r="N257" s="16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16">
        <v>253</v>
      </c>
      <c r="B258" s="16"/>
      <c r="C258" s="16"/>
      <c r="D258" s="17"/>
      <c r="E258" s="16"/>
      <c r="F258" s="16"/>
      <c r="G258" s="16"/>
      <c r="H258" s="16"/>
      <c r="I258" s="35"/>
      <c r="J258" s="39"/>
      <c r="K258" s="17"/>
      <c r="L258" s="40"/>
      <c r="M258" s="16"/>
      <c r="N258" s="16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16">
        <v>254</v>
      </c>
      <c r="B259" s="16"/>
      <c r="C259" s="16"/>
      <c r="D259" s="17"/>
      <c r="E259" s="16"/>
      <c r="F259" s="16"/>
      <c r="G259" s="16"/>
      <c r="H259" s="16"/>
      <c r="I259" s="35"/>
      <c r="J259" s="39"/>
      <c r="K259" s="17"/>
      <c r="L259" s="40"/>
      <c r="M259" s="16"/>
      <c r="N259" s="16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16">
        <v>255</v>
      </c>
      <c r="B260" s="16"/>
      <c r="C260" s="16"/>
      <c r="D260" s="17"/>
      <c r="E260" s="16"/>
      <c r="F260" s="16"/>
      <c r="G260" s="16"/>
      <c r="H260" s="16"/>
      <c r="I260" s="35"/>
      <c r="J260" s="39"/>
      <c r="K260" s="17"/>
      <c r="L260" s="40"/>
      <c r="M260" s="16"/>
      <c r="N260" s="16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16">
        <v>256</v>
      </c>
      <c r="B261" s="16"/>
      <c r="C261" s="16"/>
      <c r="D261" s="17"/>
      <c r="E261" s="16"/>
      <c r="F261" s="16"/>
      <c r="G261" s="16"/>
      <c r="H261" s="16"/>
      <c r="I261" s="35"/>
      <c r="J261" s="39"/>
      <c r="K261" s="17"/>
      <c r="L261" s="40"/>
      <c r="M261" s="16"/>
      <c r="N261" s="16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16">
        <v>257</v>
      </c>
      <c r="B262" s="16"/>
      <c r="C262" s="16"/>
      <c r="D262" s="17"/>
      <c r="E262" s="16"/>
      <c r="F262" s="16"/>
      <c r="G262" s="16"/>
      <c r="H262" s="16"/>
      <c r="I262" s="35"/>
      <c r="J262" s="39"/>
      <c r="K262" s="17"/>
      <c r="L262" s="40"/>
      <c r="M262" s="16"/>
      <c r="N262" s="16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16">
        <v>258</v>
      </c>
      <c r="B263" s="16"/>
      <c r="C263" s="16"/>
      <c r="D263" s="17"/>
      <c r="E263" s="16"/>
      <c r="F263" s="16"/>
      <c r="G263" s="16"/>
      <c r="H263" s="16"/>
      <c r="I263" s="35"/>
      <c r="J263" s="39"/>
      <c r="K263" s="17"/>
      <c r="L263" s="40"/>
      <c r="M263" s="16"/>
      <c r="N263" s="16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16">
        <v>259</v>
      </c>
      <c r="B264" s="16"/>
      <c r="C264" s="16"/>
      <c r="D264" s="17"/>
      <c r="E264" s="16"/>
      <c r="F264" s="16"/>
      <c r="G264" s="16"/>
      <c r="H264" s="16"/>
      <c r="I264" s="35"/>
      <c r="J264" s="39"/>
      <c r="K264" s="17"/>
      <c r="L264" s="40"/>
      <c r="M264" s="16"/>
      <c r="N264" s="16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16">
        <v>260</v>
      </c>
      <c r="B265" s="16"/>
      <c r="C265" s="16"/>
      <c r="D265" s="17"/>
      <c r="E265" s="16"/>
      <c r="F265" s="16"/>
      <c r="G265" s="16"/>
      <c r="H265" s="16"/>
      <c r="I265" s="35"/>
      <c r="J265" s="39"/>
      <c r="K265" s="17"/>
      <c r="L265" s="40"/>
      <c r="M265" s="16"/>
      <c r="N265" s="16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16">
        <v>261</v>
      </c>
      <c r="B266" s="16"/>
      <c r="C266" s="16"/>
      <c r="D266" s="17"/>
      <c r="E266" s="16"/>
      <c r="F266" s="16"/>
      <c r="G266" s="16"/>
      <c r="H266" s="16"/>
      <c r="I266" s="35"/>
      <c r="J266" s="39"/>
      <c r="K266" s="17"/>
      <c r="L266" s="40"/>
      <c r="M266" s="16"/>
      <c r="N266" s="16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16">
        <v>262</v>
      </c>
      <c r="B267" s="16"/>
      <c r="C267" s="16"/>
      <c r="D267" s="17"/>
      <c r="E267" s="16"/>
      <c r="F267" s="16"/>
      <c r="G267" s="16"/>
      <c r="H267" s="16"/>
      <c r="I267" s="35"/>
      <c r="J267" s="39"/>
      <c r="K267" s="17"/>
      <c r="L267" s="40"/>
      <c r="M267" s="16"/>
      <c r="N267" s="16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16">
        <v>263</v>
      </c>
      <c r="B268" s="16"/>
      <c r="C268" s="16"/>
      <c r="D268" s="17"/>
      <c r="E268" s="16"/>
      <c r="F268" s="16"/>
      <c r="G268" s="16"/>
      <c r="H268" s="16"/>
      <c r="I268" s="35"/>
      <c r="J268" s="39"/>
      <c r="K268" s="17"/>
      <c r="L268" s="40"/>
      <c r="M268" s="16"/>
      <c r="N268" s="16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16">
        <v>264</v>
      </c>
      <c r="B269" s="16"/>
      <c r="C269" s="16"/>
      <c r="D269" s="17"/>
      <c r="E269" s="16"/>
      <c r="F269" s="16"/>
      <c r="G269" s="16"/>
      <c r="H269" s="16"/>
      <c r="I269" s="35"/>
      <c r="J269" s="39"/>
      <c r="K269" s="17"/>
      <c r="L269" s="40"/>
      <c r="M269" s="16"/>
      <c r="N269" s="16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16">
        <v>265</v>
      </c>
      <c r="B270" s="16"/>
      <c r="C270" s="16"/>
      <c r="D270" s="17"/>
      <c r="E270" s="16"/>
      <c r="F270" s="16"/>
      <c r="G270" s="16"/>
      <c r="H270" s="16"/>
      <c r="I270" s="35"/>
      <c r="J270" s="39"/>
      <c r="K270" s="17"/>
      <c r="L270" s="40"/>
      <c r="M270" s="16"/>
      <c r="N270" s="16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16">
        <v>266</v>
      </c>
      <c r="B271" s="16"/>
      <c r="C271" s="16"/>
      <c r="D271" s="17"/>
      <c r="E271" s="16"/>
      <c r="F271" s="16"/>
      <c r="G271" s="16"/>
      <c r="H271" s="16"/>
      <c r="I271" s="35"/>
      <c r="J271" s="39"/>
      <c r="K271" s="17"/>
      <c r="L271" s="40"/>
      <c r="M271" s="16"/>
      <c r="N271" s="1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16">
        <v>267</v>
      </c>
      <c r="B272" s="16"/>
      <c r="C272" s="16"/>
      <c r="D272" s="17"/>
      <c r="E272" s="16"/>
      <c r="F272" s="16"/>
      <c r="G272" s="16"/>
      <c r="H272" s="16"/>
      <c r="I272" s="35"/>
      <c r="J272" s="39"/>
      <c r="K272" s="17"/>
      <c r="L272" s="40"/>
      <c r="M272" s="16"/>
      <c r="N272" s="16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16">
        <v>268</v>
      </c>
      <c r="B273" s="16"/>
      <c r="C273" s="16"/>
      <c r="D273" s="17"/>
      <c r="E273" s="16"/>
      <c r="F273" s="16"/>
      <c r="G273" s="16"/>
      <c r="H273" s="16"/>
      <c r="I273" s="35"/>
      <c r="J273" s="39"/>
      <c r="K273" s="17"/>
      <c r="L273" s="40"/>
      <c r="M273" s="16"/>
      <c r="N273" s="16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16">
        <v>269</v>
      </c>
      <c r="B274" s="16"/>
      <c r="C274" s="16"/>
      <c r="D274" s="17"/>
      <c r="E274" s="16"/>
      <c r="F274" s="16"/>
      <c r="G274" s="16"/>
      <c r="H274" s="16"/>
      <c r="I274" s="35"/>
      <c r="J274" s="39"/>
      <c r="K274" s="17"/>
      <c r="L274" s="40"/>
      <c r="M274" s="16"/>
      <c r="N274" s="16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16">
        <v>270</v>
      </c>
      <c r="B275" s="16"/>
      <c r="C275" s="16"/>
      <c r="D275" s="17"/>
      <c r="E275" s="16"/>
      <c r="F275" s="16"/>
      <c r="G275" s="16"/>
      <c r="H275" s="16"/>
      <c r="I275" s="35"/>
      <c r="J275" s="39"/>
      <c r="K275" s="17"/>
      <c r="L275" s="40"/>
      <c r="M275" s="16"/>
      <c r="N275" s="16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16">
        <v>271</v>
      </c>
      <c r="B276" s="16"/>
      <c r="C276" s="16"/>
      <c r="D276" s="17"/>
      <c r="E276" s="16"/>
      <c r="F276" s="16"/>
      <c r="G276" s="16"/>
      <c r="H276" s="16"/>
      <c r="I276" s="35"/>
      <c r="J276" s="39"/>
      <c r="K276" s="17"/>
      <c r="L276" s="40"/>
      <c r="M276" s="16"/>
      <c r="N276" s="16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16">
        <v>272</v>
      </c>
      <c r="B277" s="16"/>
      <c r="C277" s="16"/>
      <c r="D277" s="17"/>
      <c r="E277" s="16"/>
      <c r="F277" s="16"/>
      <c r="G277" s="16"/>
      <c r="H277" s="16"/>
      <c r="I277" s="35"/>
      <c r="J277" s="39"/>
      <c r="K277" s="17"/>
      <c r="L277" s="40"/>
      <c r="M277" s="16"/>
      <c r="N277" s="1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16">
        <v>273</v>
      </c>
      <c r="B278" s="16"/>
      <c r="C278" s="16"/>
      <c r="D278" s="17"/>
      <c r="E278" s="16"/>
      <c r="F278" s="16"/>
      <c r="G278" s="16"/>
      <c r="H278" s="16"/>
      <c r="I278" s="35"/>
      <c r="J278" s="39"/>
      <c r="K278" s="17"/>
      <c r="L278" s="40"/>
      <c r="M278" s="16"/>
      <c r="N278" s="16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16">
        <v>274</v>
      </c>
      <c r="B279" s="16"/>
      <c r="C279" s="16"/>
      <c r="D279" s="17"/>
      <c r="E279" s="16"/>
      <c r="F279" s="16"/>
      <c r="G279" s="16"/>
      <c r="H279" s="16"/>
      <c r="I279" s="35"/>
      <c r="J279" s="39"/>
      <c r="K279" s="17"/>
      <c r="L279" s="40"/>
      <c r="M279" s="16"/>
      <c r="N279" s="16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16">
        <v>275</v>
      </c>
      <c r="B280" s="16"/>
      <c r="C280" s="16"/>
      <c r="D280" s="17"/>
      <c r="E280" s="16"/>
      <c r="F280" s="16"/>
      <c r="G280" s="16"/>
      <c r="H280" s="16"/>
      <c r="I280" s="35"/>
      <c r="J280" s="39"/>
      <c r="K280" s="17"/>
      <c r="L280" s="40"/>
      <c r="M280" s="16"/>
      <c r="N280" s="16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16">
        <v>276</v>
      </c>
      <c r="B281" s="16"/>
      <c r="C281" s="16"/>
      <c r="D281" s="17"/>
      <c r="E281" s="16"/>
      <c r="F281" s="16"/>
      <c r="G281" s="16"/>
      <c r="H281" s="16"/>
      <c r="I281" s="35"/>
      <c r="J281" s="39"/>
      <c r="K281" s="17"/>
      <c r="L281" s="40"/>
      <c r="M281" s="16"/>
      <c r="N281" s="16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16">
        <v>277</v>
      </c>
      <c r="B282" s="16"/>
      <c r="C282" s="16"/>
      <c r="D282" s="17"/>
      <c r="E282" s="16"/>
      <c r="F282" s="16"/>
      <c r="G282" s="16"/>
      <c r="H282" s="16"/>
      <c r="I282" s="35"/>
      <c r="J282" s="39"/>
      <c r="K282" s="17"/>
      <c r="L282" s="40"/>
      <c r="M282" s="16"/>
      <c r="N282" s="16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16">
        <v>278</v>
      </c>
      <c r="B283" s="16"/>
      <c r="C283" s="16"/>
      <c r="D283" s="17"/>
      <c r="E283" s="16"/>
      <c r="F283" s="16"/>
      <c r="G283" s="16"/>
      <c r="H283" s="16"/>
      <c r="I283" s="35"/>
      <c r="J283" s="39"/>
      <c r="K283" s="17"/>
      <c r="L283" s="40"/>
      <c r="M283" s="16"/>
      <c r="N283" s="16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16">
        <v>279</v>
      </c>
      <c r="B284" s="16"/>
      <c r="C284" s="16"/>
      <c r="D284" s="17"/>
      <c r="E284" s="16"/>
      <c r="F284" s="16"/>
      <c r="G284" s="16"/>
      <c r="H284" s="16"/>
      <c r="I284" s="35"/>
      <c r="J284" s="39"/>
      <c r="K284" s="17"/>
      <c r="L284" s="40"/>
      <c r="M284" s="16"/>
      <c r="N284" s="16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16">
        <v>280</v>
      </c>
      <c r="B285" s="16"/>
      <c r="C285" s="16"/>
      <c r="D285" s="17"/>
      <c r="E285" s="16"/>
      <c r="F285" s="16"/>
      <c r="G285" s="16"/>
      <c r="H285" s="16"/>
      <c r="I285" s="35"/>
      <c r="J285" s="39"/>
      <c r="K285" s="17"/>
      <c r="L285" s="40"/>
      <c r="M285" s="16"/>
      <c r="N285" s="16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16">
        <v>281</v>
      </c>
      <c r="B286" s="16"/>
      <c r="C286" s="16"/>
      <c r="D286" s="17"/>
      <c r="E286" s="16"/>
      <c r="F286" s="16"/>
      <c r="G286" s="16"/>
      <c r="H286" s="16"/>
      <c r="I286" s="35"/>
      <c r="J286" s="39"/>
      <c r="K286" s="17"/>
      <c r="L286" s="40"/>
      <c r="M286" s="16"/>
      <c r="N286" s="16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16">
        <v>282</v>
      </c>
      <c r="B287" s="16"/>
      <c r="C287" s="16"/>
      <c r="D287" s="17"/>
      <c r="E287" s="16"/>
      <c r="F287" s="16"/>
      <c r="G287" s="16"/>
      <c r="H287" s="16"/>
      <c r="I287" s="35"/>
      <c r="J287" s="39"/>
      <c r="K287" s="17"/>
      <c r="L287" s="40"/>
      <c r="M287" s="16"/>
      <c r="N287" s="16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16">
        <v>283</v>
      </c>
      <c r="B288" s="16"/>
      <c r="C288" s="16"/>
      <c r="D288" s="17"/>
      <c r="E288" s="16"/>
      <c r="F288" s="16"/>
      <c r="G288" s="16"/>
      <c r="H288" s="16"/>
      <c r="I288" s="35"/>
      <c r="J288" s="39"/>
      <c r="K288" s="17"/>
      <c r="L288" s="40"/>
      <c r="M288" s="16"/>
      <c r="N288" s="16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16">
        <v>284</v>
      </c>
      <c r="B289" s="16"/>
      <c r="C289" s="16"/>
      <c r="D289" s="17"/>
      <c r="E289" s="16"/>
      <c r="F289" s="16"/>
      <c r="G289" s="16"/>
      <c r="H289" s="16"/>
      <c r="I289" s="35"/>
      <c r="J289" s="39"/>
      <c r="K289" s="17"/>
      <c r="L289" s="40"/>
      <c r="M289" s="16"/>
      <c r="N289" s="16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16">
        <v>285</v>
      </c>
      <c r="B290" s="16"/>
      <c r="C290" s="16"/>
      <c r="D290" s="17"/>
      <c r="E290" s="16"/>
      <c r="F290" s="16"/>
      <c r="G290" s="16"/>
      <c r="H290" s="16"/>
      <c r="I290" s="35"/>
      <c r="J290" s="39"/>
      <c r="K290" s="17"/>
      <c r="L290" s="40"/>
      <c r="M290" s="16"/>
      <c r="N290" s="16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16">
        <v>286</v>
      </c>
      <c r="B291" s="16"/>
      <c r="C291" s="16"/>
      <c r="D291" s="17"/>
      <c r="E291" s="16"/>
      <c r="F291" s="16"/>
      <c r="G291" s="16"/>
      <c r="H291" s="16"/>
      <c r="I291" s="35"/>
      <c r="J291" s="39"/>
      <c r="K291" s="17"/>
      <c r="L291" s="40"/>
      <c r="M291" s="16"/>
      <c r="N291" s="16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16">
        <v>287</v>
      </c>
      <c r="B292" s="16"/>
      <c r="C292" s="16"/>
      <c r="D292" s="17"/>
      <c r="E292" s="16"/>
      <c r="F292" s="16"/>
      <c r="G292" s="16"/>
      <c r="H292" s="16"/>
      <c r="I292" s="35"/>
      <c r="J292" s="39"/>
      <c r="K292" s="17"/>
      <c r="L292" s="40"/>
      <c r="M292" s="16"/>
      <c r="N292" s="16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16">
        <v>288</v>
      </c>
      <c r="B293" s="16"/>
      <c r="C293" s="16"/>
      <c r="D293" s="17"/>
      <c r="E293" s="16"/>
      <c r="F293" s="16"/>
      <c r="G293" s="16"/>
      <c r="H293" s="16"/>
      <c r="I293" s="35"/>
      <c r="J293" s="39"/>
      <c r="K293" s="17"/>
      <c r="L293" s="40"/>
      <c r="M293" s="16"/>
      <c r="N293" s="16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16">
        <v>289</v>
      </c>
      <c r="B294" s="16"/>
      <c r="C294" s="16"/>
      <c r="D294" s="17"/>
      <c r="E294" s="16"/>
      <c r="F294" s="16"/>
      <c r="G294" s="16"/>
      <c r="H294" s="16"/>
      <c r="I294" s="35"/>
      <c r="J294" s="39"/>
      <c r="K294" s="17"/>
      <c r="L294" s="40"/>
      <c r="M294" s="16"/>
      <c r="N294" s="16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16">
        <v>290</v>
      </c>
      <c r="B295" s="16"/>
      <c r="C295" s="16"/>
      <c r="D295" s="17"/>
      <c r="E295" s="16"/>
      <c r="F295" s="16"/>
      <c r="G295" s="16"/>
      <c r="H295" s="16"/>
      <c r="I295" s="35"/>
      <c r="J295" s="39"/>
      <c r="K295" s="17"/>
      <c r="L295" s="40"/>
      <c r="M295" s="16"/>
      <c r="N295" s="16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16">
        <v>291</v>
      </c>
      <c r="B296" s="16"/>
      <c r="C296" s="16"/>
      <c r="D296" s="17"/>
      <c r="E296" s="16"/>
      <c r="F296" s="16"/>
      <c r="G296" s="16"/>
      <c r="H296" s="16"/>
      <c r="I296" s="35"/>
      <c r="J296" s="39"/>
      <c r="K296" s="17"/>
      <c r="L296" s="40"/>
      <c r="M296" s="16"/>
      <c r="N296" s="16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16">
        <v>292</v>
      </c>
      <c r="B297" s="16"/>
      <c r="C297" s="16"/>
      <c r="D297" s="17"/>
      <c r="E297" s="16"/>
      <c r="F297" s="16"/>
      <c r="G297" s="16"/>
      <c r="H297" s="16"/>
      <c r="I297" s="35"/>
      <c r="J297" s="39"/>
      <c r="K297" s="17"/>
      <c r="L297" s="40"/>
      <c r="M297" s="16"/>
      <c r="N297" s="16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16">
        <v>293</v>
      </c>
      <c r="B298" s="16"/>
      <c r="C298" s="16"/>
      <c r="D298" s="17"/>
      <c r="E298" s="16"/>
      <c r="F298" s="16"/>
      <c r="G298" s="16"/>
      <c r="H298" s="16"/>
      <c r="I298" s="35"/>
      <c r="J298" s="39"/>
      <c r="K298" s="17"/>
      <c r="L298" s="40"/>
      <c r="M298" s="16"/>
      <c r="N298" s="16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16">
        <v>294</v>
      </c>
      <c r="B299" s="16"/>
      <c r="C299" s="16"/>
      <c r="D299" s="17"/>
      <c r="E299" s="16"/>
      <c r="F299" s="16"/>
      <c r="G299" s="16"/>
      <c r="H299" s="16"/>
      <c r="I299" s="35"/>
      <c r="J299" s="39"/>
      <c r="K299" s="17"/>
      <c r="L299" s="40"/>
      <c r="M299" s="16"/>
      <c r="N299" s="16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16">
        <v>295</v>
      </c>
      <c r="B300" s="16"/>
      <c r="C300" s="16"/>
      <c r="D300" s="17"/>
      <c r="E300" s="16"/>
      <c r="F300" s="16"/>
      <c r="G300" s="16"/>
      <c r="H300" s="16"/>
      <c r="I300" s="35"/>
      <c r="J300" s="39"/>
      <c r="K300" s="17"/>
      <c r="L300" s="40"/>
      <c r="M300" s="16"/>
      <c r="N300" s="16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16">
        <v>296</v>
      </c>
      <c r="B301" s="16"/>
      <c r="C301" s="16"/>
      <c r="D301" s="17"/>
      <c r="E301" s="16"/>
      <c r="F301" s="16"/>
      <c r="G301" s="16"/>
      <c r="H301" s="16"/>
      <c r="I301" s="35"/>
      <c r="J301" s="39"/>
      <c r="K301" s="17"/>
      <c r="L301" s="40"/>
      <c r="M301" s="16"/>
      <c r="N301" s="16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16">
        <v>297</v>
      </c>
      <c r="B302" s="16"/>
      <c r="C302" s="16"/>
      <c r="D302" s="17"/>
      <c r="E302" s="16"/>
      <c r="F302" s="16"/>
      <c r="G302" s="16"/>
      <c r="H302" s="16"/>
      <c r="I302" s="35"/>
      <c r="J302" s="39"/>
      <c r="K302" s="17"/>
      <c r="L302" s="40"/>
      <c r="M302" s="16"/>
      <c r="N302" s="16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16">
        <v>298</v>
      </c>
      <c r="B303" s="16"/>
      <c r="C303" s="16"/>
      <c r="D303" s="17"/>
      <c r="E303" s="16"/>
      <c r="F303" s="16"/>
      <c r="G303" s="16"/>
      <c r="H303" s="16"/>
      <c r="I303" s="35"/>
      <c r="J303" s="39"/>
      <c r="K303" s="17"/>
      <c r="L303" s="40"/>
      <c r="M303" s="16"/>
      <c r="N303" s="16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16">
        <v>299</v>
      </c>
      <c r="B304" s="16"/>
      <c r="C304" s="16"/>
      <c r="D304" s="17"/>
      <c r="E304" s="16"/>
      <c r="F304" s="16"/>
      <c r="G304" s="16"/>
      <c r="H304" s="16"/>
      <c r="I304" s="35"/>
      <c r="J304" s="39"/>
      <c r="K304" s="17"/>
      <c r="L304" s="40"/>
      <c r="M304" s="16"/>
      <c r="N304" s="16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16">
        <v>300</v>
      </c>
      <c r="B305" s="16"/>
      <c r="C305" s="16"/>
      <c r="D305" s="17"/>
      <c r="E305" s="16"/>
      <c r="F305" s="16"/>
      <c r="G305" s="16"/>
      <c r="H305" s="16"/>
      <c r="I305" s="35"/>
      <c r="J305" s="39"/>
      <c r="K305" s="17"/>
      <c r="L305" s="40"/>
      <c r="M305" s="16"/>
      <c r="N305" s="16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16">
        <v>301</v>
      </c>
      <c r="B306" s="16"/>
      <c r="C306" s="16"/>
      <c r="D306" s="17"/>
      <c r="E306" s="16"/>
      <c r="F306" s="16"/>
      <c r="G306" s="16"/>
      <c r="H306" s="16"/>
      <c r="I306" s="35"/>
      <c r="J306" s="39"/>
      <c r="K306" s="17"/>
      <c r="L306" s="40"/>
      <c r="M306" s="16"/>
      <c r="N306" s="16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16">
        <v>302</v>
      </c>
      <c r="B307" s="16"/>
      <c r="C307" s="16"/>
      <c r="D307" s="17"/>
      <c r="E307" s="16"/>
      <c r="F307" s="16"/>
      <c r="G307" s="16"/>
      <c r="H307" s="16"/>
      <c r="I307" s="35"/>
      <c r="J307" s="39"/>
      <c r="K307" s="17"/>
      <c r="L307" s="40"/>
      <c r="M307" s="16"/>
      <c r="N307" s="16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16">
        <v>303</v>
      </c>
      <c r="B308" s="16"/>
      <c r="C308" s="16"/>
      <c r="D308" s="17"/>
      <c r="E308" s="16"/>
      <c r="F308" s="16"/>
      <c r="G308" s="16"/>
      <c r="H308" s="16"/>
      <c r="I308" s="35"/>
      <c r="J308" s="39"/>
      <c r="K308" s="17"/>
      <c r="L308" s="40"/>
      <c r="M308" s="16"/>
      <c r="N308" s="16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16">
        <v>304</v>
      </c>
      <c r="B309" s="16"/>
      <c r="C309" s="16"/>
      <c r="D309" s="17"/>
      <c r="E309" s="16"/>
      <c r="F309" s="16"/>
      <c r="G309" s="16"/>
      <c r="H309" s="16"/>
      <c r="I309" s="35"/>
      <c r="J309" s="39"/>
      <c r="K309" s="17"/>
      <c r="L309" s="40"/>
      <c r="M309" s="16"/>
      <c r="N309" s="16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16">
        <v>305</v>
      </c>
      <c r="B310" s="16"/>
      <c r="C310" s="16"/>
      <c r="D310" s="17"/>
      <c r="E310" s="16"/>
      <c r="F310" s="16"/>
      <c r="G310" s="16"/>
      <c r="H310" s="16"/>
      <c r="I310" s="35"/>
      <c r="J310" s="39"/>
      <c r="K310" s="17"/>
      <c r="L310" s="40"/>
      <c r="M310" s="16"/>
      <c r="N310" s="16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16">
        <v>306</v>
      </c>
      <c r="B311" s="16"/>
      <c r="C311" s="16"/>
      <c r="D311" s="17"/>
      <c r="E311" s="16"/>
      <c r="F311" s="16"/>
      <c r="G311" s="16"/>
      <c r="H311" s="16"/>
      <c r="I311" s="35"/>
      <c r="J311" s="39"/>
      <c r="K311" s="17"/>
      <c r="L311" s="40"/>
      <c r="M311" s="16"/>
      <c r="N311" s="16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16">
        <v>307</v>
      </c>
      <c r="B312" s="16"/>
      <c r="C312" s="16"/>
      <c r="D312" s="17"/>
      <c r="E312" s="16"/>
      <c r="F312" s="16"/>
      <c r="G312" s="16"/>
      <c r="H312" s="16"/>
      <c r="I312" s="35"/>
      <c r="J312" s="39"/>
      <c r="K312" s="17"/>
      <c r="L312" s="40"/>
      <c r="M312" s="16"/>
      <c r="N312" s="16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16">
        <v>308</v>
      </c>
      <c r="B313" s="16"/>
      <c r="C313" s="16"/>
      <c r="D313" s="17"/>
      <c r="E313" s="16"/>
      <c r="F313" s="16"/>
      <c r="G313" s="16"/>
      <c r="H313" s="16"/>
      <c r="I313" s="35"/>
      <c r="J313" s="39"/>
      <c r="K313" s="17"/>
      <c r="L313" s="40"/>
      <c r="M313" s="16"/>
      <c r="N313" s="16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16">
        <v>309</v>
      </c>
      <c r="B314" s="16"/>
      <c r="C314" s="16"/>
      <c r="D314" s="17"/>
      <c r="E314" s="16"/>
      <c r="F314" s="16"/>
      <c r="G314" s="16"/>
      <c r="H314" s="16"/>
      <c r="I314" s="35"/>
      <c r="J314" s="39"/>
      <c r="K314" s="17"/>
      <c r="L314" s="40"/>
      <c r="M314" s="16"/>
      <c r="N314" s="16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16">
        <v>310</v>
      </c>
      <c r="B315" s="16"/>
      <c r="C315" s="16"/>
      <c r="D315" s="17"/>
      <c r="E315" s="16"/>
      <c r="F315" s="16"/>
      <c r="G315" s="16"/>
      <c r="H315" s="16"/>
      <c r="I315" s="35"/>
      <c r="J315" s="39"/>
      <c r="K315" s="17"/>
      <c r="L315" s="40"/>
      <c r="M315" s="16"/>
      <c r="N315" s="16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49"/>
      <c r="E316" s="2"/>
      <c r="F316" s="2"/>
      <c r="G316" s="2"/>
      <c r="H316" s="2"/>
      <c r="I316" s="91"/>
      <c r="J316" s="68"/>
      <c r="K316" s="49"/>
      <c r="L316" s="9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49"/>
      <c r="E317" s="2"/>
      <c r="F317" s="2"/>
      <c r="G317" s="2"/>
      <c r="H317" s="2"/>
      <c r="I317" s="91"/>
      <c r="J317" s="68"/>
      <c r="K317" s="49"/>
      <c r="L317" s="9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49"/>
      <c r="E318" s="2"/>
      <c r="F318" s="2"/>
      <c r="G318" s="2"/>
      <c r="H318" s="2"/>
      <c r="I318" s="91"/>
      <c r="J318" s="68"/>
      <c r="K318" s="49"/>
      <c r="L318" s="9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49"/>
      <c r="E319" s="2"/>
      <c r="F319" s="2"/>
      <c r="G319" s="2"/>
      <c r="H319" s="2"/>
      <c r="I319" s="91"/>
      <c r="J319" s="68"/>
      <c r="K319" s="49"/>
      <c r="L319" s="9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49"/>
      <c r="E320" s="2"/>
      <c r="F320" s="2"/>
      <c r="G320" s="2"/>
      <c r="H320" s="2"/>
      <c r="I320" s="91"/>
      <c r="J320" s="68"/>
      <c r="K320" s="49"/>
      <c r="L320" s="9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49"/>
      <c r="E321" s="2"/>
      <c r="F321" s="2"/>
      <c r="G321" s="2"/>
      <c r="H321" s="2"/>
      <c r="I321" s="91"/>
      <c r="J321" s="68"/>
      <c r="K321" s="49"/>
      <c r="L321" s="9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49"/>
      <c r="E322" s="2"/>
      <c r="F322" s="2"/>
      <c r="G322" s="2"/>
      <c r="H322" s="2"/>
      <c r="I322" s="91"/>
      <c r="J322" s="68"/>
      <c r="K322" s="49"/>
      <c r="L322" s="9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49"/>
      <c r="E323" s="2"/>
      <c r="F323" s="2"/>
      <c r="G323" s="2"/>
      <c r="H323" s="2"/>
      <c r="I323" s="91"/>
      <c r="J323" s="68"/>
      <c r="K323" s="49"/>
      <c r="L323" s="9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49"/>
      <c r="E324" s="2"/>
      <c r="F324" s="2"/>
      <c r="G324" s="2"/>
      <c r="H324" s="2"/>
      <c r="I324" s="91"/>
      <c r="J324" s="68"/>
      <c r="K324" s="49"/>
      <c r="L324" s="9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49"/>
      <c r="E325" s="2"/>
      <c r="F325" s="2"/>
      <c r="G325" s="2"/>
      <c r="H325" s="2"/>
      <c r="I325" s="91"/>
      <c r="J325" s="68"/>
      <c r="K325" s="49"/>
      <c r="L325" s="9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49"/>
      <c r="E326" s="2"/>
      <c r="F326" s="2"/>
      <c r="G326" s="2"/>
      <c r="H326" s="2"/>
      <c r="I326" s="91"/>
      <c r="J326" s="68"/>
      <c r="K326" s="49"/>
      <c r="L326" s="9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49"/>
      <c r="E327" s="2"/>
      <c r="F327" s="2"/>
      <c r="G327" s="2"/>
      <c r="H327" s="2"/>
      <c r="I327" s="91"/>
      <c r="J327" s="68"/>
      <c r="K327" s="49"/>
      <c r="L327" s="9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49"/>
      <c r="E328" s="2"/>
      <c r="F328" s="2"/>
      <c r="G328" s="2"/>
      <c r="H328" s="2"/>
      <c r="I328" s="91"/>
      <c r="J328" s="68"/>
      <c r="K328" s="49"/>
      <c r="L328" s="9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49"/>
      <c r="E329" s="2"/>
      <c r="F329" s="2"/>
      <c r="G329" s="2"/>
      <c r="H329" s="2"/>
      <c r="I329" s="91"/>
      <c r="J329" s="68"/>
      <c r="K329" s="49"/>
      <c r="L329" s="9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49"/>
      <c r="E330" s="2"/>
      <c r="F330" s="2"/>
      <c r="G330" s="2"/>
      <c r="H330" s="2"/>
      <c r="I330" s="91"/>
      <c r="J330" s="68"/>
      <c r="K330" s="49"/>
      <c r="L330" s="9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49"/>
      <c r="E331" s="2"/>
      <c r="F331" s="2"/>
      <c r="G331" s="2"/>
      <c r="H331" s="2"/>
      <c r="I331" s="91"/>
      <c r="J331" s="68"/>
      <c r="K331" s="49"/>
      <c r="L331" s="9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49"/>
      <c r="E332" s="2"/>
      <c r="F332" s="2"/>
      <c r="G332" s="2"/>
      <c r="H332" s="2"/>
      <c r="I332" s="91"/>
      <c r="J332" s="68"/>
      <c r="K332" s="49"/>
      <c r="L332" s="9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49"/>
      <c r="E333" s="2"/>
      <c r="F333" s="2"/>
      <c r="G333" s="2"/>
      <c r="H333" s="2"/>
      <c r="I333" s="91"/>
      <c r="J333" s="68"/>
      <c r="K333" s="49"/>
      <c r="L333" s="9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49"/>
      <c r="E334" s="2"/>
      <c r="F334" s="2"/>
      <c r="G334" s="2"/>
      <c r="H334" s="2"/>
      <c r="I334" s="91"/>
      <c r="J334" s="68"/>
      <c r="K334" s="49"/>
      <c r="L334" s="9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49"/>
      <c r="E335" s="2"/>
      <c r="F335" s="2"/>
      <c r="G335" s="2"/>
      <c r="H335" s="2"/>
      <c r="I335" s="91"/>
      <c r="J335" s="68"/>
      <c r="K335" s="49"/>
      <c r="L335" s="9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49"/>
      <c r="E336" s="2"/>
      <c r="F336" s="2"/>
      <c r="G336" s="2"/>
      <c r="H336" s="2"/>
      <c r="I336" s="91"/>
      <c r="J336" s="68"/>
      <c r="K336" s="49"/>
      <c r="L336" s="9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49"/>
      <c r="E337" s="2"/>
      <c r="F337" s="2"/>
      <c r="G337" s="2"/>
      <c r="H337" s="2"/>
      <c r="I337" s="91"/>
      <c r="J337" s="68"/>
      <c r="K337" s="49"/>
      <c r="L337" s="9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49"/>
      <c r="E338" s="2"/>
      <c r="F338" s="2"/>
      <c r="G338" s="2"/>
      <c r="H338" s="2"/>
      <c r="I338" s="91"/>
      <c r="J338" s="68"/>
      <c r="K338" s="49"/>
      <c r="L338" s="9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49"/>
      <c r="E339" s="2"/>
      <c r="F339" s="2"/>
      <c r="G339" s="2"/>
      <c r="H339" s="2"/>
      <c r="I339" s="91"/>
      <c r="J339" s="68"/>
      <c r="K339" s="49"/>
      <c r="L339" s="9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49"/>
      <c r="E340" s="2"/>
      <c r="F340" s="2"/>
      <c r="G340" s="2"/>
      <c r="H340" s="2"/>
      <c r="I340" s="91"/>
      <c r="J340" s="68"/>
      <c r="K340" s="49"/>
      <c r="L340" s="9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49"/>
      <c r="E341" s="2"/>
      <c r="F341" s="2"/>
      <c r="G341" s="2"/>
      <c r="H341" s="2"/>
      <c r="I341" s="91"/>
      <c r="J341" s="68"/>
      <c r="K341" s="49"/>
      <c r="L341" s="9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49"/>
      <c r="E342" s="2"/>
      <c r="F342" s="2"/>
      <c r="G342" s="2"/>
      <c r="H342" s="2"/>
      <c r="I342" s="91"/>
      <c r="J342" s="68"/>
      <c r="K342" s="49"/>
      <c r="L342" s="9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49"/>
      <c r="E343" s="2"/>
      <c r="F343" s="2"/>
      <c r="G343" s="2"/>
      <c r="H343" s="2"/>
      <c r="I343" s="91"/>
      <c r="J343" s="68"/>
      <c r="K343" s="49"/>
      <c r="L343" s="9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49"/>
      <c r="E344" s="2"/>
      <c r="F344" s="2"/>
      <c r="G344" s="2"/>
      <c r="H344" s="2"/>
      <c r="I344" s="91"/>
      <c r="J344" s="68"/>
      <c r="K344" s="49"/>
      <c r="L344" s="9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49"/>
      <c r="E345" s="2"/>
      <c r="F345" s="2"/>
      <c r="G345" s="2"/>
      <c r="H345" s="2"/>
      <c r="I345" s="91"/>
      <c r="J345" s="68"/>
      <c r="K345" s="49"/>
      <c r="L345" s="9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49"/>
      <c r="E346" s="2"/>
      <c r="F346" s="2"/>
      <c r="G346" s="2"/>
      <c r="H346" s="2"/>
      <c r="I346" s="91"/>
      <c r="J346" s="68"/>
      <c r="K346" s="49"/>
      <c r="L346" s="9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49"/>
      <c r="E347" s="2"/>
      <c r="F347" s="2"/>
      <c r="G347" s="2"/>
      <c r="H347" s="2"/>
      <c r="I347" s="91"/>
      <c r="J347" s="68"/>
      <c r="K347" s="49"/>
      <c r="L347" s="9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49"/>
      <c r="E348" s="2"/>
      <c r="F348" s="2"/>
      <c r="G348" s="2"/>
      <c r="H348" s="2"/>
      <c r="I348" s="91"/>
      <c r="J348" s="68"/>
      <c r="K348" s="49"/>
      <c r="L348" s="9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49"/>
      <c r="E349" s="2"/>
      <c r="F349" s="2"/>
      <c r="G349" s="2"/>
      <c r="H349" s="2"/>
      <c r="I349" s="91"/>
      <c r="J349" s="68"/>
      <c r="K349" s="49"/>
      <c r="L349" s="9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49"/>
      <c r="E350" s="2"/>
      <c r="F350" s="2"/>
      <c r="G350" s="2"/>
      <c r="H350" s="2"/>
      <c r="I350" s="91"/>
      <c r="J350" s="68"/>
      <c r="K350" s="49"/>
      <c r="L350" s="9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49"/>
      <c r="E351" s="2"/>
      <c r="F351" s="2"/>
      <c r="G351" s="2"/>
      <c r="H351" s="2"/>
      <c r="I351" s="91"/>
      <c r="J351" s="68"/>
      <c r="K351" s="49"/>
      <c r="L351" s="9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49"/>
      <c r="E352" s="2"/>
      <c r="F352" s="2"/>
      <c r="G352" s="2"/>
      <c r="H352" s="2"/>
      <c r="I352" s="91"/>
      <c r="J352" s="68"/>
      <c r="K352" s="49"/>
      <c r="L352" s="9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49"/>
      <c r="E353" s="2"/>
      <c r="F353" s="2"/>
      <c r="G353" s="2"/>
      <c r="H353" s="2"/>
      <c r="I353" s="91"/>
      <c r="J353" s="68"/>
      <c r="K353" s="49"/>
      <c r="L353" s="9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49"/>
      <c r="E354" s="2"/>
      <c r="F354" s="2"/>
      <c r="G354" s="2"/>
      <c r="H354" s="2"/>
      <c r="I354" s="91"/>
      <c r="J354" s="68"/>
      <c r="K354" s="49"/>
      <c r="L354" s="9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49"/>
      <c r="E355" s="2"/>
      <c r="F355" s="2"/>
      <c r="G355" s="2"/>
      <c r="H355" s="2"/>
      <c r="I355" s="91"/>
      <c r="J355" s="68"/>
      <c r="K355" s="49"/>
      <c r="L355" s="9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49"/>
      <c r="E356" s="2"/>
      <c r="F356" s="2"/>
      <c r="G356" s="2"/>
      <c r="H356" s="2"/>
      <c r="I356" s="91"/>
      <c r="J356" s="68"/>
      <c r="K356" s="49"/>
      <c r="L356" s="9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49"/>
      <c r="E357" s="2"/>
      <c r="F357" s="2"/>
      <c r="G357" s="2"/>
      <c r="H357" s="2"/>
      <c r="I357" s="91"/>
      <c r="J357" s="68"/>
      <c r="K357" s="49"/>
      <c r="L357" s="9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49"/>
      <c r="E358" s="2"/>
      <c r="F358" s="2"/>
      <c r="G358" s="2"/>
      <c r="H358" s="2"/>
      <c r="I358" s="91"/>
      <c r="J358" s="68"/>
      <c r="K358" s="49"/>
      <c r="L358" s="9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49"/>
      <c r="E359" s="2"/>
      <c r="F359" s="2"/>
      <c r="G359" s="2"/>
      <c r="H359" s="2"/>
      <c r="I359" s="91"/>
      <c r="J359" s="68"/>
      <c r="K359" s="49"/>
      <c r="L359" s="9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49"/>
      <c r="E360" s="2"/>
      <c r="F360" s="2"/>
      <c r="G360" s="2"/>
      <c r="H360" s="2"/>
      <c r="I360" s="91"/>
      <c r="J360" s="68"/>
      <c r="K360" s="49"/>
      <c r="L360" s="9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49"/>
      <c r="E361" s="2"/>
      <c r="F361" s="2"/>
      <c r="G361" s="2"/>
      <c r="H361" s="2"/>
      <c r="I361" s="91"/>
      <c r="J361" s="68"/>
      <c r="K361" s="49"/>
      <c r="L361" s="9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49"/>
      <c r="E362" s="2"/>
      <c r="F362" s="2"/>
      <c r="G362" s="2"/>
      <c r="H362" s="2"/>
      <c r="I362" s="91"/>
      <c r="J362" s="68"/>
      <c r="K362" s="49"/>
      <c r="L362" s="9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49"/>
      <c r="E363" s="2"/>
      <c r="F363" s="2"/>
      <c r="G363" s="2"/>
      <c r="H363" s="2"/>
      <c r="I363" s="91"/>
      <c r="J363" s="68"/>
      <c r="K363" s="49"/>
      <c r="L363" s="9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49"/>
      <c r="E364" s="2"/>
      <c r="F364" s="2"/>
      <c r="G364" s="2"/>
      <c r="H364" s="2"/>
      <c r="I364" s="91"/>
      <c r="J364" s="68"/>
      <c r="K364" s="49"/>
      <c r="L364" s="9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49"/>
      <c r="E365" s="2"/>
      <c r="F365" s="2"/>
      <c r="G365" s="2"/>
      <c r="H365" s="2"/>
      <c r="I365" s="91"/>
      <c r="J365" s="68"/>
      <c r="K365" s="49"/>
      <c r="L365" s="9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49"/>
      <c r="E366" s="2"/>
      <c r="F366" s="2"/>
      <c r="G366" s="2"/>
      <c r="H366" s="2"/>
      <c r="I366" s="91"/>
      <c r="J366" s="68"/>
      <c r="K366" s="49"/>
      <c r="L366" s="9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49"/>
      <c r="E367" s="2"/>
      <c r="F367" s="2"/>
      <c r="G367" s="2"/>
      <c r="H367" s="2"/>
      <c r="I367" s="91"/>
      <c r="J367" s="68"/>
      <c r="K367" s="49"/>
      <c r="L367" s="9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49"/>
      <c r="E368" s="2"/>
      <c r="F368" s="2"/>
      <c r="G368" s="2"/>
      <c r="H368" s="2"/>
      <c r="I368" s="91"/>
      <c r="J368" s="68"/>
      <c r="K368" s="49"/>
      <c r="L368" s="9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49"/>
      <c r="E369" s="2"/>
      <c r="F369" s="2"/>
      <c r="G369" s="2"/>
      <c r="H369" s="2"/>
      <c r="I369" s="91"/>
      <c r="J369" s="68"/>
      <c r="K369" s="49"/>
      <c r="L369" s="9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49"/>
      <c r="E370" s="2"/>
      <c r="F370" s="2"/>
      <c r="G370" s="2"/>
      <c r="H370" s="2"/>
      <c r="I370" s="91"/>
      <c r="J370" s="68"/>
      <c r="K370" s="49"/>
      <c r="L370" s="9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49"/>
      <c r="E371" s="2"/>
      <c r="F371" s="2"/>
      <c r="G371" s="2"/>
      <c r="H371" s="2"/>
      <c r="I371" s="91"/>
      <c r="J371" s="68"/>
      <c r="K371" s="49"/>
      <c r="L371" s="9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49"/>
      <c r="E372" s="2"/>
      <c r="F372" s="2"/>
      <c r="G372" s="2"/>
      <c r="H372" s="2"/>
      <c r="I372" s="91"/>
      <c r="J372" s="68"/>
      <c r="K372" s="49"/>
      <c r="L372" s="9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49"/>
      <c r="E373" s="2"/>
      <c r="F373" s="2"/>
      <c r="G373" s="2"/>
      <c r="H373" s="2"/>
      <c r="I373" s="91"/>
      <c r="J373" s="68"/>
      <c r="K373" s="49"/>
      <c r="L373" s="9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49"/>
      <c r="E374" s="2"/>
      <c r="F374" s="2"/>
      <c r="G374" s="2"/>
      <c r="H374" s="2"/>
      <c r="I374" s="91"/>
      <c r="J374" s="68"/>
      <c r="K374" s="49"/>
      <c r="L374" s="9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49"/>
      <c r="E375" s="2"/>
      <c r="F375" s="2"/>
      <c r="G375" s="2"/>
      <c r="H375" s="2"/>
      <c r="I375" s="91"/>
      <c r="J375" s="68"/>
      <c r="K375" s="49"/>
      <c r="L375" s="9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49"/>
      <c r="E376" s="2"/>
      <c r="F376" s="2"/>
      <c r="G376" s="2"/>
      <c r="H376" s="2"/>
      <c r="I376" s="91"/>
      <c r="J376" s="68"/>
      <c r="K376" s="49"/>
      <c r="L376" s="9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49"/>
      <c r="E377" s="2"/>
      <c r="F377" s="2"/>
      <c r="G377" s="2"/>
      <c r="H377" s="2"/>
      <c r="I377" s="91"/>
      <c r="J377" s="68"/>
      <c r="K377" s="49"/>
      <c r="L377" s="9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49"/>
      <c r="E378" s="2"/>
      <c r="F378" s="2"/>
      <c r="G378" s="2"/>
      <c r="H378" s="2"/>
      <c r="I378" s="91"/>
      <c r="J378" s="68"/>
      <c r="K378" s="49"/>
      <c r="L378" s="9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49"/>
      <c r="E379" s="2"/>
      <c r="F379" s="2"/>
      <c r="G379" s="2"/>
      <c r="H379" s="2"/>
      <c r="I379" s="91"/>
      <c r="J379" s="68"/>
      <c r="K379" s="49"/>
      <c r="L379" s="9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49"/>
      <c r="E380" s="2"/>
      <c r="F380" s="2"/>
      <c r="G380" s="2"/>
      <c r="H380" s="2"/>
      <c r="I380" s="91"/>
      <c r="J380" s="68"/>
      <c r="K380" s="49"/>
      <c r="L380" s="9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49"/>
      <c r="E381" s="2"/>
      <c r="F381" s="2"/>
      <c r="G381" s="2"/>
      <c r="H381" s="2"/>
      <c r="I381" s="91"/>
      <c r="J381" s="68"/>
      <c r="K381" s="49"/>
      <c r="L381" s="9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49"/>
      <c r="E382" s="2"/>
      <c r="F382" s="2"/>
      <c r="G382" s="2"/>
      <c r="H382" s="2"/>
      <c r="I382" s="91"/>
      <c r="J382" s="68"/>
      <c r="K382" s="49"/>
      <c r="L382" s="9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49"/>
      <c r="E383" s="2"/>
      <c r="F383" s="2"/>
      <c r="G383" s="2"/>
      <c r="H383" s="2"/>
      <c r="I383" s="91"/>
      <c r="J383" s="68"/>
      <c r="K383" s="49"/>
      <c r="L383" s="9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49"/>
      <c r="E384" s="2"/>
      <c r="F384" s="2"/>
      <c r="G384" s="2"/>
      <c r="H384" s="2"/>
      <c r="I384" s="91"/>
      <c r="J384" s="68"/>
      <c r="K384" s="49"/>
      <c r="L384" s="9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49"/>
      <c r="E385" s="2"/>
      <c r="F385" s="2"/>
      <c r="G385" s="2"/>
      <c r="H385" s="2"/>
      <c r="I385" s="91"/>
      <c r="J385" s="68"/>
      <c r="K385" s="49"/>
      <c r="L385" s="9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49"/>
      <c r="E386" s="2"/>
      <c r="F386" s="2"/>
      <c r="G386" s="2"/>
      <c r="H386" s="2"/>
      <c r="I386" s="91"/>
      <c r="J386" s="68"/>
      <c r="K386" s="49"/>
      <c r="L386" s="9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49"/>
      <c r="E387" s="2"/>
      <c r="F387" s="2"/>
      <c r="G387" s="2"/>
      <c r="H387" s="2"/>
      <c r="I387" s="91"/>
      <c r="J387" s="68"/>
      <c r="K387" s="49"/>
      <c r="L387" s="9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49"/>
      <c r="E388" s="2"/>
      <c r="F388" s="2"/>
      <c r="G388" s="2"/>
      <c r="H388" s="2"/>
      <c r="I388" s="91"/>
      <c r="J388" s="68"/>
      <c r="K388" s="49"/>
      <c r="L388" s="9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49"/>
      <c r="E389" s="2"/>
      <c r="F389" s="2"/>
      <c r="G389" s="2"/>
      <c r="H389" s="2"/>
      <c r="I389" s="91"/>
      <c r="J389" s="68"/>
      <c r="K389" s="49"/>
      <c r="L389" s="9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49"/>
      <c r="E390" s="2"/>
      <c r="F390" s="2"/>
      <c r="G390" s="2"/>
      <c r="H390" s="2"/>
      <c r="I390" s="91"/>
      <c r="J390" s="68"/>
      <c r="K390" s="49"/>
      <c r="L390" s="9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49"/>
      <c r="E391" s="2"/>
      <c r="F391" s="2"/>
      <c r="G391" s="2"/>
      <c r="H391" s="2"/>
      <c r="I391" s="91"/>
      <c r="J391" s="68"/>
      <c r="K391" s="49"/>
      <c r="L391" s="9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49"/>
      <c r="E392" s="2"/>
      <c r="F392" s="2"/>
      <c r="G392" s="2"/>
      <c r="H392" s="2"/>
      <c r="I392" s="91"/>
      <c r="J392" s="68"/>
      <c r="K392" s="49"/>
      <c r="L392" s="9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49"/>
      <c r="E393" s="2"/>
      <c r="F393" s="2"/>
      <c r="G393" s="2"/>
      <c r="H393" s="2"/>
      <c r="I393" s="91"/>
      <c r="J393" s="68"/>
      <c r="K393" s="49"/>
      <c r="L393" s="9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49"/>
      <c r="E394" s="2"/>
      <c r="F394" s="2"/>
      <c r="G394" s="2"/>
      <c r="H394" s="2"/>
      <c r="I394" s="91"/>
      <c r="J394" s="68"/>
      <c r="K394" s="49"/>
      <c r="L394" s="9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49"/>
      <c r="E395" s="2"/>
      <c r="F395" s="2"/>
      <c r="G395" s="2"/>
      <c r="H395" s="2"/>
      <c r="I395" s="91"/>
      <c r="J395" s="68"/>
      <c r="K395" s="49"/>
      <c r="L395" s="9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49"/>
      <c r="E396" s="2"/>
      <c r="F396" s="2"/>
      <c r="G396" s="2"/>
      <c r="H396" s="2"/>
      <c r="I396" s="91"/>
      <c r="J396" s="68"/>
      <c r="K396" s="49"/>
      <c r="L396" s="9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49"/>
      <c r="E397" s="2"/>
      <c r="F397" s="2"/>
      <c r="G397" s="2"/>
      <c r="H397" s="2"/>
      <c r="I397" s="91"/>
      <c r="J397" s="68"/>
      <c r="K397" s="49"/>
      <c r="L397" s="9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49"/>
      <c r="E398" s="2"/>
      <c r="F398" s="2"/>
      <c r="G398" s="2"/>
      <c r="H398" s="2"/>
      <c r="I398" s="91"/>
      <c r="J398" s="68"/>
      <c r="K398" s="49"/>
      <c r="L398" s="9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49"/>
      <c r="E399" s="2"/>
      <c r="F399" s="2"/>
      <c r="G399" s="2"/>
      <c r="H399" s="2"/>
      <c r="I399" s="91"/>
      <c r="J399" s="68"/>
      <c r="K399" s="49"/>
      <c r="L399" s="9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49"/>
      <c r="E400" s="2"/>
      <c r="F400" s="2"/>
      <c r="G400" s="2"/>
      <c r="H400" s="2"/>
      <c r="I400" s="91"/>
      <c r="J400" s="68"/>
      <c r="K400" s="49"/>
      <c r="L400" s="9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49"/>
      <c r="E401" s="2"/>
      <c r="F401" s="2"/>
      <c r="G401" s="2"/>
      <c r="H401" s="2"/>
      <c r="I401" s="91"/>
      <c r="J401" s="68"/>
      <c r="K401" s="49"/>
      <c r="L401" s="9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49"/>
      <c r="E402" s="2"/>
      <c r="F402" s="2"/>
      <c r="G402" s="2"/>
      <c r="H402" s="2"/>
      <c r="I402" s="91"/>
      <c r="J402" s="68"/>
      <c r="K402" s="49"/>
      <c r="L402" s="9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49"/>
      <c r="E403" s="2"/>
      <c r="F403" s="2"/>
      <c r="G403" s="2"/>
      <c r="H403" s="2"/>
      <c r="I403" s="91"/>
      <c r="J403" s="68"/>
      <c r="K403" s="49"/>
      <c r="L403" s="9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49"/>
      <c r="E404" s="2"/>
      <c r="F404" s="2"/>
      <c r="G404" s="2"/>
      <c r="H404" s="2"/>
      <c r="I404" s="91"/>
      <c r="J404" s="68"/>
      <c r="K404" s="49"/>
      <c r="L404" s="9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49"/>
      <c r="E405" s="2"/>
      <c r="F405" s="2"/>
      <c r="G405" s="2"/>
      <c r="H405" s="2"/>
      <c r="I405" s="91"/>
      <c r="J405" s="68"/>
      <c r="K405" s="49"/>
      <c r="L405" s="9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49"/>
      <c r="E406" s="2"/>
      <c r="F406" s="2"/>
      <c r="G406" s="2"/>
      <c r="H406" s="2"/>
      <c r="I406" s="91"/>
      <c r="J406" s="68"/>
      <c r="K406" s="49"/>
      <c r="L406" s="9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49"/>
      <c r="E407" s="2"/>
      <c r="F407" s="2"/>
      <c r="G407" s="2"/>
      <c r="H407" s="2"/>
      <c r="I407" s="91"/>
      <c r="J407" s="68"/>
      <c r="K407" s="49"/>
      <c r="L407" s="9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49"/>
      <c r="E408" s="2"/>
      <c r="F408" s="2"/>
      <c r="G408" s="2"/>
      <c r="H408" s="2"/>
      <c r="I408" s="91"/>
      <c r="J408" s="68"/>
      <c r="K408" s="49"/>
      <c r="L408" s="9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49"/>
      <c r="E409" s="2"/>
      <c r="F409" s="2"/>
      <c r="G409" s="2"/>
      <c r="H409" s="2"/>
      <c r="I409" s="91"/>
      <c r="J409" s="68"/>
      <c r="K409" s="49"/>
      <c r="L409" s="9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49"/>
      <c r="E410" s="2"/>
      <c r="F410" s="2"/>
      <c r="G410" s="2"/>
      <c r="H410" s="2"/>
      <c r="I410" s="91"/>
      <c r="J410" s="68"/>
      <c r="K410" s="49"/>
      <c r="L410" s="9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49"/>
      <c r="E411" s="2"/>
      <c r="F411" s="2"/>
      <c r="G411" s="2"/>
      <c r="H411" s="2"/>
      <c r="I411" s="91"/>
      <c r="J411" s="68"/>
      <c r="K411" s="49"/>
      <c r="L411" s="9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49"/>
      <c r="E412" s="2"/>
      <c r="F412" s="2"/>
      <c r="G412" s="2"/>
      <c r="H412" s="2"/>
      <c r="I412" s="91"/>
      <c r="J412" s="68"/>
      <c r="K412" s="49"/>
      <c r="L412" s="9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49"/>
      <c r="E413" s="2"/>
      <c r="F413" s="2"/>
      <c r="G413" s="2"/>
      <c r="H413" s="2"/>
      <c r="I413" s="91"/>
      <c r="J413" s="68"/>
      <c r="K413" s="49"/>
      <c r="L413" s="9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49"/>
      <c r="E414" s="2"/>
      <c r="F414" s="2"/>
      <c r="G414" s="2"/>
      <c r="H414" s="2"/>
      <c r="I414" s="91"/>
      <c r="J414" s="68"/>
      <c r="K414" s="49"/>
      <c r="L414" s="9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49"/>
      <c r="E415" s="2"/>
      <c r="F415" s="2"/>
      <c r="G415" s="2"/>
      <c r="H415" s="2"/>
      <c r="I415" s="91"/>
      <c r="J415" s="68"/>
      <c r="K415" s="49"/>
      <c r="L415" s="9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49"/>
      <c r="E416" s="2"/>
      <c r="F416" s="2"/>
      <c r="G416" s="2"/>
      <c r="H416" s="2"/>
      <c r="I416" s="91"/>
      <c r="J416" s="68"/>
      <c r="K416" s="49"/>
      <c r="L416" s="9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49"/>
      <c r="E417" s="2"/>
      <c r="F417" s="2"/>
      <c r="G417" s="2"/>
      <c r="H417" s="2"/>
      <c r="I417" s="91"/>
      <c r="J417" s="68"/>
      <c r="K417" s="49"/>
      <c r="L417" s="9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49"/>
      <c r="E418" s="2"/>
      <c r="F418" s="2"/>
      <c r="G418" s="2"/>
      <c r="H418" s="2"/>
      <c r="I418" s="91"/>
      <c r="J418" s="68"/>
      <c r="K418" s="49"/>
      <c r="L418" s="9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49"/>
      <c r="E419" s="2"/>
      <c r="F419" s="2"/>
      <c r="G419" s="2"/>
      <c r="H419" s="2"/>
      <c r="I419" s="91"/>
      <c r="J419" s="68"/>
      <c r="K419" s="49"/>
      <c r="L419" s="9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49"/>
      <c r="E420" s="2"/>
      <c r="F420" s="2"/>
      <c r="G420" s="2"/>
      <c r="H420" s="2"/>
      <c r="I420" s="91"/>
      <c r="J420" s="68"/>
      <c r="K420" s="49"/>
      <c r="L420" s="9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49"/>
      <c r="E421" s="2"/>
      <c r="F421" s="2"/>
      <c r="G421" s="2"/>
      <c r="H421" s="2"/>
      <c r="I421" s="91"/>
      <c r="J421" s="68"/>
      <c r="K421" s="49"/>
      <c r="L421" s="9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49"/>
      <c r="E422" s="2"/>
      <c r="F422" s="2"/>
      <c r="G422" s="2"/>
      <c r="H422" s="2"/>
      <c r="I422" s="91"/>
      <c r="J422" s="68"/>
      <c r="K422" s="49"/>
      <c r="L422" s="9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49"/>
      <c r="E423" s="2"/>
      <c r="F423" s="2"/>
      <c r="G423" s="2"/>
      <c r="H423" s="2"/>
      <c r="I423" s="91"/>
      <c r="J423" s="68"/>
      <c r="K423" s="49"/>
      <c r="L423" s="9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49"/>
      <c r="E424" s="2"/>
      <c r="F424" s="2"/>
      <c r="G424" s="2"/>
      <c r="H424" s="2"/>
      <c r="I424" s="91"/>
      <c r="J424" s="68"/>
      <c r="K424" s="49"/>
      <c r="L424" s="9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49"/>
      <c r="E425" s="2"/>
      <c r="F425" s="2"/>
      <c r="G425" s="2"/>
      <c r="H425" s="2"/>
      <c r="I425" s="91"/>
      <c r="J425" s="68"/>
      <c r="K425" s="49"/>
      <c r="L425" s="9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49"/>
      <c r="E426" s="2"/>
      <c r="F426" s="2"/>
      <c r="G426" s="2"/>
      <c r="H426" s="2"/>
      <c r="I426" s="91"/>
      <c r="J426" s="68"/>
      <c r="K426" s="49"/>
      <c r="L426" s="9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49"/>
      <c r="E427" s="2"/>
      <c r="F427" s="2"/>
      <c r="G427" s="2"/>
      <c r="H427" s="2"/>
      <c r="I427" s="91"/>
      <c r="J427" s="68"/>
      <c r="K427" s="49"/>
      <c r="L427" s="9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49"/>
      <c r="E428" s="2"/>
      <c r="F428" s="2"/>
      <c r="G428" s="2"/>
      <c r="H428" s="2"/>
      <c r="I428" s="91"/>
      <c r="J428" s="68"/>
      <c r="K428" s="49"/>
      <c r="L428" s="9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49"/>
      <c r="E429" s="2"/>
      <c r="F429" s="2"/>
      <c r="G429" s="2"/>
      <c r="H429" s="2"/>
      <c r="I429" s="91"/>
      <c r="J429" s="68"/>
      <c r="K429" s="49"/>
      <c r="L429" s="9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49"/>
      <c r="E430" s="2"/>
      <c r="F430" s="2"/>
      <c r="G430" s="2"/>
      <c r="H430" s="2"/>
      <c r="I430" s="91"/>
      <c r="J430" s="68"/>
      <c r="K430" s="49"/>
      <c r="L430" s="9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49"/>
      <c r="E431" s="2"/>
      <c r="F431" s="2"/>
      <c r="G431" s="2"/>
      <c r="H431" s="2"/>
      <c r="I431" s="91"/>
      <c r="J431" s="68"/>
      <c r="K431" s="49"/>
      <c r="L431" s="9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49"/>
      <c r="E432" s="2"/>
      <c r="F432" s="2"/>
      <c r="G432" s="2"/>
      <c r="H432" s="2"/>
      <c r="I432" s="91"/>
      <c r="J432" s="68"/>
      <c r="K432" s="49"/>
      <c r="L432" s="9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49"/>
      <c r="E433" s="2"/>
      <c r="F433" s="2"/>
      <c r="G433" s="2"/>
      <c r="H433" s="2"/>
      <c r="I433" s="91"/>
      <c r="J433" s="68"/>
      <c r="K433" s="49"/>
      <c r="L433" s="9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49"/>
      <c r="E434" s="2"/>
      <c r="F434" s="2"/>
      <c r="G434" s="2"/>
      <c r="H434" s="2"/>
      <c r="I434" s="91"/>
      <c r="J434" s="68"/>
      <c r="K434" s="49"/>
      <c r="L434" s="9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49"/>
      <c r="E435" s="2"/>
      <c r="F435" s="2"/>
      <c r="G435" s="2"/>
      <c r="H435" s="2"/>
      <c r="I435" s="91"/>
      <c r="J435" s="68"/>
      <c r="K435" s="49"/>
      <c r="L435" s="9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49"/>
      <c r="E436" s="2"/>
      <c r="F436" s="2"/>
      <c r="G436" s="2"/>
      <c r="H436" s="2"/>
      <c r="I436" s="91"/>
      <c r="J436" s="68"/>
      <c r="K436" s="49"/>
      <c r="L436" s="9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49"/>
      <c r="E437" s="2"/>
      <c r="F437" s="2"/>
      <c r="G437" s="2"/>
      <c r="H437" s="2"/>
      <c r="I437" s="91"/>
      <c r="J437" s="68"/>
      <c r="K437" s="49"/>
      <c r="L437" s="9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49"/>
      <c r="E438" s="2"/>
      <c r="F438" s="2"/>
      <c r="G438" s="2"/>
      <c r="H438" s="2"/>
      <c r="I438" s="91"/>
      <c r="J438" s="68"/>
      <c r="K438" s="49"/>
      <c r="L438" s="9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49"/>
      <c r="E439" s="2"/>
      <c r="F439" s="2"/>
      <c r="G439" s="2"/>
      <c r="H439" s="2"/>
      <c r="I439" s="91"/>
      <c r="J439" s="68"/>
      <c r="K439" s="49"/>
      <c r="L439" s="9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49"/>
      <c r="E440" s="2"/>
      <c r="F440" s="2"/>
      <c r="G440" s="2"/>
      <c r="H440" s="2"/>
      <c r="I440" s="91"/>
      <c r="J440" s="68"/>
      <c r="K440" s="49"/>
      <c r="L440" s="9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49"/>
      <c r="E441" s="2"/>
      <c r="F441" s="2"/>
      <c r="G441" s="2"/>
      <c r="H441" s="2"/>
      <c r="I441" s="91"/>
      <c r="J441" s="68"/>
      <c r="K441" s="49"/>
      <c r="L441" s="9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49"/>
      <c r="E442" s="2"/>
      <c r="F442" s="2"/>
      <c r="G442" s="2"/>
      <c r="H442" s="2"/>
      <c r="I442" s="91"/>
      <c r="J442" s="68"/>
      <c r="K442" s="49"/>
      <c r="L442" s="9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49"/>
      <c r="E443" s="2"/>
      <c r="F443" s="2"/>
      <c r="G443" s="2"/>
      <c r="H443" s="2"/>
      <c r="I443" s="91"/>
      <c r="J443" s="68"/>
      <c r="K443" s="49"/>
      <c r="L443" s="9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49"/>
      <c r="E444" s="2"/>
      <c r="F444" s="2"/>
      <c r="G444" s="2"/>
      <c r="H444" s="2"/>
      <c r="I444" s="91"/>
      <c r="J444" s="68"/>
      <c r="K444" s="49"/>
      <c r="L444" s="9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49"/>
      <c r="E445" s="2"/>
      <c r="F445" s="2"/>
      <c r="G445" s="2"/>
      <c r="H445" s="2"/>
      <c r="I445" s="91"/>
      <c r="J445" s="68"/>
      <c r="K445" s="49"/>
      <c r="L445" s="9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49"/>
      <c r="E446" s="2"/>
      <c r="F446" s="2"/>
      <c r="G446" s="2"/>
      <c r="H446" s="2"/>
      <c r="I446" s="91"/>
      <c r="J446" s="68"/>
      <c r="K446" s="49"/>
      <c r="L446" s="9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49"/>
      <c r="E447" s="2"/>
      <c r="F447" s="2"/>
      <c r="G447" s="2"/>
      <c r="H447" s="2"/>
      <c r="I447" s="91"/>
      <c r="J447" s="68"/>
      <c r="K447" s="49"/>
      <c r="L447" s="9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49"/>
      <c r="E448" s="2"/>
      <c r="F448" s="2"/>
      <c r="G448" s="2"/>
      <c r="H448" s="2"/>
      <c r="I448" s="91"/>
      <c r="J448" s="68"/>
      <c r="K448" s="49"/>
      <c r="L448" s="9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49"/>
      <c r="E449" s="2"/>
      <c r="F449" s="2"/>
      <c r="G449" s="2"/>
      <c r="H449" s="2"/>
      <c r="I449" s="91"/>
      <c r="J449" s="68"/>
      <c r="K449" s="49"/>
      <c r="L449" s="9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49"/>
      <c r="E450" s="2"/>
      <c r="F450" s="2"/>
      <c r="G450" s="2"/>
      <c r="H450" s="2"/>
      <c r="I450" s="91"/>
      <c r="J450" s="68"/>
      <c r="K450" s="49"/>
      <c r="L450" s="9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49"/>
      <c r="E451" s="2"/>
      <c r="F451" s="2"/>
      <c r="G451" s="2"/>
      <c r="H451" s="2"/>
      <c r="I451" s="91"/>
      <c r="J451" s="68"/>
      <c r="K451" s="49"/>
      <c r="L451" s="9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49"/>
      <c r="E452" s="2"/>
      <c r="F452" s="2"/>
      <c r="G452" s="2"/>
      <c r="H452" s="2"/>
      <c r="I452" s="91"/>
      <c r="J452" s="68"/>
      <c r="K452" s="49"/>
      <c r="L452" s="9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49"/>
      <c r="E453" s="2"/>
      <c r="F453" s="2"/>
      <c r="G453" s="2"/>
      <c r="H453" s="2"/>
      <c r="I453" s="91"/>
      <c r="J453" s="68"/>
      <c r="K453" s="49"/>
      <c r="L453" s="9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49"/>
      <c r="E454" s="2"/>
      <c r="F454" s="2"/>
      <c r="G454" s="2"/>
      <c r="H454" s="2"/>
      <c r="I454" s="91"/>
      <c r="J454" s="68"/>
      <c r="K454" s="49"/>
      <c r="L454" s="9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49"/>
      <c r="E455" s="2"/>
      <c r="F455" s="2"/>
      <c r="G455" s="2"/>
      <c r="H455" s="2"/>
      <c r="I455" s="91"/>
      <c r="J455" s="68"/>
      <c r="K455" s="49"/>
      <c r="L455" s="9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49"/>
      <c r="E456" s="2"/>
      <c r="F456" s="2"/>
      <c r="G456" s="2"/>
      <c r="H456" s="2"/>
      <c r="I456" s="91"/>
      <c r="J456" s="68"/>
      <c r="K456" s="49"/>
      <c r="L456" s="9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49"/>
      <c r="E457" s="2"/>
      <c r="F457" s="2"/>
      <c r="G457" s="2"/>
      <c r="H457" s="2"/>
      <c r="I457" s="91"/>
      <c r="J457" s="68"/>
      <c r="K457" s="49"/>
      <c r="L457" s="9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49"/>
      <c r="E458" s="2"/>
      <c r="F458" s="2"/>
      <c r="G458" s="2"/>
      <c r="H458" s="2"/>
      <c r="I458" s="91"/>
      <c r="J458" s="68"/>
      <c r="K458" s="49"/>
      <c r="L458" s="9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49"/>
      <c r="E459" s="2"/>
      <c r="F459" s="2"/>
      <c r="G459" s="2"/>
      <c r="H459" s="2"/>
      <c r="I459" s="91"/>
      <c r="J459" s="68"/>
      <c r="K459" s="49"/>
      <c r="L459" s="9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49"/>
      <c r="E460" s="2"/>
      <c r="F460" s="2"/>
      <c r="G460" s="2"/>
      <c r="H460" s="2"/>
      <c r="I460" s="91"/>
      <c r="J460" s="68"/>
      <c r="K460" s="49"/>
      <c r="L460" s="9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49"/>
      <c r="E461" s="2"/>
      <c r="F461" s="2"/>
      <c r="G461" s="2"/>
      <c r="H461" s="2"/>
      <c r="I461" s="91"/>
      <c r="J461" s="68"/>
      <c r="K461" s="49"/>
      <c r="L461" s="9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49"/>
      <c r="E462" s="2"/>
      <c r="F462" s="2"/>
      <c r="G462" s="2"/>
      <c r="H462" s="2"/>
      <c r="I462" s="91"/>
      <c r="J462" s="68"/>
      <c r="K462" s="49"/>
      <c r="L462" s="9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49"/>
      <c r="E463" s="2"/>
      <c r="F463" s="2"/>
      <c r="G463" s="2"/>
      <c r="H463" s="2"/>
      <c r="I463" s="91"/>
      <c r="J463" s="68"/>
      <c r="K463" s="49"/>
      <c r="L463" s="9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49"/>
      <c r="E464" s="2"/>
      <c r="F464" s="2"/>
      <c r="G464" s="2"/>
      <c r="H464" s="2"/>
      <c r="I464" s="91"/>
      <c r="J464" s="68"/>
      <c r="K464" s="49"/>
      <c r="L464" s="9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49"/>
      <c r="E465" s="2"/>
      <c r="F465" s="2"/>
      <c r="G465" s="2"/>
      <c r="H465" s="2"/>
      <c r="I465" s="91"/>
      <c r="J465" s="68"/>
      <c r="K465" s="49"/>
      <c r="L465" s="9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49"/>
      <c r="E466" s="2"/>
      <c r="F466" s="2"/>
      <c r="G466" s="2"/>
      <c r="H466" s="2"/>
      <c r="I466" s="91"/>
      <c r="J466" s="68"/>
      <c r="K466" s="49"/>
      <c r="L466" s="9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49"/>
      <c r="E467" s="2"/>
      <c r="F467" s="2"/>
      <c r="G467" s="2"/>
      <c r="H467" s="2"/>
      <c r="I467" s="91"/>
      <c r="J467" s="68"/>
      <c r="K467" s="49"/>
      <c r="L467" s="9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49"/>
      <c r="E468" s="2"/>
      <c r="F468" s="2"/>
      <c r="G468" s="2"/>
      <c r="H468" s="2"/>
      <c r="I468" s="91"/>
      <c r="J468" s="68"/>
      <c r="K468" s="49"/>
      <c r="L468" s="9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49"/>
      <c r="E469" s="2"/>
      <c r="F469" s="2"/>
      <c r="G469" s="2"/>
      <c r="H469" s="2"/>
      <c r="I469" s="91"/>
      <c r="J469" s="68"/>
      <c r="K469" s="49"/>
      <c r="L469" s="9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49"/>
      <c r="E470" s="2"/>
      <c r="F470" s="2"/>
      <c r="G470" s="2"/>
      <c r="H470" s="2"/>
      <c r="I470" s="91"/>
      <c r="J470" s="68"/>
      <c r="K470" s="49"/>
      <c r="L470" s="9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49"/>
      <c r="E471" s="2"/>
      <c r="F471" s="2"/>
      <c r="G471" s="2"/>
      <c r="H471" s="2"/>
      <c r="I471" s="91"/>
      <c r="J471" s="68"/>
      <c r="K471" s="49"/>
      <c r="L471" s="9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49"/>
      <c r="E472" s="2"/>
      <c r="F472" s="2"/>
      <c r="G472" s="2"/>
      <c r="H472" s="2"/>
      <c r="I472" s="91"/>
      <c r="J472" s="68"/>
      <c r="K472" s="49"/>
      <c r="L472" s="9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49"/>
      <c r="E473" s="2"/>
      <c r="F473" s="2"/>
      <c r="G473" s="2"/>
      <c r="H473" s="2"/>
      <c r="I473" s="91"/>
      <c r="J473" s="68"/>
      <c r="K473" s="49"/>
      <c r="L473" s="9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49"/>
      <c r="E474" s="2"/>
      <c r="F474" s="2"/>
      <c r="G474" s="2"/>
      <c r="H474" s="2"/>
      <c r="I474" s="91"/>
      <c r="J474" s="68"/>
      <c r="K474" s="49"/>
      <c r="L474" s="9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49"/>
      <c r="E475" s="2"/>
      <c r="F475" s="2"/>
      <c r="G475" s="2"/>
      <c r="H475" s="2"/>
      <c r="I475" s="91"/>
      <c r="J475" s="68"/>
      <c r="K475" s="49"/>
      <c r="L475" s="9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49"/>
      <c r="E476" s="2"/>
      <c r="F476" s="2"/>
      <c r="G476" s="2"/>
      <c r="H476" s="2"/>
      <c r="I476" s="91"/>
      <c r="J476" s="68"/>
      <c r="K476" s="49"/>
      <c r="L476" s="9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49"/>
      <c r="E477" s="2"/>
      <c r="F477" s="2"/>
      <c r="G477" s="2"/>
      <c r="H477" s="2"/>
      <c r="I477" s="91"/>
      <c r="J477" s="68"/>
      <c r="K477" s="49"/>
      <c r="L477" s="9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49"/>
      <c r="E478" s="2"/>
      <c r="F478" s="2"/>
      <c r="G478" s="2"/>
      <c r="H478" s="2"/>
      <c r="I478" s="91"/>
      <c r="J478" s="68"/>
      <c r="K478" s="49"/>
      <c r="L478" s="9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49"/>
      <c r="E479" s="2"/>
      <c r="F479" s="2"/>
      <c r="G479" s="2"/>
      <c r="H479" s="2"/>
      <c r="I479" s="91"/>
      <c r="J479" s="68"/>
      <c r="K479" s="49"/>
      <c r="L479" s="9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49"/>
      <c r="E480" s="2"/>
      <c r="F480" s="2"/>
      <c r="G480" s="2"/>
      <c r="H480" s="2"/>
      <c r="I480" s="91"/>
      <c r="J480" s="68"/>
      <c r="K480" s="49"/>
      <c r="L480" s="9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49"/>
      <c r="E481" s="2"/>
      <c r="F481" s="2"/>
      <c r="G481" s="2"/>
      <c r="H481" s="2"/>
      <c r="I481" s="91"/>
      <c r="J481" s="68"/>
      <c r="K481" s="49"/>
      <c r="L481" s="9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49"/>
      <c r="E482" s="2"/>
      <c r="F482" s="2"/>
      <c r="G482" s="2"/>
      <c r="H482" s="2"/>
      <c r="I482" s="91"/>
      <c r="J482" s="68"/>
      <c r="K482" s="49"/>
      <c r="L482" s="9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49"/>
      <c r="E483" s="2"/>
      <c r="F483" s="2"/>
      <c r="G483" s="2"/>
      <c r="H483" s="2"/>
      <c r="I483" s="91"/>
      <c r="J483" s="68"/>
      <c r="K483" s="49"/>
      <c r="L483" s="9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49"/>
      <c r="E484" s="2"/>
      <c r="F484" s="2"/>
      <c r="G484" s="2"/>
      <c r="H484" s="2"/>
      <c r="I484" s="91"/>
      <c r="J484" s="68"/>
      <c r="K484" s="49"/>
      <c r="L484" s="9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49"/>
      <c r="E485" s="2"/>
      <c r="F485" s="2"/>
      <c r="G485" s="2"/>
      <c r="H485" s="2"/>
      <c r="I485" s="91"/>
      <c r="J485" s="68"/>
      <c r="K485" s="49"/>
      <c r="L485" s="9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49"/>
      <c r="E486" s="2"/>
      <c r="F486" s="2"/>
      <c r="G486" s="2"/>
      <c r="H486" s="2"/>
      <c r="I486" s="91"/>
      <c r="J486" s="68"/>
      <c r="K486" s="49"/>
      <c r="L486" s="9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49"/>
      <c r="E487" s="2"/>
      <c r="F487" s="2"/>
      <c r="G487" s="2"/>
      <c r="H487" s="2"/>
      <c r="I487" s="91"/>
      <c r="J487" s="68"/>
      <c r="K487" s="49"/>
      <c r="L487" s="9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49"/>
      <c r="E488" s="2"/>
      <c r="F488" s="2"/>
      <c r="G488" s="2"/>
      <c r="H488" s="2"/>
      <c r="I488" s="91"/>
      <c r="J488" s="68"/>
      <c r="K488" s="49"/>
      <c r="L488" s="9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49"/>
      <c r="E489" s="2"/>
      <c r="F489" s="2"/>
      <c r="G489" s="2"/>
      <c r="H489" s="2"/>
      <c r="I489" s="91"/>
      <c r="J489" s="68"/>
      <c r="K489" s="49"/>
      <c r="L489" s="9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49"/>
      <c r="E490" s="2"/>
      <c r="F490" s="2"/>
      <c r="G490" s="2"/>
      <c r="H490" s="2"/>
      <c r="I490" s="91"/>
      <c r="J490" s="68"/>
      <c r="K490" s="49"/>
      <c r="L490" s="9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49"/>
      <c r="E491" s="2"/>
      <c r="F491" s="2"/>
      <c r="G491" s="2"/>
      <c r="H491" s="2"/>
      <c r="I491" s="91"/>
      <c r="J491" s="68"/>
      <c r="K491" s="49"/>
      <c r="L491" s="9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49"/>
      <c r="E492" s="2"/>
      <c r="F492" s="2"/>
      <c r="G492" s="2"/>
      <c r="H492" s="2"/>
      <c r="I492" s="91"/>
      <c r="J492" s="68"/>
      <c r="K492" s="49"/>
      <c r="L492" s="9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49"/>
      <c r="E493" s="2"/>
      <c r="F493" s="2"/>
      <c r="G493" s="2"/>
      <c r="H493" s="2"/>
      <c r="I493" s="91"/>
      <c r="J493" s="68"/>
      <c r="K493" s="49"/>
      <c r="L493" s="9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49"/>
      <c r="E494" s="2"/>
      <c r="F494" s="2"/>
      <c r="G494" s="2"/>
      <c r="H494" s="2"/>
      <c r="I494" s="91"/>
      <c r="J494" s="68"/>
      <c r="K494" s="49"/>
      <c r="L494" s="9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49"/>
      <c r="E495" s="2"/>
      <c r="F495" s="2"/>
      <c r="G495" s="2"/>
      <c r="H495" s="2"/>
      <c r="I495" s="91"/>
      <c r="J495" s="68"/>
      <c r="K495" s="49"/>
      <c r="L495" s="9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49"/>
      <c r="E496" s="2"/>
      <c r="F496" s="2"/>
      <c r="G496" s="2"/>
      <c r="H496" s="2"/>
      <c r="I496" s="91"/>
      <c r="J496" s="68"/>
      <c r="K496" s="49"/>
      <c r="L496" s="9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49"/>
      <c r="E497" s="2"/>
      <c r="F497" s="2"/>
      <c r="G497" s="2"/>
      <c r="H497" s="2"/>
      <c r="I497" s="91"/>
      <c r="J497" s="68"/>
      <c r="K497" s="49"/>
      <c r="L497" s="9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49"/>
      <c r="E498" s="2"/>
      <c r="F498" s="2"/>
      <c r="G498" s="2"/>
      <c r="H498" s="2"/>
      <c r="I498" s="91"/>
      <c r="J498" s="68"/>
      <c r="K498" s="49"/>
      <c r="L498" s="9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49"/>
      <c r="E499" s="2"/>
      <c r="F499" s="2"/>
      <c r="G499" s="2"/>
      <c r="H499" s="2"/>
      <c r="I499" s="91"/>
      <c r="J499" s="68"/>
      <c r="K499" s="49"/>
      <c r="L499" s="9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49"/>
      <c r="E500" s="2"/>
      <c r="F500" s="2"/>
      <c r="G500" s="2"/>
      <c r="H500" s="2"/>
      <c r="I500" s="91"/>
      <c r="J500" s="68"/>
      <c r="K500" s="49"/>
      <c r="L500" s="9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49"/>
      <c r="E501" s="2"/>
      <c r="F501" s="2"/>
      <c r="G501" s="2"/>
      <c r="H501" s="2"/>
      <c r="I501" s="91"/>
      <c r="J501" s="68"/>
      <c r="K501" s="49"/>
      <c r="L501" s="9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49"/>
      <c r="E502" s="2"/>
      <c r="F502" s="2"/>
      <c r="G502" s="2"/>
      <c r="H502" s="2"/>
      <c r="I502" s="91"/>
      <c r="J502" s="68"/>
      <c r="K502" s="49"/>
      <c r="L502" s="9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49"/>
      <c r="E503" s="2"/>
      <c r="F503" s="2"/>
      <c r="G503" s="2"/>
      <c r="H503" s="2"/>
      <c r="I503" s="91"/>
      <c r="J503" s="68"/>
      <c r="K503" s="49"/>
      <c r="L503" s="9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49"/>
      <c r="E504" s="2"/>
      <c r="F504" s="2"/>
      <c r="G504" s="2"/>
      <c r="H504" s="2"/>
      <c r="I504" s="91"/>
      <c r="J504" s="68"/>
      <c r="K504" s="49"/>
      <c r="L504" s="9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49"/>
      <c r="E505" s="2"/>
      <c r="F505" s="2"/>
      <c r="G505" s="2"/>
      <c r="H505" s="2"/>
      <c r="I505" s="91"/>
      <c r="J505" s="68"/>
      <c r="K505" s="49"/>
      <c r="L505" s="9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49"/>
      <c r="E506" s="2"/>
      <c r="F506" s="2"/>
      <c r="G506" s="2"/>
      <c r="H506" s="2"/>
      <c r="I506" s="91"/>
      <c r="J506" s="68"/>
      <c r="K506" s="49"/>
      <c r="L506" s="9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49"/>
      <c r="E507" s="2"/>
      <c r="F507" s="2"/>
      <c r="G507" s="2"/>
      <c r="H507" s="2"/>
      <c r="I507" s="91"/>
      <c r="J507" s="68"/>
      <c r="K507" s="49"/>
      <c r="L507" s="9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49"/>
      <c r="E508" s="2"/>
      <c r="F508" s="2"/>
      <c r="G508" s="2"/>
      <c r="H508" s="2"/>
      <c r="I508" s="91"/>
      <c r="J508" s="68"/>
      <c r="K508" s="49"/>
      <c r="L508" s="9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49"/>
      <c r="E509" s="2"/>
      <c r="F509" s="2"/>
      <c r="G509" s="2"/>
      <c r="H509" s="2"/>
      <c r="I509" s="91"/>
      <c r="J509" s="68"/>
      <c r="K509" s="49"/>
      <c r="L509" s="9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49"/>
      <c r="E510" s="2"/>
      <c r="F510" s="2"/>
      <c r="G510" s="2"/>
      <c r="H510" s="2"/>
      <c r="I510" s="91"/>
      <c r="J510" s="68"/>
      <c r="K510" s="49"/>
      <c r="L510" s="9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49"/>
      <c r="E511" s="2"/>
      <c r="F511" s="2"/>
      <c r="G511" s="2"/>
      <c r="H511" s="2"/>
      <c r="I511" s="91"/>
      <c r="J511" s="68"/>
      <c r="K511" s="49"/>
      <c r="L511" s="9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49"/>
      <c r="E512" s="2"/>
      <c r="F512" s="2"/>
      <c r="G512" s="2"/>
      <c r="H512" s="2"/>
      <c r="I512" s="91"/>
      <c r="J512" s="68"/>
      <c r="K512" s="49"/>
      <c r="L512" s="9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49"/>
      <c r="E513" s="2"/>
      <c r="F513" s="2"/>
      <c r="G513" s="2"/>
      <c r="H513" s="2"/>
      <c r="I513" s="91"/>
      <c r="J513" s="68"/>
      <c r="K513" s="49"/>
      <c r="L513" s="9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49"/>
      <c r="E514" s="2"/>
      <c r="F514" s="2"/>
      <c r="G514" s="2"/>
      <c r="H514" s="2"/>
      <c r="I514" s="91"/>
      <c r="J514" s="68"/>
      <c r="K514" s="49"/>
      <c r="L514" s="9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49"/>
      <c r="E515" s="2"/>
      <c r="F515" s="2"/>
      <c r="G515" s="2"/>
      <c r="H515" s="2"/>
      <c r="I515" s="91"/>
      <c r="J515" s="68"/>
      <c r="K515" s="49"/>
      <c r="L515" s="9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49"/>
      <c r="E516" s="2"/>
      <c r="F516" s="2"/>
      <c r="G516" s="2"/>
      <c r="H516" s="2"/>
      <c r="I516" s="91"/>
      <c r="J516" s="68"/>
      <c r="K516" s="49"/>
      <c r="L516" s="9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49"/>
      <c r="E517" s="2"/>
      <c r="F517" s="2"/>
      <c r="G517" s="2"/>
      <c r="H517" s="2"/>
      <c r="I517" s="91"/>
      <c r="J517" s="68"/>
      <c r="K517" s="49"/>
      <c r="L517" s="9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49"/>
      <c r="E518" s="2"/>
      <c r="F518" s="2"/>
      <c r="G518" s="2"/>
      <c r="H518" s="2"/>
      <c r="I518" s="91"/>
      <c r="J518" s="68"/>
      <c r="K518" s="49"/>
      <c r="L518" s="9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49"/>
      <c r="E519" s="2"/>
      <c r="F519" s="2"/>
      <c r="G519" s="2"/>
      <c r="H519" s="2"/>
      <c r="I519" s="91"/>
      <c r="J519" s="68"/>
      <c r="K519" s="49"/>
      <c r="L519" s="9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49"/>
      <c r="E520" s="2"/>
      <c r="F520" s="2"/>
      <c r="G520" s="2"/>
      <c r="H520" s="2"/>
      <c r="I520" s="91"/>
      <c r="J520" s="68"/>
      <c r="K520" s="49"/>
      <c r="L520" s="9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49"/>
      <c r="E521" s="2"/>
      <c r="F521" s="2"/>
      <c r="G521" s="2"/>
      <c r="H521" s="2"/>
      <c r="I521" s="91"/>
      <c r="J521" s="68"/>
      <c r="K521" s="49"/>
      <c r="L521" s="9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49"/>
      <c r="E522" s="2"/>
      <c r="F522" s="2"/>
      <c r="G522" s="2"/>
      <c r="H522" s="2"/>
      <c r="I522" s="91"/>
      <c r="J522" s="68"/>
      <c r="K522" s="49"/>
      <c r="L522" s="9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49"/>
      <c r="E523" s="2"/>
      <c r="F523" s="2"/>
      <c r="G523" s="2"/>
      <c r="H523" s="2"/>
      <c r="I523" s="91"/>
      <c r="J523" s="68"/>
      <c r="K523" s="49"/>
      <c r="L523" s="9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49"/>
      <c r="E524" s="2"/>
      <c r="F524" s="2"/>
      <c r="G524" s="2"/>
      <c r="H524" s="2"/>
      <c r="I524" s="91"/>
      <c r="J524" s="68"/>
      <c r="K524" s="49"/>
      <c r="L524" s="9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49"/>
      <c r="E525" s="2"/>
      <c r="F525" s="2"/>
      <c r="G525" s="2"/>
      <c r="H525" s="2"/>
      <c r="I525" s="91"/>
      <c r="J525" s="68"/>
      <c r="K525" s="49"/>
      <c r="L525" s="9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49"/>
      <c r="E526" s="2"/>
      <c r="F526" s="2"/>
      <c r="G526" s="2"/>
      <c r="H526" s="2"/>
      <c r="I526" s="91"/>
      <c r="J526" s="68"/>
      <c r="K526" s="49"/>
      <c r="L526" s="9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49"/>
      <c r="E527" s="2"/>
      <c r="F527" s="2"/>
      <c r="G527" s="2"/>
      <c r="H527" s="2"/>
      <c r="I527" s="91"/>
      <c r="J527" s="68"/>
      <c r="K527" s="49"/>
      <c r="L527" s="9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49"/>
      <c r="E528" s="2"/>
      <c r="F528" s="2"/>
      <c r="G528" s="2"/>
      <c r="H528" s="2"/>
      <c r="I528" s="91"/>
      <c r="J528" s="68"/>
      <c r="K528" s="49"/>
      <c r="L528" s="9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49"/>
      <c r="E529" s="2"/>
      <c r="F529" s="2"/>
      <c r="G529" s="2"/>
      <c r="H529" s="2"/>
      <c r="I529" s="91"/>
      <c r="J529" s="68"/>
      <c r="K529" s="49"/>
      <c r="L529" s="9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49"/>
      <c r="E530" s="2"/>
      <c r="F530" s="2"/>
      <c r="G530" s="2"/>
      <c r="H530" s="2"/>
      <c r="I530" s="91"/>
      <c r="J530" s="68"/>
      <c r="K530" s="49"/>
      <c r="L530" s="9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49"/>
      <c r="E531" s="2"/>
      <c r="F531" s="2"/>
      <c r="G531" s="2"/>
      <c r="H531" s="2"/>
      <c r="I531" s="91"/>
      <c r="J531" s="68"/>
      <c r="K531" s="49"/>
      <c r="L531" s="9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49"/>
      <c r="E532" s="2"/>
      <c r="F532" s="2"/>
      <c r="G532" s="2"/>
      <c r="H532" s="2"/>
      <c r="I532" s="91"/>
      <c r="J532" s="68"/>
      <c r="K532" s="49"/>
      <c r="L532" s="9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49"/>
      <c r="E533" s="2"/>
      <c r="F533" s="2"/>
      <c r="G533" s="2"/>
      <c r="H533" s="2"/>
      <c r="I533" s="91"/>
      <c r="J533" s="68"/>
      <c r="K533" s="49"/>
      <c r="L533" s="9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49"/>
      <c r="E534" s="2"/>
      <c r="F534" s="2"/>
      <c r="G534" s="2"/>
      <c r="H534" s="2"/>
      <c r="I534" s="91"/>
      <c r="J534" s="68"/>
      <c r="K534" s="49"/>
      <c r="L534" s="9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49"/>
      <c r="E535" s="2"/>
      <c r="F535" s="2"/>
      <c r="G535" s="2"/>
      <c r="H535" s="2"/>
      <c r="I535" s="91"/>
      <c r="J535" s="68"/>
      <c r="K535" s="49"/>
      <c r="L535" s="9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49"/>
      <c r="E536" s="2"/>
      <c r="F536" s="2"/>
      <c r="G536" s="2"/>
      <c r="H536" s="2"/>
      <c r="I536" s="91"/>
      <c r="J536" s="68"/>
      <c r="K536" s="49"/>
      <c r="L536" s="9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49"/>
      <c r="E537" s="2"/>
      <c r="F537" s="2"/>
      <c r="G537" s="2"/>
      <c r="H537" s="2"/>
      <c r="I537" s="91"/>
      <c r="J537" s="68"/>
      <c r="K537" s="49"/>
      <c r="L537" s="9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49"/>
      <c r="E538" s="2"/>
      <c r="F538" s="2"/>
      <c r="G538" s="2"/>
      <c r="H538" s="2"/>
      <c r="I538" s="91"/>
      <c r="J538" s="68"/>
      <c r="K538" s="49"/>
      <c r="L538" s="9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49"/>
      <c r="E539" s="2"/>
      <c r="F539" s="2"/>
      <c r="G539" s="2"/>
      <c r="H539" s="2"/>
      <c r="I539" s="91"/>
      <c r="J539" s="68"/>
      <c r="K539" s="49"/>
      <c r="L539" s="9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49"/>
      <c r="E540" s="2"/>
      <c r="F540" s="2"/>
      <c r="G540" s="2"/>
      <c r="H540" s="2"/>
      <c r="I540" s="91"/>
      <c r="J540" s="68"/>
      <c r="K540" s="49"/>
      <c r="L540" s="9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49"/>
      <c r="E541" s="2"/>
      <c r="F541" s="2"/>
      <c r="G541" s="2"/>
      <c r="H541" s="2"/>
      <c r="I541" s="91"/>
      <c r="J541" s="68"/>
      <c r="K541" s="49"/>
      <c r="L541" s="9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49"/>
      <c r="E542" s="2"/>
      <c r="F542" s="2"/>
      <c r="G542" s="2"/>
      <c r="H542" s="2"/>
      <c r="I542" s="91"/>
      <c r="J542" s="68"/>
      <c r="K542" s="49"/>
      <c r="L542" s="9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49"/>
      <c r="E543" s="2"/>
      <c r="F543" s="2"/>
      <c r="G543" s="2"/>
      <c r="H543" s="2"/>
      <c r="I543" s="91"/>
      <c r="J543" s="68"/>
      <c r="K543" s="49"/>
      <c r="L543" s="9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49"/>
      <c r="E544" s="2"/>
      <c r="F544" s="2"/>
      <c r="G544" s="2"/>
      <c r="H544" s="2"/>
      <c r="I544" s="91"/>
      <c r="J544" s="68"/>
      <c r="K544" s="49"/>
      <c r="L544" s="9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49"/>
      <c r="E545" s="2"/>
      <c r="F545" s="2"/>
      <c r="G545" s="2"/>
      <c r="H545" s="2"/>
      <c r="I545" s="91"/>
      <c r="J545" s="68"/>
      <c r="K545" s="49"/>
      <c r="L545" s="9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49"/>
      <c r="E546" s="2"/>
      <c r="F546" s="2"/>
      <c r="G546" s="2"/>
      <c r="H546" s="2"/>
      <c r="I546" s="91"/>
      <c r="J546" s="68"/>
      <c r="K546" s="49"/>
      <c r="L546" s="9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49"/>
      <c r="E547" s="2"/>
      <c r="F547" s="2"/>
      <c r="G547" s="2"/>
      <c r="H547" s="2"/>
      <c r="I547" s="91"/>
      <c r="J547" s="68"/>
      <c r="K547" s="49"/>
      <c r="L547" s="9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49"/>
      <c r="E548" s="2"/>
      <c r="F548" s="2"/>
      <c r="G548" s="2"/>
      <c r="H548" s="2"/>
      <c r="I548" s="91"/>
      <c r="J548" s="68"/>
      <c r="K548" s="49"/>
      <c r="L548" s="9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49"/>
      <c r="E549" s="2"/>
      <c r="F549" s="2"/>
      <c r="G549" s="2"/>
      <c r="H549" s="2"/>
      <c r="I549" s="91"/>
      <c r="J549" s="68"/>
      <c r="K549" s="49"/>
      <c r="L549" s="9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49"/>
      <c r="E550" s="2"/>
      <c r="F550" s="2"/>
      <c r="G550" s="2"/>
      <c r="H550" s="2"/>
      <c r="I550" s="91"/>
      <c r="J550" s="68"/>
      <c r="K550" s="49"/>
      <c r="L550" s="9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49"/>
      <c r="E551" s="2"/>
      <c r="F551" s="2"/>
      <c r="G551" s="2"/>
      <c r="H551" s="2"/>
      <c r="I551" s="91"/>
      <c r="J551" s="68"/>
      <c r="K551" s="49"/>
      <c r="L551" s="9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49"/>
      <c r="E552" s="2"/>
      <c r="F552" s="2"/>
      <c r="G552" s="2"/>
      <c r="H552" s="2"/>
      <c r="I552" s="91"/>
      <c r="J552" s="68"/>
      <c r="K552" s="49"/>
      <c r="L552" s="9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49"/>
      <c r="E553" s="2"/>
      <c r="F553" s="2"/>
      <c r="G553" s="2"/>
      <c r="H553" s="2"/>
      <c r="I553" s="91"/>
      <c r="J553" s="68"/>
      <c r="K553" s="49"/>
      <c r="L553" s="9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49"/>
      <c r="E554" s="2"/>
      <c r="F554" s="2"/>
      <c r="G554" s="2"/>
      <c r="H554" s="2"/>
      <c r="I554" s="91"/>
      <c r="J554" s="68"/>
      <c r="K554" s="49"/>
      <c r="L554" s="9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49"/>
      <c r="E555" s="2"/>
      <c r="F555" s="2"/>
      <c r="G555" s="2"/>
      <c r="H555" s="2"/>
      <c r="I555" s="91"/>
      <c r="J555" s="68"/>
      <c r="K555" s="49"/>
      <c r="L555" s="9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49"/>
      <c r="E556" s="2"/>
      <c r="F556" s="2"/>
      <c r="G556" s="2"/>
      <c r="H556" s="2"/>
      <c r="I556" s="91"/>
      <c r="J556" s="68"/>
      <c r="K556" s="49"/>
      <c r="L556" s="9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49"/>
      <c r="E557" s="2"/>
      <c r="F557" s="2"/>
      <c r="G557" s="2"/>
      <c r="H557" s="2"/>
      <c r="I557" s="91"/>
      <c r="J557" s="68"/>
      <c r="K557" s="49"/>
      <c r="L557" s="9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49"/>
      <c r="E558" s="2"/>
      <c r="F558" s="2"/>
      <c r="G558" s="2"/>
      <c r="H558" s="2"/>
      <c r="I558" s="91"/>
      <c r="J558" s="68"/>
      <c r="K558" s="49"/>
      <c r="L558" s="9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49"/>
      <c r="E559" s="2"/>
      <c r="F559" s="2"/>
      <c r="G559" s="2"/>
      <c r="H559" s="2"/>
      <c r="I559" s="91"/>
      <c r="J559" s="68"/>
      <c r="K559" s="49"/>
      <c r="L559" s="9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49"/>
      <c r="E560" s="2"/>
      <c r="F560" s="2"/>
      <c r="G560" s="2"/>
      <c r="H560" s="2"/>
      <c r="I560" s="91"/>
      <c r="J560" s="68"/>
      <c r="K560" s="49"/>
      <c r="L560" s="9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49"/>
      <c r="E561" s="2"/>
      <c r="F561" s="2"/>
      <c r="G561" s="2"/>
      <c r="H561" s="2"/>
      <c r="I561" s="91"/>
      <c r="J561" s="68"/>
      <c r="K561" s="49"/>
      <c r="L561" s="9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49"/>
      <c r="E562" s="2"/>
      <c r="F562" s="2"/>
      <c r="G562" s="2"/>
      <c r="H562" s="2"/>
      <c r="I562" s="91"/>
      <c r="J562" s="68"/>
      <c r="K562" s="49"/>
      <c r="L562" s="9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49"/>
      <c r="E563" s="2"/>
      <c r="F563" s="2"/>
      <c r="G563" s="2"/>
      <c r="H563" s="2"/>
      <c r="I563" s="91"/>
      <c r="J563" s="68"/>
      <c r="K563" s="49"/>
      <c r="L563" s="9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49"/>
      <c r="E564" s="2"/>
      <c r="F564" s="2"/>
      <c r="G564" s="2"/>
      <c r="H564" s="2"/>
      <c r="I564" s="91"/>
      <c r="J564" s="68"/>
      <c r="K564" s="49"/>
      <c r="L564" s="9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49"/>
      <c r="E565" s="2"/>
      <c r="F565" s="2"/>
      <c r="G565" s="2"/>
      <c r="H565" s="2"/>
      <c r="I565" s="91"/>
      <c r="J565" s="68"/>
      <c r="K565" s="49"/>
      <c r="L565" s="9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49"/>
      <c r="E566" s="2"/>
      <c r="F566" s="2"/>
      <c r="G566" s="2"/>
      <c r="H566" s="2"/>
      <c r="I566" s="91"/>
      <c r="J566" s="68"/>
      <c r="K566" s="49"/>
      <c r="L566" s="9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49"/>
      <c r="E567" s="2"/>
      <c r="F567" s="2"/>
      <c r="G567" s="2"/>
      <c r="H567" s="2"/>
      <c r="I567" s="91"/>
      <c r="J567" s="68"/>
      <c r="K567" s="49"/>
      <c r="L567" s="9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49"/>
      <c r="E568" s="2"/>
      <c r="F568" s="2"/>
      <c r="G568" s="2"/>
      <c r="H568" s="2"/>
      <c r="I568" s="91"/>
      <c r="J568" s="68"/>
      <c r="K568" s="49"/>
      <c r="L568" s="9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49"/>
      <c r="E569" s="2"/>
      <c r="F569" s="2"/>
      <c r="G569" s="2"/>
      <c r="H569" s="2"/>
      <c r="I569" s="91"/>
      <c r="J569" s="68"/>
      <c r="K569" s="49"/>
      <c r="L569" s="9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49"/>
      <c r="E570" s="2"/>
      <c r="F570" s="2"/>
      <c r="G570" s="2"/>
      <c r="H570" s="2"/>
      <c r="I570" s="91"/>
      <c r="J570" s="68"/>
      <c r="K570" s="49"/>
      <c r="L570" s="9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49"/>
      <c r="E571" s="2"/>
      <c r="F571" s="2"/>
      <c r="G571" s="2"/>
      <c r="H571" s="2"/>
      <c r="I571" s="91"/>
      <c r="J571" s="68"/>
      <c r="K571" s="49"/>
      <c r="L571" s="9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49"/>
      <c r="E572" s="2"/>
      <c r="F572" s="2"/>
      <c r="G572" s="2"/>
      <c r="H572" s="2"/>
      <c r="I572" s="91"/>
      <c r="J572" s="68"/>
      <c r="K572" s="49"/>
      <c r="L572" s="9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49"/>
      <c r="E573" s="2"/>
      <c r="F573" s="2"/>
      <c r="G573" s="2"/>
      <c r="H573" s="2"/>
      <c r="I573" s="91"/>
      <c r="J573" s="68"/>
      <c r="K573" s="49"/>
      <c r="L573" s="9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49"/>
      <c r="E574" s="2"/>
      <c r="F574" s="2"/>
      <c r="G574" s="2"/>
      <c r="H574" s="2"/>
      <c r="I574" s="91"/>
      <c r="J574" s="68"/>
      <c r="K574" s="49"/>
      <c r="L574" s="9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49"/>
      <c r="E575" s="2"/>
      <c r="F575" s="2"/>
      <c r="G575" s="2"/>
      <c r="H575" s="2"/>
      <c r="I575" s="91"/>
      <c r="J575" s="68"/>
      <c r="K575" s="49"/>
      <c r="L575" s="9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49"/>
      <c r="E576" s="2"/>
      <c r="F576" s="2"/>
      <c r="G576" s="2"/>
      <c r="H576" s="2"/>
      <c r="I576" s="91"/>
      <c r="J576" s="68"/>
      <c r="K576" s="49"/>
      <c r="L576" s="9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49"/>
      <c r="E577" s="2"/>
      <c r="F577" s="2"/>
      <c r="G577" s="2"/>
      <c r="H577" s="2"/>
      <c r="I577" s="91"/>
      <c r="J577" s="68"/>
      <c r="K577" s="49"/>
      <c r="L577" s="9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49"/>
      <c r="E578" s="2"/>
      <c r="F578" s="2"/>
      <c r="G578" s="2"/>
      <c r="H578" s="2"/>
      <c r="I578" s="91"/>
      <c r="J578" s="68"/>
      <c r="K578" s="49"/>
      <c r="L578" s="9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49"/>
      <c r="E579" s="2"/>
      <c r="F579" s="2"/>
      <c r="G579" s="2"/>
      <c r="H579" s="2"/>
      <c r="I579" s="91"/>
      <c r="J579" s="68"/>
      <c r="K579" s="49"/>
      <c r="L579" s="9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49"/>
      <c r="E580" s="2"/>
      <c r="F580" s="2"/>
      <c r="G580" s="2"/>
      <c r="H580" s="2"/>
      <c r="I580" s="91"/>
      <c r="J580" s="68"/>
      <c r="K580" s="49"/>
      <c r="L580" s="9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49"/>
      <c r="E581" s="2"/>
      <c r="F581" s="2"/>
      <c r="G581" s="2"/>
      <c r="H581" s="2"/>
      <c r="I581" s="91"/>
      <c r="J581" s="68"/>
      <c r="K581" s="49"/>
      <c r="L581" s="9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49"/>
      <c r="E582" s="2"/>
      <c r="F582" s="2"/>
      <c r="G582" s="2"/>
      <c r="H582" s="2"/>
      <c r="I582" s="91"/>
      <c r="J582" s="68"/>
      <c r="K582" s="49"/>
      <c r="L582" s="9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49"/>
      <c r="E583" s="2"/>
      <c r="F583" s="2"/>
      <c r="G583" s="2"/>
      <c r="H583" s="2"/>
      <c r="I583" s="91"/>
      <c r="J583" s="68"/>
      <c r="K583" s="49"/>
      <c r="L583" s="9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49"/>
      <c r="E584" s="2"/>
      <c r="F584" s="2"/>
      <c r="G584" s="2"/>
      <c r="H584" s="2"/>
      <c r="I584" s="91"/>
      <c r="J584" s="68"/>
      <c r="K584" s="49"/>
      <c r="L584" s="9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49"/>
      <c r="E585" s="2"/>
      <c r="F585" s="2"/>
      <c r="G585" s="2"/>
      <c r="H585" s="2"/>
      <c r="I585" s="91"/>
      <c r="J585" s="68"/>
      <c r="K585" s="49"/>
      <c r="L585" s="9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49"/>
      <c r="E586" s="2"/>
      <c r="F586" s="2"/>
      <c r="G586" s="2"/>
      <c r="H586" s="2"/>
      <c r="I586" s="91"/>
      <c r="J586" s="68"/>
      <c r="K586" s="49"/>
      <c r="L586" s="9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49"/>
      <c r="E587" s="2"/>
      <c r="F587" s="2"/>
      <c r="G587" s="2"/>
      <c r="H587" s="2"/>
      <c r="I587" s="91"/>
      <c r="J587" s="68"/>
      <c r="K587" s="49"/>
      <c r="L587" s="9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49"/>
      <c r="E588" s="2"/>
      <c r="F588" s="2"/>
      <c r="G588" s="2"/>
      <c r="H588" s="2"/>
      <c r="I588" s="91"/>
      <c r="J588" s="68"/>
      <c r="K588" s="49"/>
      <c r="L588" s="9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49"/>
      <c r="E589" s="2"/>
      <c r="F589" s="2"/>
      <c r="G589" s="2"/>
      <c r="H589" s="2"/>
      <c r="I589" s="91"/>
      <c r="J589" s="68"/>
      <c r="K589" s="49"/>
      <c r="L589" s="9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49"/>
      <c r="E590" s="2"/>
      <c r="F590" s="2"/>
      <c r="G590" s="2"/>
      <c r="H590" s="2"/>
      <c r="I590" s="91"/>
      <c r="J590" s="68"/>
      <c r="K590" s="49"/>
      <c r="L590" s="9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49"/>
      <c r="E591" s="2"/>
      <c r="F591" s="2"/>
      <c r="G591" s="2"/>
      <c r="H591" s="2"/>
      <c r="I591" s="91"/>
      <c r="J591" s="68"/>
      <c r="K591" s="49"/>
      <c r="L591" s="9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49"/>
      <c r="E592" s="2"/>
      <c r="F592" s="2"/>
      <c r="G592" s="2"/>
      <c r="H592" s="2"/>
      <c r="I592" s="91"/>
      <c r="J592" s="68"/>
      <c r="K592" s="49"/>
      <c r="L592" s="9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49"/>
      <c r="E593" s="2"/>
      <c r="F593" s="2"/>
      <c r="G593" s="2"/>
      <c r="H593" s="2"/>
      <c r="I593" s="91"/>
      <c r="J593" s="68"/>
      <c r="K593" s="49"/>
      <c r="L593" s="9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49"/>
      <c r="E594" s="2"/>
      <c r="F594" s="2"/>
      <c r="G594" s="2"/>
      <c r="H594" s="2"/>
      <c r="I594" s="91"/>
      <c r="J594" s="68"/>
      <c r="K594" s="49"/>
      <c r="L594" s="9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49"/>
      <c r="E595" s="2"/>
      <c r="F595" s="2"/>
      <c r="G595" s="2"/>
      <c r="H595" s="2"/>
      <c r="I595" s="91"/>
      <c r="J595" s="68"/>
      <c r="K595" s="49"/>
      <c r="L595" s="9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49"/>
      <c r="E596" s="2"/>
      <c r="F596" s="2"/>
      <c r="G596" s="2"/>
      <c r="H596" s="2"/>
      <c r="I596" s="91"/>
      <c r="J596" s="68"/>
      <c r="K596" s="49"/>
      <c r="L596" s="9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49"/>
      <c r="E597" s="2"/>
      <c r="F597" s="2"/>
      <c r="G597" s="2"/>
      <c r="H597" s="2"/>
      <c r="I597" s="91"/>
      <c r="J597" s="68"/>
      <c r="K597" s="49"/>
      <c r="L597" s="9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49"/>
      <c r="E598" s="2"/>
      <c r="F598" s="2"/>
      <c r="G598" s="2"/>
      <c r="H598" s="2"/>
      <c r="I598" s="91"/>
      <c r="J598" s="68"/>
      <c r="K598" s="49"/>
      <c r="L598" s="9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49"/>
      <c r="E599" s="2"/>
      <c r="F599" s="2"/>
      <c r="G599" s="2"/>
      <c r="H599" s="2"/>
      <c r="I599" s="91"/>
      <c r="J599" s="68"/>
      <c r="K599" s="49"/>
      <c r="L599" s="9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49"/>
      <c r="E600" s="2"/>
      <c r="F600" s="2"/>
      <c r="G600" s="2"/>
      <c r="H600" s="2"/>
      <c r="I600" s="91"/>
      <c r="J600" s="68"/>
      <c r="K600" s="49"/>
      <c r="L600" s="9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49"/>
      <c r="E601" s="2"/>
      <c r="F601" s="2"/>
      <c r="G601" s="2"/>
      <c r="H601" s="2"/>
      <c r="I601" s="91"/>
      <c r="J601" s="68"/>
      <c r="K601" s="49"/>
      <c r="L601" s="9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49"/>
      <c r="E602" s="2"/>
      <c r="F602" s="2"/>
      <c r="G602" s="2"/>
      <c r="H602" s="2"/>
      <c r="I602" s="91"/>
      <c r="J602" s="68"/>
      <c r="K602" s="49"/>
      <c r="L602" s="9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49"/>
      <c r="E603" s="2"/>
      <c r="F603" s="2"/>
      <c r="G603" s="2"/>
      <c r="H603" s="2"/>
      <c r="I603" s="91"/>
      <c r="J603" s="68"/>
      <c r="K603" s="49"/>
      <c r="L603" s="9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49"/>
      <c r="E604" s="2"/>
      <c r="F604" s="2"/>
      <c r="G604" s="2"/>
      <c r="H604" s="2"/>
      <c r="I604" s="91"/>
      <c r="J604" s="68"/>
      <c r="K604" s="49"/>
      <c r="L604" s="9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49"/>
      <c r="E605" s="2"/>
      <c r="F605" s="2"/>
      <c r="G605" s="2"/>
      <c r="H605" s="2"/>
      <c r="I605" s="91"/>
      <c r="J605" s="68"/>
      <c r="K605" s="49"/>
      <c r="L605" s="9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49"/>
      <c r="E606" s="2"/>
      <c r="F606" s="2"/>
      <c r="G606" s="2"/>
      <c r="H606" s="2"/>
      <c r="I606" s="91"/>
      <c r="J606" s="68"/>
      <c r="K606" s="49"/>
      <c r="L606" s="9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49"/>
      <c r="E607" s="2"/>
      <c r="F607" s="2"/>
      <c r="G607" s="2"/>
      <c r="H607" s="2"/>
      <c r="I607" s="91"/>
      <c r="J607" s="68"/>
      <c r="K607" s="49"/>
      <c r="L607" s="9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49"/>
      <c r="E608" s="2"/>
      <c r="F608" s="2"/>
      <c r="G608" s="2"/>
      <c r="H608" s="2"/>
      <c r="I608" s="91"/>
      <c r="J608" s="68"/>
      <c r="K608" s="49"/>
      <c r="L608" s="9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49"/>
      <c r="E609" s="2"/>
      <c r="F609" s="2"/>
      <c r="G609" s="2"/>
      <c r="H609" s="2"/>
      <c r="I609" s="91"/>
      <c r="J609" s="68"/>
      <c r="K609" s="49"/>
      <c r="L609" s="9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49"/>
      <c r="E610" s="2"/>
      <c r="F610" s="2"/>
      <c r="G610" s="2"/>
      <c r="H610" s="2"/>
      <c r="I610" s="91"/>
      <c r="J610" s="68"/>
      <c r="K610" s="49"/>
      <c r="L610" s="9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49"/>
      <c r="E611" s="2"/>
      <c r="F611" s="2"/>
      <c r="G611" s="2"/>
      <c r="H611" s="2"/>
      <c r="I611" s="91"/>
      <c r="J611" s="68"/>
      <c r="K611" s="49"/>
      <c r="L611" s="9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49"/>
      <c r="E612" s="2"/>
      <c r="F612" s="2"/>
      <c r="G612" s="2"/>
      <c r="H612" s="2"/>
      <c r="I612" s="91"/>
      <c r="J612" s="68"/>
      <c r="K612" s="49"/>
      <c r="L612" s="9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49"/>
      <c r="E613" s="2"/>
      <c r="F613" s="2"/>
      <c r="G613" s="2"/>
      <c r="H613" s="2"/>
      <c r="I613" s="91"/>
      <c r="J613" s="68"/>
      <c r="K613" s="49"/>
      <c r="L613" s="9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49"/>
      <c r="E614" s="2"/>
      <c r="F614" s="2"/>
      <c r="G614" s="2"/>
      <c r="H614" s="2"/>
      <c r="I614" s="91"/>
      <c r="J614" s="68"/>
      <c r="K614" s="49"/>
      <c r="L614" s="9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49"/>
      <c r="E615" s="2"/>
      <c r="F615" s="2"/>
      <c r="G615" s="2"/>
      <c r="H615" s="2"/>
      <c r="I615" s="91"/>
      <c r="J615" s="68"/>
      <c r="K615" s="49"/>
      <c r="L615" s="9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49"/>
      <c r="E616" s="2"/>
      <c r="F616" s="2"/>
      <c r="G616" s="2"/>
      <c r="H616" s="2"/>
      <c r="I616" s="91"/>
      <c r="J616" s="68"/>
      <c r="K616" s="49"/>
      <c r="L616" s="9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49"/>
      <c r="E617" s="2"/>
      <c r="F617" s="2"/>
      <c r="G617" s="2"/>
      <c r="H617" s="2"/>
      <c r="I617" s="91"/>
      <c r="J617" s="68"/>
      <c r="K617" s="49"/>
      <c r="L617" s="9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49"/>
      <c r="E618" s="2"/>
      <c r="F618" s="2"/>
      <c r="G618" s="2"/>
      <c r="H618" s="2"/>
      <c r="I618" s="91"/>
      <c r="J618" s="68"/>
      <c r="K618" s="49"/>
      <c r="L618" s="9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49"/>
      <c r="E619" s="2"/>
      <c r="F619" s="2"/>
      <c r="G619" s="2"/>
      <c r="H619" s="2"/>
      <c r="I619" s="91"/>
      <c r="J619" s="68"/>
      <c r="K619" s="49"/>
      <c r="L619" s="9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49"/>
      <c r="E620" s="2"/>
      <c r="F620" s="2"/>
      <c r="G620" s="2"/>
      <c r="H620" s="2"/>
      <c r="I620" s="91"/>
      <c r="J620" s="68"/>
      <c r="K620" s="49"/>
      <c r="L620" s="9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49"/>
      <c r="E621" s="2"/>
      <c r="F621" s="2"/>
      <c r="G621" s="2"/>
      <c r="H621" s="2"/>
      <c r="I621" s="91"/>
      <c r="J621" s="68"/>
      <c r="K621" s="49"/>
      <c r="L621" s="9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49"/>
      <c r="E622" s="2"/>
      <c r="F622" s="2"/>
      <c r="G622" s="2"/>
      <c r="H622" s="2"/>
      <c r="I622" s="91"/>
      <c r="J622" s="68"/>
      <c r="K622" s="49"/>
      <c r="L622" s="9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49"/>
      <c r="E623" s="2"/>
      <c r="F623" s="2"/>
      <c r="G623" s="2"/>
      <c r="H623" s="2"/>
      <c r="I623" s="91"/>
      <c r="J623" s="68"/>
      <c r="K623" s="49"/>
      <c r="L623" s="9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49"/>
      <c r="E624" s="2"/>
      <c r="F624" s="2"/>
      <c r="G624" s="2"/>
      <c r="H624" s="2"/>
      <c r="I624" s="91"/>
      <c r="J624" s="68"/>
      <c r="K624" s="49"/>
      <c r="L624" s="9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49"/>
      <c r="E625" s="2"/>
      <c r="F625" s="2"/>
      <c r="G625" s="2"/>
      <c r="H625" s="2"/>
      <c r="I625" s="91"/>
      <c r="J625" s="68"/>
      <c r="K625" s="49"/>
      <c r="L625" s="9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49"/>
      <c r="E626" s="2"/>
      <c r="F626" s="2"/>
      <c r="G626" s="2"/>
      <c r="H626" s="2"/>
      <c r="I626" s="91"/>
      <c r="J626" s="68"/>
      <c r="K626" s="49"/>
      <c r="L626" s="9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49"/>
      <c r="E627" s="2"/>
      <c r="F627" s="2"/>
      <c r="G627" s="2"/>
      <c r="H627" s="2"/>
      <c r="I627" s="91"/>
      <c r="J627" s="68"/>
      <c r="K627" s="49"/>
      <c r="L627" s="9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49"/>
      <c r="E628" s="2"/>
      <c r="F628" s="2"/>
      <c r="G628" s="2"/>
      <c r="H628" s="2"/>
      <c r="I628" s="91"/>
      <c r="J628" s="68"/>
      <c r="K628" s="49"/>
      <c r="L628" s="9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49"/>
      <c r="E629" s="2"/>
      <c r="F629" s="2"/>
      <c r="G629" s="2"/>
      <c r="H629" s="2"/>
      <c r="I629" s="91"/>
      <c r="J629" s="68"/>
      <c r="K629" s="49"/>
      <c r="L629" s="9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49"/>
      <c r="E630" s="2"/>
      <c r="F630" s="2"/>
      <c r="G630" s="2"/>
      <c r="H630" s="2"/>
      <c r="I630" s="91"/>
      <c r="J630" s="68"/>
      <c r="K630" s="49"/>
      <c r="L630" s="9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49"/>
      <c r="E631" s="2"/>
      <c r="F631" s="2"/>
      <c r="G631" s="2"/>
      <c r="H631" s="2"/>
      <c r="I631" s="91"/>
      <c r="J631" s="68"/>
      <c r="K631" s="49"/>
      <c r="L631" s="9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49"/>
      <c r="E632" s="2"/>
      <c r="F632" s="2"/>
      <c r="G632" s="2"/>
      <c r="H632" s="2"/>
      <c r="I632" s="91"/>
      <c r="J632" s="68"/>
      <c r="K632" s="49"/>
      <c r="L632" s="9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49"/>
      <c r="E633" s="2"/>
      <c r="F633" s="2"/>
      <c r="G633" s="2"/>
      <c r="H633" s="2"/>
      <c r="I633" s="91"/>
      <c r="J633" s="68"/>
      <c r="K633" s="49"/>
      <c r="L633" s="9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49"/>
      <c r="E634" s="2"/>
      <c r="F634" s="2"/>
      <c r="G634" s="2"/>
      <c r="H634" s="2"/>
      <c r="I634" s="91"/>
      <c r="J634" s="68"/>
      <c r="K634" s="49"/>
      <c r="L634" s="9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49"/>
      <c r="E635" s="2"/>
      <c r="F635" s="2"/>
      <c r="G635" s="2"/>
      <c r="H635" s="2"/>
      <c r="I635" s="91"/>
      <c r="J635" s="68"/>
      <c r="K635" s="49"/>
      <c r="L635" s="9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49"/>
      <c r="E636" s="2"/>
      <c r="F636" s="2"/>
      <c r="G636" s="2"/>
      <c r="H636" s="2"/>
      <c r="I636" s="91"/>
      <c r="J636" s="68"/>
      <c r="K636" s="49"/>
      <c r="L636" s="9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49"/>
      <c r="E637" s="2"/>
      <c r="F637" s="2"/>
      <c r="G637" s="2"/>
      <c r="H637" s="2"/>
      <c r="I637" s="91"/>
      <c r="J637" s="68"/>
      <c r="K637" s="49"/>
      <c r="L637" s="9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49"/>
      <c r="E638" s="2"/>
      <c r="F638" s="2"/>
      <c r="G638" s="2"/>
      <c r="H638" s="2"/>
      <c r="I638" s="91"/>
      <c r="J638" s="68"/>
      <c r="K638" s="49"/>
      <c r="L638" s="9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49"/>
      <c r="E639" s="2"/>
      <c r="F639" s="2"/>
      <c r="G639" s="2"/>
      <c r="H639" s="2"/>
      <c r="I639" s="91"/>
      <c r="J639" s="68"/>
      <c r="K639" s="49"/>
      <c r="L639" s="9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49"/>
      <c r="E640" s="2"/>
      <c r="F640" s="2"/>
      <c r="G640" s="2"/>
      <c r="H640" s="2"/>
      <c r="I640" s="91"/>
      <c r="J640" s="68"/>
      <c r="K640" s="49"/>
      <c r="L640" s="9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49"/>
      <c r="E641" s="2"/>
      <c r="F641" s="2"/>
      <c r="G641" s="2"/>
      <c r="H641" s="2"/>
      <c r="I641" s="91"/>
      <c r="J641" s="68"/>
      <c r="K641" s="49"/>
      <c r="L641" s="9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49"/>
      <c r="E642" s="2"/>
      <c r="F642" s="2"/>
      <c r="G642" s="2"/>
      <c r="H642" s="2"/>
      <c r="I642" s="91"/>
      <c r="J642" s="68"/>
      <c r="K642" s="49"/>
      <c r="L642" s="9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49"/>
      <c r="E643" s="2"/>
      <c r="F643" s="2"/>
      <c r="G643" s="2"/>
      <c r="H643" s="2"/>
      <c r="I643" s="91"/>
      <c r="J643" s="68"/>
      <c r="K643" s="49"/>
      <c r="L643" s="9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49"/>
      <c r="E644" s="2"/>
      <c r="F644" s="2"/>
      <c r="G644" s="2"/>
      <c r="H644" s="2"/>
      <c r="I644" s="91"/>
      <c r="J644" s="68"/>
      <c r="K644" s="49"/>
      <c r="L644" s="9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49"/>
      <c r="E645" s="2"/>
      <c r="F645" s="2"/>
      <c r="G645" s="2"/>
      <c r="H645" s="2"/>
      <c r="I645" s="91"/>
      <c r="J645" s="68"/>
      <c r="K645" s="49"/>
      <c r="L645" s="9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49"/>
      <c r="E646" s="2"/>
      <c r="F646" s="2"/>
      <c r="G646" s="2"/>
      <c r="H646" s="2"/>
      <c r="I646" s="91"/>
      <c r="J646" s="68"/>
      <c r="K646" s="49"/>
      <c r="L646" s="9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49"/>
      <c r="E647" s="2"/>
      <c r="F647" s="2"/>
      <c r="G647" s="2"/>
      <c r="H647" s="2"/>
      <c r="I647" s="91"/>
      <c r="J647" s="68"/>
      <c r="K647" s="49"/>
      <c r="L647" s="9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49"/>
      <c r="E648" s="2"/>
      <c r="F648" s="2"/>
      <c r="G648" s="2"/>
      <c r="H648" s="2"/>
      <c r="I648" s="91"/>
      <c r="J648" s="68"/>
      <c r="K648" s="49"/>
      <c r="L648" s="9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49"/>
      <c r="E649" s="2"/>
      <c r="F649" s="2"/>
      <c r="G649" s="2"/>
      <c r="H649" s="2"/>
      <c r="I649" s="91"/>
      <c r="J649" s="68"/>
      <c r="K649" s="49"/>
      <c r="L649" s="9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49"/>
      <c r="E650" s="2"/>
      <c r="F650" s="2"/>
      <c r="G650" s="2"/>
      <c r="H650" s="2"/>
      <c r="I650" s="91"/>
      <c r="J650" s="68"/>
      <c r="K650" s="49"/>
      <c r="L650" s="9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49"/>
      <c r="E651" s="2"/>
      <c r="F651" s="2"/>
      <c r="G651" s="2"/>
      <c r="H651" s="2"/>
      <c r="I651" s="91"/>
      <c r="J651" s="68"/>
      <c r="K651" s="49"/>
      <c r="L651" s="9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49"/>
      <c r="E652" s="2"/>
      <c r="F652" s="2"/>
      <c r="G652" s="2"/>
      <c r="H652" s="2"/>
      <c r="I652" s="91"/>
      <c r="J652" s="68"/>
      <c r="K652" s="49"/>
      <c r="L652" s="9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49"/>
      <c r="E653" s="2"/>
      <c r="F653" s="2"/>
      <c r="G653" s="2"/>
      <c r="H653" s="2"/>
      <c r="I653" s="91"/>
      <c r="J653" s="68"/>
      <c r="K653" s="49"/>
      <c r="L653" s="9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49"/>
      <c r="E654" s="2"/>
      <c r="F654" s="2"/>
      <c r="G654" s="2"/>
      <c r="H654" s="2"/>
      <c r="I654" s="91"/>
      <c r="J654" s="68"/>
      <c r="K654" s="49"/>
      <c r="L654" s="9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49"/>
      <c r="E655" s="2"/>
      <c r="F655" s="2"/>
      <c r="G655" s="2"/>
      <c r="H655" s="2"/>
      <c r="I655" s="91"/>
      <c r="J655" s="68"/>
      <c r="K655" s="49"/>
      <c r="L655" s="9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49"/>
      <c r="E656" s="2"/>
      <c r="F656" s="2"/>
      <c r="G656" s="2"/>
      <c r="H656" s="2"/>
      <c r="I656" s="91"/>
      <c r="J656" s="68"/>
      <c r="K656" s="49"/>
      <c r="L656" s="9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49"/>
      <c r="E657" s="2"/>
      <c r="F657" s="2"/>
      <c r="G657" s="2"/>
      <c r="H657" s="2"/>
      <c r="I657" s="91"/>
      <c r="J657" s="68"/>
      <c r="K657" s="49"/>
      <c r="L657" s="9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49"/>
      <c r="E658" s="2"/>
      <c r="F658" s="2"/>
      <c r="G658" s="2"/>
      <c r="H658" s="2"/>
      <c r="I658" s="91"/>
      <c r="J658" s="68"/>
      <c r="K658" s="49"/>
      <c r="L658" s="9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49"/>
      <c r="E659" s="2"/>
      <c r="F659" s="2"/>
      <c r="G659" s="2"/>
      <c r="H659" s="2"/>
      <c r="I659" s="91"/>
      <c r="J659" s="68"/>
      <c r="K659" s="49"/>
      <c r="L659" s="9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49"/>
      <c r="E660" s="2"/>
      <c r="F660" s="2"/>
      <c r="G660" s="2"/>
      <c r="H660" s="2"/>
      <c r="I660" s="91"/>
      <c r="J660" s="68"/>
      <c r="K660" s="49"/>
      <c r="L660" s="9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49"/>
      <c r="E661" s="2"/>
      <c r="F661" s="2"/>
      <c r="G661" s="2"/>
      <c r="H661" s="2"/>
      <c r="I661" s="91"/>
      <c r="J661" s="68"/>
      <c r="K661" s="49"/>
      <c r="L661" s="9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49"/>
      <c r="E662" s="2"/>
      <c r="F662" s="2"/>
      <c r="G662" s="2"/>
      <c r="H662" s="2"/>
      <c r="I662" s="91"/>
      <c r="J662" s="68"/>
      <c r="K662" s="49"/>
      <c r="L662" s="9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49"/>
      <c r="E663" s="2"/>
      <c r="F663" s="2"/>
      <c r="G663" s="2"/>
      <c r="H663" s="2"/>
      <c r="I663" s="91"/>
      <c r="J663" s="68"/>
      <c r="K663" s="49"/>
      <c r="L663" s="9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49"/>
      <c r="E664" s="2"/>
      <c r="F664" s="2"/>
      <c r="G664" s="2"/>
      <c r="H664" s="2"/>
      <c r="I664" s="91"/>
      <c r="J664" s="68"/>
      <c r="K664" s="49"/>
      <c r="L664" s="9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49"/>
      <c r="E665" s="2"/>
      <c r="F665" s="2"/>
      <c r="G665" s="2"/>
      <c r="H665" s="2"/>
      <c r="I665" s="91"/>
      <c r="J665" s="68"/>
      <c r="K665" s="49"/>
      <c r="L665" s="9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49"/>
      <c r="E666" s="2"/>
      <c r="F666" s="2"/>
      <c r="G666" s="2"/>
      <c r="H666" s="2"/>
      <c r="I666" s="91"/>
      <c r="J666" s="68"/>
      <c r="K666" s="49"/>
      <c r="L666" s="9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49"/>
      <c r="E667" s="2"/>
      <c r="F667" s="2"/>
      <c r="G667" s="2"/>
      <c r="H667" s="2"/>
      <c r="I667" s="91"/>
      <c r="J667" s="68"/>
      <c r="K667" s="49"/>
      <c r="L667" s="9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49"/>
      <c r="E668" s="2"/>
      <c r="F668" s="2"/>
      <c r="G668" s="2"/>
      <c r="H668" s="2"/>
      <c r="I668" s="91"/>
      <c r="J668" s="68"/>
      <c r="K668" s="49"/>
      <c r="L668" s="9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49"/>
      <c r="E669" s="2"/>
      <c r="F669" s="2"/>
      <c r="G669" s="2"/>
      <c r="H669" s="2"/>
      <c r="I669" s="91"/>
      <c r="J669" s="68"/>
      <c r="K669" s="49"/>
      <c r="L669" s="9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49"/>
      <c r="E670" s="2"/>
      <c r="F670" s="2"/>
      <c r="G670" s="2"/>
      <c r="H670" s="2"/>
      <c r="I670" s="91"/>
      <c r="J670" s="68"/>
      <c r="K670" s="49"/>
      <c r="L670" s="9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49"/>
      <c r="E671" s="2"/>
      <c r="F671" s="2"/>
      <c r="G671" s="2"/>
      <c r="H671" s="2"/>
      <c r="I671" s="91"/>
      <c r="J671" s="68"/>
      <c r="K671" s="49"/>
      <c r="L671" s="9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49"/>
      <c r="E672" s="2"/>
      <c r="F672" s="2"/>
      <c r="G672" s="2"/>
      <c r="H672" s="2"/>
      <c r="I672" s="91"/>
      <c r="J672" s="68"/>
      <c r="K672" s="49"/>
      <c r="L672" s="9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49"/>
      <c r="E673" s="2"/>
      <c r="F673" s="2"/>
      <c r="G673" s="2"/>
      <c r="H673" s="2"/>
      <c r="I673" s="91"/>
      <c r="J673" s="68"/>
      <c r="K673" s="49"/>
      <c r="L673" s="9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49"/>
      <c r="E674" s="2"/>
      <c r="F674" s="2"/>
      <c r="G674" s="2"/>
      <c r="H674" s="2"/>
      <c r="I674" s="91"/>
      <c r="J674" s="68"/>
      <c r="K674" s="49"/>
      <c r="L674" s="9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49"/>
      <c r="E675" s="2"/>
      <c r="F675" s="2"/>
      <c r="G675" s="2"/>
      <c r="H675" s="2"/>
      <c r="I675" s="91"/>
      <c r="J675" s="68"/>
      <c r="K675" s="49"/>
      <c r="L675" s="9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49"/>
      <c r="E676" s="2"/>
      <c r="F676" s="2"/>
      <c r="G676" s="2"/>
      <c r="H676" s="2"/>
      <c r="I676" s="91"/>
      <c r="J676" s="68"/>
      <c r="K676" s="49"/>
      <c r="L676" s="9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49"/>
      <c r="E677" s="2"/>
      <c r="F677" s="2"/>
      <c r="G677" s="2"/>
      <c r="H677" s="2"/>
      <c r="I677" s="91"/>
      <c r="J677" s="68"/>
      <c r="K677" s="49"/>
      <c r="L677" s="9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49"/>
      <c r="E678" s="2"/>
      <c r="F678" s="2"/>
      <c r="G678" s="2"/>
      <c r="H678" s="2"/>
      <c r="I678" s="91"/>
      <c r="J678" s="68"/>
      <c r="K678" s="49"/>
      <c r="L678" s="9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49"/>
      <c r="E679" s="2"/>
      <c r="F679" s="2"/>
      <c r="G679" s="2"/>
      <c r="H679" s="2"/>
      <c r="I679" s="91"/>
      <c r="J679" s="68"/>
      <c r="K679" s="49"/>
      <c r="L679" s="9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49"/>
      <c r="E680" s="2"/>
      <c r="F680" s="2"/>
      <c r="G680" s="2"/>
      <c r="H680" s="2"/>
      <c r="I680" s="91"/>
      <c r="J680" s="68"/>
      <c r="K680" s="49"/>
      <c r="L680" s="9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49"/>
      <c r="E681" s="2"/>
      <c r="F681" s="2"/>
      <c r="G681" s="2"/>
      <c r="H681" s="2"/>
      <c r="I681" s="91"/>
      <c r="J681" s="68"/>
      <c r="K681" s="49"/>
      <c r="L681" s="9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49"/>
      <c r="E682" s="2"/>
      <c r="F682" s="2"/>
      <c r="G682" s="2"/>
      <c r="H682" s="2"/>
      <c r="I682" s="91"/>
      <c r="J682" s="68"/>
      <c r="K682" s="49"/>
      <c r="L682" s="9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49"/>
      <c r="E683" s="2"/>
      <c r="F683" s="2"/>
      <c r="G683" s="2"/>
      <c r="H683" s="2"/>
      <c r="I683" s="91"/>
      <c r="J683" s="68"/>
      <c r="K683" s="49"/>
      <c r="L683" s="9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49"/>
      <c r="E684" s="2"/>
      <c r="F684" s="2"/>
      <c r="G684" s="2"/>
      <c r="H684" s="2"/>
      <c r="I684" s="91"/>
      <c r="J684" s="68"/>
      <c r="K684" s="49"/>
      <c r="L684" s="9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49"/>
      <c r="E685" s="2"/>
      <c r="F685" s="2"/>
      <c r="G685" s="2"/>
      <c r="H685" s="2"/>
      <c r="I685" s="91"/>
      <c r="J685" s="68"/>
      <c r="K685" s="49"/>
      <c r="L685" s="9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49"/>
      <c r="E686" s="2"/>
      <c r="F686" s="2"/>
      <c r="G686" s="2"/>
      <c r="H686" s="2"/>
      <c r="I686" s="91"/>
      <c r="J686" s="68"/>
      <c r="K686" s="49"/>
      <c r="L686" s="9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49"/>
      <c r="E687" s="2"/>
      <c r="F687" s="2"/>
      <c r="G687" s="2"/>
      <c r="H687" s="2"/>
      <c r="I687" s="91"/>
      <c r="J687" s="68"/>
      <c r="K687" s="49"/>
      <c r="L687" s="9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49"/>
      <c r="E688" s="2"/>
      <c r="F688" s="2"/>
      <c r="G688" s="2"/>
      <c r="H688" s="2"/>
      <c r="I688" s="91"/>
      <c r="J688" s="68"/>
      <c r="K688" s="49"/>
      <c r="L688" s="9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49"/>
      <c r="E689" s="2"/>
      <c r="F689" s="2"/>
      <c r="G689" s="2"/>
      <c r="H689" s="2"/>
      <c r="I689" s="91"/>
      <c r="J689" s="68"/>
      <c r="K689" s="49"/>
      <c r="L689" s="9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49"/>
      <c r="E690" s="2"/>
      <c r="F690" s="2"/>
      <c r="G690" s="2"/>
      <c r="H690" s="2"/>
      <c r="I690" s="91"/>
      <c r="J690" s="68"/>
      <c r="K690" s="49"/>
      <c r="L690" s="9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49"/>
      <c r="E691" s="2"/>
      <c r="F691" s="2"/>
      <c r="G691" s="2"/>
      <c r="H691" s="2"/>
      <c r="I691" s="91"/>
      <c r="J691" s="68"/>
      <c r="K691" s="49"/>
      <c r="L691" s="9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49"/>
      <c r="E692" s="2"/>
      <c r="F692" s="2"/>
      <c r="G692" s="2"/>
      <c r="H692" s="2"/>
      <c r="I692" s="91"/>
      <c r="J692" s="68"/>
      <c r="K692" s="49"/>
      <c r="L692" s="9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49"/>
      <c r="E693" s="2"/>
      <c r="F693" s="2"/>
      <c r="G693" s="2"/>
      <c r="H693" s="2"/>
      <c r="I693" s="91"/>
      <c r="J693" s="68"/>
      <c r="K693" s="49"/>
      <c r="L693" s="9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49"/>
      <c r="E694" s="2"/>
      <c r="F694" s="2"/>
      <c r="G694" s="2"/>
      <c r="H694" s="2"/>
      <c r="I694" s="91"/>
      <c r="J694" s="68"/>
      <c r="K694" s="49"/>
      <c r="L694" s="9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49"/>
      <c r="E695" s="2"/>
      <c r="F695" s="2"/>
      <c r="G695" s="2"/>
      <c r="H695" s="2"/>
      <c r="I695" s="91"/>
      <c r="J695" s="68"/>
      <c r="K695" s="49"/>
      <c r="L695" s="9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49"/>
      <c r="E696" s="2"/>
      <c r="F696" s="2"/>
      <c r="G696" s="2"/>
      <c r="H696" s="2"/>
      <c r="I696" s="91"/>
      <c r="J696" s="68"/>
      <c r="K696" s="49"/>
      <c r="L696" s="9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49"/>
      <c r="E697" s="2"/>
      <c r="F697" s="2"/>
      <c r="G697" s="2"/>
      <c r="H697" s="2"/>
      <c r="I697" s="91"/>
      <c r="J697" s="68"/>
      <c r="K697" s="49"/>
      <c r="L697" s="9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49"/>
      <c r="E698" s="2"/>
      <c r="F698" s="2"/>
      <c r="G698" s="2"/>
      <c r="H698" s="2"/>
      <c r="I698" s="91"/>
      <c r="J698" s="68"/>
      <c r="K698" s="49"/>
      <c r="L698" s="9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49"/>
      <c r="E699" s="2"/>
      <c r="F699" s="2"/>
      <c r="G699" s="2"/>
      <c r="H699" s="2"/>
      <c r="I699" s="91"/>
      <c r="J699" s="68"/>
      <c r="K699" s="49"/>
      <c r="L699" s="9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49"/>
      <c r="E700" s="2"/>
      <c r="F700" s="2"/>
      <c r="G700" s="2"/>
      <c r="H700" s="2"/>
      <c r="I700" s="91"/>
      <c r="J700" s="68"/>
      <c r="K700" s="49"/>
      <c r="L700" s="9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49"/>
      <c r="E701" s="2"/>
      <c r="F701" s="2"/>
      <c r="G701" s="2"/>
      <c r="H701" s="2"/>
      <c r="I701" s="91"/>
      <c r="J701" s="68"/>
      <c r="K701" s="49"/>
      <c r="L701" s="9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49"/>
      <c r="E702" s="2"/>
      <c r="F702" s="2"/>
      <c r="G702" s="2"/>
      <c r="H702" s="2"/>
      <c r="I702" s="91"/>
      <c r="J702" s="68"/>
      <c r="K702" s="49"/>
      <c r="L702" s="9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49"/>
      <c r="E703" s="2"/>
      <c r="F703" s="2"/>
      <c r="G703" s="2"/>
      <c r="H703" s="2"/>
      <c r="I703" s="91"/>
      <c r="J703" s="68"/>
      <c r="K703" s="49"/>
      <c r="L703" s="9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49"/>
      <c r="E704" s="2"/>
      <c r="F704" s="2"/>
      <c r="G704" s="2"/>
      <c r="H704" s="2"/>
      <c r="I704" s="91"/>
      <c r="J704" s="68"/>
      <c r="K704" s="49"/>
      <c r="L704" s="9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49"/>
      <c r="E705" s="2"/>
      <c r="F705" s="2"/>
      <c r="G705" s="2"/>
      <c r="H705" s="2"/>
      <c r="I705" s="91"/>
      <c r="J705" s="68"/>
      <c r="K705" s="49"/>
      <c r="L705" s="9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49"/>
      <c r="E706" s="2"/>
      <c r="F706" s="2"/>
      <c r="G706" s="2"/>
      <c r="H706" s="2"/>
      <c r="I706" s="91"/>
      <c r="J706" s="68"/>
      <c r="K706" s="49"/>
      <c r="L706" s="9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49"/>
      <c r="E707" s="2"/>
      <c r="F707" s="2"/>
      <c r="G707" s="2"/>
      <c r="H707" s="2"/>
      <c r="I707" s="91"/>
      <c r="J707" s="68"/>
      <c r="K707" s="49"/>
      <c r="L707" s="9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49"/>
      <c r="E708" s="2"/>
      <c r="F708" s="2"/>
      <c r="G708" s="2"/>
      <c r="H708" s="2"/>
      <c r="I708" s="91"/>
      <c r="J708" s="68"/>
      <c r="K708" s="49"/>
      <c r="L708" s="9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49"/>
      <c r="E709" s="2"/>
      <c r="F709" s="2"/>
      <c r="G709" s="2"/>
      <c r="H709" s="2"/>
      <c r="I709" s="91"/>
      <c r="J709" s="68"/>
      <c r="K709" s="49"/>
      <c r="L709" s="9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49"/>
      <c r="E710" s="2"/>
      <c r="F710" s="2"/>
      <c r="G710" s="2"/>
      <c r="H710" s="2"/>
      <c r="I710" s="91"/>
      <c r="J710" s="68"/>
      <c r="K710" s="49"/>
      <c r="L710" s="9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49"/>
      <c r="E711" s="2"/>
      <c r="F711" s="2"/>
      <c r="G711" s="2"/>
      <c r="H711" s="2"/>
      <c r="I711" s="91"/>
      <c r="J711" s="68"/>
      <c r="K711" s="49"/>
      <c r="L711" s="9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49"/>
      <c r="E712" s="2"/>
      <c r="F712" s="2"/>
      <c r="G712" s="2"/>
      <c r="H712" s="2"/>
      <c r="I712" s="91"/>
      <c r="J712" s="68"/>
      <c r="K712" s="49"/>
      <c r="L712" s="9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49"/>
      <c r="E713" s="2"/>
      <c r="F713" s="2"/>
      <c r="G713" s="2"/>
      <c r="H713" s="2"/>
      <c r="I713" s="91"/>
      <c r="J713" s="68"/>
      <c r="K713" s="49"/>
      <c r="L713" s="9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49"/>
      <c r="E714" s="2"/>
      <c r="F714" s="2"/>
      <c r="G714" s="2"/>
      <c r="H714" s="2"/>
      <c r="I714" s="91"/>
      <c r="J714" s="68"/>
      <c r="K714" s="49"/>
      <c r="L714" s="9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49"/>
      <c r="E715" s="2"/>
      <c r="F715" s="2"/>
      <c r="G715" s="2"/>
      <c r="H715" s="2"/>
      <c r="I715" s="91"/>
      <c r="J715" s="68"/>
      <c r="K715" s="49"/>
      <c r="L715" s="9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49"/>
      <c r="E716" s="2"/>
      <c r="F716" s="2"/>
      <c r="G716" s="2"/>
      <c r="H716" s="2"/>
      <c r="I716" s="91"/>
      <c r="J716" s="68"/>
      <c r="K716" s="49"/>
      <c r="L716" s="9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49"/>
      <c r="E717" s="2"/>
      <c r="F717" s="2"/>
      <c r="G717" s="2"/>
      <c r="H717" s="2"/>
      <c r="I717" s="91"/>
      <c r="J717" s="68"/>
      <c r="K717" s="49"/>
      <c r="L717" s="9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49"/>
      <c r="E718" s="2"/>
      <c r="F718" s="2"/>
      <c r="G718" s="2"/>
      <c r="H718" s="2"/>
      <c r="I718" s="91"/>
      <c r="J718" s="68"/>
      <c r="K718" s="49"/>
      <c r="L718" s="9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49"/>
      <c r="E719" s="2"/>
      <c r="F719" s="2"/>
      <c r="G719" s="2"/>
      <c r="H719" s="2"/>
      <c r="I719" s="91"/>
      <c r="J719" s="68"/>
      <c r="K719" s="49"/>
      <c r="L719" s="9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49"/>
      <c r="E720" s="2"/>
      <c r="F720" s="2"/>
      <c r="G720" s="2"/>
      <c r="H720" s="2"/>
      <c r="I720" s="91"/>
      <c r="J720" s="68"/>
      <c r="K720" s="49"/>
      <c r="L720" s="9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49"/>
      <c r="E721" s="2"/>
      <c r="F721" s="2"/>
      <c r="G721" s="2"/>
      <c r="H721" s="2"/>
      <c r="I721" s="91"/>
      <c r="J721" s="68"/>
      <c r="K721" s="49"/>
      <c r="L721" s="9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49"/>
      <c r="E722" s="2"/>
      <c r="F722" s="2"/>
      <c r="G722" s="2"/>
      <c r="H722" s="2"/>
      <c r="I722" s="91"/>
      <c r="J722" s="68"/>
      <c r="K722" s="49"/>
      <c r="L722" s="9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49"/>
      <c r="E723" s="2"/>
      <c r="F723" s="2"/>
      <c r="G723" s="2"/>
      <c r="H723" s="2"/>
      <c r="I723" s="91"/>
      <c r="J723" s="68"/>
      <c r="K723" s="49"/>
      <c r="L723" s="9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49"/>
      <c r="E724" s="2"/>
      <c r="F724" s="2"/>
      <c r="G724" s="2"/>
      <c r="H724" s="2"/>
      <c r="I724" s="91"/>
      <c r="J724" s="68"/>
      <c r="K724" s="49"/>
      <c r="L724" s="9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49"/>
      <c r="E725" s="2"/>
      <c r="F725" s="2"/>
      <c r="G725" s="2"/>
      <c r="H725" s="2"/>
      <c r="I725" s="91"/>
      <c r="J725" s="68"/>
      <c r="K725" s="49"/>
      <c r="L725" s="9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49"/>
      <c r="E726" s="2"/>
      <c r="F726" s="2"/>
      <c r="G726" s="2"/>
      <c r="H726" s="2"/>
      <c r="I726" s="91"/>
      <c r="J726" s="68"/>
      <c r="K726" s="49"/>
      <c r="L726" s="9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49"/>
      <c r="E727" s="2"/>
      <c r="F727" s="2"/>
      <c r="G727" s="2"/>
      <c r="H727" s="2"/>
      <c r="I727" s="91"/>
      <c r="J727" s="68"/>
      <c r="K727" s="49"/>
      <c r="L727" s="9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49"/>
      <c r="E728" s="2"/>
      <c r="F728" s="2"/>
      <c r="G728" s="2"/>
      <c r="H728" s="2"/>
      <c r="I728" s="91"/>
      <c r="J728" s="68"/>
      <c r="K728" s="49"/>
      <c r="L728" s="9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49"/>
      <c r="E729" s="2"/>
      <c r="F729" s="2"/>
      <c r="G729" s="2"/>
      <c r="H729" s="2"/>
      <c r="I729" s="91"/>
      <c r="J729" s="68"/>
      <c r="K729" s="49"/>
      <c r="L729" s="9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49"/>
      <c r="E730" s="2"/>
      <c r="F730" s="2"/>
      <c r="G730" s="2"/>
      <c r="H730" s="2"/>
      <c r="I730" s="91"/>
      <c r="J730" s="68"/>
      <c r="K730" s="49"/>
      <c r="L730" s="9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49"/>
      <c r="E731" s="2"/>
      <c r="F731" s="2"/>
      <c r="G731" s="2"/>
      <c r="H731" s="2"/>
      <c r="I731" s="91"/>
      <c r="J731" s="68"/>
      <c r="K731" s="49"/>
      <c r="L731" s="9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49"/>
      <c r="E732" s="2"/>
      <c r="F732" s="2"/>
      <c r="G732" s="2"/>
      <c r="H732" s="2"/>
      <c r="I732" s="91"/>
      <c r="J732" s="68"/>
      <c r="K732" s="49"/>
      <c r="L732" s="9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49"/>
      <c r="E733" s="2"/>
      <c r="F733" s="2"/>
      <c r="G733" s="2"/>
      <c r="H733" s="2"/>
      <c r="I733" s="91"/>
      <c r="J733" s="68"/>
      <c r="K733" s="49"/>
      <c r="L733" s="9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49"/>
      <c r="E734" s="2"/>
      <c r="F734" s="2"/>
      <c r="G734" s="2"/>
      <c r="H734" s="2"/>
      <c r="I734" s="91"/>
      <c r="J734" s="68"/>
      <c r="K734" s="49"/>
      <c r="L734" s="9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49"/>
      <c r="E735" s="2"/>
      <c r="F735" s="2"/>
      <c r="G735" s="2"/>
      <c r="H735" s="2"/>
      <c r="I735" s="91"/>
      <c r="J735" s="68"/>
      <c r="K735" s="49"/>
      <c r="L735" s="9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49"/>
      <c r="E736" s="2"/>
      <c r="F736" s="2"/>
      <c r="G736" s="2"/>
      <c r="H736" s="2"/>
      <c r="I736" s="91"/>
      <c r="J736" s="68"/>
      <c r="K736" s="49"/>
      <c r="L736" s="9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49"/>
      <c r="E737" s="2"/>
      <c r="F737" s="2"/>
      <c r="G737" s="2"/>
      <c r="H737" s="2"/>
      <c r="I737" s="91"/>
      <c r="J737" s="68"/>
      <c r="K737" s="49"/>
      <c r="L737" s="9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49"/>
      <c r="E738" s="2"/>
      <c r="F738" s="2"/>
      <c r="G738" s="2"/>
      <c r="H738" s="2"/>
      <c r="I738" s="91"/>
      <c r="J738" s="68"/>
      <c r="K738" s="49"/>
      <c r="L738" s="9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49"/>
      <c r="E739" s="2"/>
      <c r="F739" s="2"/>
      <c r="G739" s="2"/>
      <c r="H739" s="2"/>
      <c r="I739" s="91"/>
      <c r="J739" s="68"/>
      <c r="K739" s="49"/>
      <c r="L739" s="9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49"/>
      <c r="E740" s="2"/>
      <c r="F740" s="2"/>
      <c r="G740" s="2"/>
      <c r="H740" s="2"/>
      <c r="I740" s="91"/>
      <c r="J740" s="68"/>
      <c r="K740" s="49"/>
      <c r="L740" s="9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49"/>
      <c r="E741" s="2"/>
      <c r="F741" s="2"/>
      <c r="G741" s="2"/>
      <c r="H741" s="2"/>
      <c r="I741" s="91"/>
      <c r="J741" s="68"/>
      <c r="K741" s="49"/>
      <c r="L741" s="9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49"/>
      <c r="E742" s="2"/>
      <c r="F742" s="2"/>
      <c r="G742" s="2"/>
      <c r="H742" s="2"/>
      <c r="I742" s="91"/>
      <c r="J742" s="68"/>
      <c r="K742" s="49"/>
      <c r="L742" s="9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49"/>
      <c r="E743" s="2"/>
      <c r="F743" s="2"/>
      <c r="G743" s="2"/>
      <c r="H743" s="2"/>
      <c r="I743" s="91"/>
      <c r="J743" s="68"/>
      <c r="K743" s="49"/>
      <c r="L743" s="9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49"/>
      <c r="E744" s="2"/>
      <c r="F744" s="2"/>
      <c r="G744" s="2"/>
      <c r="H744" s="2"/>
      <c r="I744" s="91"/>
      <c r="J744" s="68"/>
      <c r="K744" s="49"/>
      <c r="L744" s="9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49"/>
      <c r="E745" s="2"/>
      <c r="F745" s="2"/>
      <c r="G745" s="2"/>
      <c r="H745" s="2"/>
      <c r="I745" s="91"/>
      <c r="J745" s="68"/>
      <c r="K745" s="49"/>
      <c r="L745" s="9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49"/>
      <c r="E746" s="2"/>
      <c r="F746" s="2"/>
      <c r="G746" s="2"/>
      <c r="H746" s="2"/>
      <c r="I746" s="91"/>
      <c r="J746" s="68"/>
      <c r="K746" s="49"/>
      <c r="L746" s="9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49"/>
      <c r="E747" s="2"/>
      <c r="F747" s="2"/>
      <c r="G747" s="2"/>
      <c r="H747" s="2"/>
      <c r="I747" s="91"/>
      <c r="J747" s="68"/>
      <c r="K747" s="49"/>
      <c r="L747" s="9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49"/>
      <c r="E748" s="2"/>
      <c r="F748" s="2"/>
      <c r="G748" s="2"/>
      <c r="H748" s="2"/>
      <c r="I748" s="91"/>
      <c r="J748" s="68"/>
      <c r="K748" s="49"/>
      <c r="L748" s="9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49"/>
      <c r="E749" s="2"/>
      <c r="F749" s="2"/>
      <c r="G749" s="2"/>
      <c r="H749" s="2"/>
      <c r="I749" s="91"/>
      <c r="J749" s="68"/>
      <c r="K749" s="49"/>
      <c r="L749" s="9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49"/>
      <c r="E750" s="2"/>
      <c r="F750" s="2"/>
      <c r="G750" s="2"/>
      <c r="H750" s="2"/>
      <c r="I750" s="91"/>
      <c r="J750" s="68"/>
      <c r="K750" s="49"/>
      <c r="L750" s="9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49"/>
      <c r="E751" s="2"/>
      <c r="F751" s="2"/>
      <c r="G751" s="2"/>
      <c r="H751" s="2"/>
      <c r="I751" s="91"/>
      <c r="J751" s="68"/>
      <c r="K751" s="49"/>
      <c r="L751" s="9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49"/>
      <c r="E752" s="2"/>
      <c r="F752" s="2"/>
      <c r="G752" s="2"/>
      <c r="H752" s="2"/>
      <c r="I752" s="91"/>
      <c r="J752" s="68"/>
      <c r="K752" s="49"/>
      <c r="L752" s="9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49"/>
      <c r="E753" s="2"/>
      <c r="F753" s="2"/>
      <c r="G753" s="2"/>
      <c r="H753" s="2"/>
      <c r="I753" s="91"/>
      <c r="J753" s="68"/>
      <c r="K753" s="49"/>
      <c r="L753" s="9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49"/>
      <c r="E754" s="2"/>
      <c r="F754" s="2"/>
      <c r="G754" s="2"/>
      <c r="H754" s="2"/>
      <c r="I754" s="91"/>
      <c r="J754" s="68"/>
      <c r="K754" s="49"/>
      <c r="L754" s="9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49"/>
      <c r="E755" s="2"/>
      <c r="F755" s="2"/>
      <c r="G755" s="2"/>
      <c r="H755" s="2"/>
      <c r="I755" s="91"/>
      <c r="J755" s="68"/>
      <c r="K755" s="49"/>
      <c r="L755" s="9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49"/>
      <c r="E756" s="2"/>
      <c r="F756" s="2"/>
      <c r="G756" s="2"/>
      <c r="H756" s="2"/>
      <c r="I756" s="91"/>
      <c r="J756" s="68"/>
      <c r="K756" s="49"/>
      <c r="L756" s="9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49"/>
      <c r="E757" s="2"/>
      <c r="F757" s="2"/>
      <c r="G757" s="2"/>
      <c r="H757" s="2"/>
      <c r="I757" s="91"/>
      <c r="J757" s="68"/>
      <c r="K757" s="49"/>
      <c r="L757" s="9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49"/>
      <c r="E758" s="2"/>
      <c r="F758" s="2"/>
      <c r="G758" s="2"/>
      <c r="H758" s="2"/>
      <c r="I758" s="91"/>
      <c r="J758" s="68"/>
      <c r="K758" s="49"/>
      <c r="L758" s="9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49"/>
      <c r="E759" s="2"/>
      <c r="F759" s="2"/>
      <c r="G759" s="2"/>
      <c r="H759" s="2"/>
      <c r="I759" s="91"/>
      <c r="J759" s="68"/>
      <c r="K759" s="49"/>
      <c r="L759" s="9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49"/>
      <c r="E760" s="2"/>
      <c r="F760" s="2"/>
      <c r="G760" s="2"/>
      <c r="H760" s="2"/>
      <c r="I760" s="91"/>
      <c r="J760" s="68"/>
      <c r="K760" s="49"/>
      <c r="L760" s="9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49"/>
      <c r="E761" s="2"/>
      <c r="F761" s="2"/>
      <c r="G761" s="2"/>
      <c r="H761" s="2"/>
      <c r="I761" s="91"/>
      <c r="J761" s="68"/>
      <c r="K761" s="49"/>
      <c r="L761" s="9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49"/>
      <c r="E762" s="2"/>
      <c r="F762" s="2"/>
      <c r="G762" s="2"/>
      <c r="H762" s="2"/>
      <c r="I762" s="91"/>
      <c r="J762" s="68"/>
      <c r="K762" s="49"/>
      <c r="L762" s="9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49"/>
      <c r="E763" s="2"/>
      <c r="F763" s="2"/>
      <c r="G763" s="2"/>
      <c r="H763" s="2"/>
      <c r="I763" s="91"/>
      <c r="J763" s="68"/>
      <c r="K763" s="49"/>
      <c r="L763" s="9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49"/>
      <c r="E764" s="2"/>
      <c r="F764" s="2"/>
      <c r="G764" s="2"/>
      <c r="H764" s="2"/>
      <c r="I764" s="91"/>
      <c r="J764" s="68"/>
      <c r="K764" s="49"/>
      <c r="L764" s="9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49"/>
      <c r="E765" s="2"/>
      <c r="F765" s="2"/>
      <c r="G765" s="2"/>
      <c r="H765" s="2"/>
      <c r="I765" s="91"/>
      <c r="J765" s="68"/>
      <c r="K765" s="49"/>
      <c r="L765" s="9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49"/>
      <c r="E766" s="2"/>
      <c r="F766" s="2"/>
      <c r="G766" s="2"/>
      <c r="H766" s="2"/>
      <c r="I766" s="91"/>
      <c r="J766" s="68"/>
      <c r="K766" s="49"/>
      <c r="L766" s="9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49"/>
      <c r="E767" s="2"/>
      <c r="F767" s="2"/>
      <c r="G767" s="2"/>
      <c r="H767" s="2"/>
      <c r="I767" s="91"/>
      <c r="J767" s="68"/>
      <c r="K767" s="49"/>
      <c r="L767" s="9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49"/>
      <c r="E768" s="2"/>
      <c r="F768" s="2"/>
      <c r="G768" s="2"/>
      <c r="H768" s="2"/>
      <c r="I768" s="91"/>
      <c r="J768" s="68"/>
      <c r="K768" s="49"/>
      <c r="L768" s="9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49"/>
      <c r="E769" s="2"/>
      <c r="F769" s="2"/>
      <c r="G769" s="2"/>
      <c r="H769" s="2"/>
      <c r="I769" s="91"/>
      <c r="J769" s="68"/>
      <c r="K769" s="49"/>
      <c r="L769" s="9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49"/>
      <c r="E770" s="2"/>
      <c r="F770" s="2"/>
      <c r="G770" s="2"/>
      <c r="H770" s="2"/>
      <c r="I770" s="91"/>
      <c r="J770" s="68"/>
      <c r="K770" s="49"/>
      <c r="L770" s="9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49"/>
      <c r="E771" s="2"/>
      <c r="F771" s="2"/>
      <c r="G771" s="2"/>
      <c r="H771" s="2"/>
      <c r="I771" s="91"/>
      <c r="J771" s="68"/>
      <c r="K771" s="49"/>
      <c r="L771" s="9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49"/>
      <c r="E772" s="2"/>
      <c r="F772" s="2"/>
      <c r="G772" s="2"/>
      <c r="H772" s="2"/>
      <c r="I772" s="91"/>
      <c r="J772" s="68"/>
      <c r="K772" s="49"/>
      <c r="L772" s="9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49"/>
      <c r="E773" s="2"/>
      <c r="F773" s="2"/>
      <c r="G773" s="2"/>
      <c r="H773" s="2"/>
      <c r="I773" s="91"/>
      <c r="J773" s="68"/>
      <c r="K773" s="49"/>
      <c r="L773" s="9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49"/>
      <c r="E774" s="2"/>
      <c r="F774" s="2"/>
      <c r="G774" s="2"/>
      <c r="H774" s="2"/>
      <c r="I774" s="91"/>
      <c r="J774" s="68"/>
      <c r="K774" s="49"/>
      <c r="L774" s="9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49"/>
      <c r="E775" s="2"/>
      <c r="F775" s="2"/>
      <c r="G775" s="2"/>
      <c r="H775" s="2"/>
      <c r="I775" s="91"/>
      <c r="J775" s="68"/>
      <c r="K775" s="49"/>
      <c r="L775" s="9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49"/>
      <c r="E776" s="2"/>
      <c r="F776" s="2"/>
      <c r="G776" s="2"/>
      <c r="H776" s="2"/>
      <c r="I776" s="91"/>
      <c r="J776" s="68"/>
      <c r="K776" s="49"/>
      <c r="L776" s="9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49"/>
      <c r="E777" s="2"/>
      <c r="F777" s="2"/>
      <c r="G777" s="2"/>
      <c r="H777" s="2"/>
      <c r="I777" s="91"/>
      <c r="J777" s="68"/>
      <c r="K777" s="49"/>
      <c r="L777" s="9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49"/>
      <c r="E778" s="2"/>
      <c r="F778" s="2"/>
      <c r="G778" s="2"/>
      <c r="H778" s="2"/>
      <c r="I778" s="91"/>
      <c r="J778" s="68"/>
      <c r="K778" s="49"/>
      <c r="L778" s="9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49"/>
      <c r="E779" s="2"/>
      <c r="F779" s="2"/>
      <c r="G779" s="2"/>
      <c r="H779" s="2"/>
      <c r="I779" s="91"/>
      <c r="J779" s="68"/>
      <c r="K779" s="49"/>
      <c r="L779" s="9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49"/>
      <c r="E780" s="2"/>
      <c r="F780" s="2"/>
      <c r="G780" s="2"/>
      <c r="H780" s="2"/>
      <c r="I780" s="91"/>
      <c r="J780" s="68"/>
      <c r="K780" s="49"/>
      <c r="L780" s="9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49"/>
      <c r="E781" s="2"/>
      <c r="F781" s="2"/>
      <c r="G781" s="2"/>
      <c r="H781" s="2"/>
      <c r="I781" s="91"/>
      <c r="J781" s="68"/>
      <c r="K781" s="49"/>
      <c r="L781" s="9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49"/>
      <c r="E782" s="2"/>
      <c r="F782" s="2"/>
      <c r="G782" s="2"/>
      <c r="H782" s="2"/>
      <c r="I782" s="91"/>
      <c r="J782" s="68"/>
      <c r="K782" s="49"/>
      <c r="L782" s="9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49"/>
      <c r="E783" s="2"/>
      <c r="F783" s="2"/>
      <c r="G783" s="2"/>
      <c r="H783" s="2"/>
      <c r="I783" s="91"/>
      <c r="J783" s="68"/>
      <c r="K783" s="49"/>
      <c r="L783" s="9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49"/>
      <c r="E784" s="2"/>
      <c r="F784" s="2"/>
      <c r="G784" s="2"/>
      <c r="H784" s="2"/>
      <c r="I784" s="91"/>
      <c r="J784" s="68"/>
      <c r="K784" s="49"/>
      <c r="L784" s="9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49"/>
      <c r="E785" s="2"/>
      <c r="F785" s="2"/>
      <c r="G785" s="2"/>
      <c r="H785" s="2"/>
      <c r="I785" s="91"/>
      <c r="J785" s="68"/>
      <c r="K785" s="49"/>
      <c r="L785" s="9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49"/>
      <c r="E786" s="2"/>
      <c r="F786" s="2"/>
      <c r="G786" s="2"/>
      <c r="H786" s="2"/>
      <c r="I786" s="91"/>
      <c r="J786" s="68"/>
      <c r="K786" s="49"/>
      <c r="L786" s="9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49"/>
      <c r="E787" s="2"/>
      <c r="F787" s="2"/>
      <c r="G787" s="2"/>
      <c r="H787" s="2"/>
      <c r="I787" s="91"/>
      <c r="J787" s="68"/>
      <c r="K787" s="49"/>
      <c r="L787" s="9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49"/>
      <c r="E788" s="2"/>
      <c r="F788" s="2"/>
      <c r="G788" s="2"/>
      <c r="H788" s="2"/>
      <c r="I788" s="91"/>
      <c r="J788" s="68"/>
      <c r="K788" s="49"/>
      <c r="L788" s="9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49"/>
      <c r="E789" s="2"/>
      <c r="F789" s="2"/>
      <c r="G789" s="2"/>
      <c r="H789" s="2"/>
      <c r="I789" s="91"/>
      <c r="J789" s="68"/>
      <c r="K789" s="49"/>
      <c r="L789" s="9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49"/>
      <c r="E790" s="2"/>
      <c r="F790" s="2"/>
      <c r="G790" s="2"/>
      <c r="H790" s="2"/>
      <c r="I790" s="91"/>
      <c r="J790" s="68"/>
      <c r="K790" s="49"/>
      <c r="L790" s="9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49"/>
      <c r="E791" s="2"/>
      <c r="F791" s="2"/>
      <c r="G791" s="2"/>
      <c r="H791" s="2"/>
      <c r="I791" s="91"/>
      <c r="J791" s="68"/>
      <c r="K791" s="49"/>
      <c r="L791" s="9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49"/>
      <c r="E792" s="2"/>
      <c r="F792" s="2"/>
      <c r="G792" s="2"/>
      <c r="H792" s="2"/>
      <c r="I792" s="91"/>
      <c r="J792" s="68"/>
      <c r="K792" s="49"/>
      <c r="L792" s="9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49"/>
      <c r="E793" s="2"/>
      <c r="F793" s="2"/>
      <c r="G793" s="2"/>
      <c r="H793" s="2"/>
      <c r="I793" s="91"/>
      <c r="J793" s="68"/>
      <c r="K793" s="49"/>
      <c r="L793" s="9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49"/>
      <c r="E794" s="2"/>
      <c r="F794" s="2"/>
      <c r="G794" s="2"/>
      <c r="H794" s="2"/>
      <c r="I794" s="91"/>
      <c r="J794" s="68"/>
      <c r="K794" s="49"/>
      <c r="L794" s="9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49"/>
      <c r="E795" s="2"/>
      <c r="F795" s="2"/>
      <c r="G795" s="2"/>
      <c r="H795" s="2"/>
      <c r="I795" s="91"/>
      <c r="J795" s="68"/>
      <c r="K795" s="49"/>
      <c r="L795" s="9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49"/>
      <c r="E796" s="2"/>
      <c r="F796" s="2"/>
      <c r="G796" s="2"/>
      <c r="H796" s="2"/>
      <c r="I796" s="91"/>
      <c r="J796" s="68"/>
      <c r="K796" s="49"/>
      <c r="L796" s="9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49"/>
      <c r="E797" s="2"/>
      <c r="F797" s="2"/>
      <c r="G797" s="2"/>
      <c r="H797" s="2"/>
      <c r="I797" s="91"/>
      <c r="J797" s="68"/>
      <c r="K797" s="49"/>
      <c r="L797" s="9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49"/>
      <c r="E798" s="2"/>
      <c r="F798" s="2"/>
      <c r="G798" s="2"/>
      <c r="H798" s="2"/>
      <c r="I798" s="91"/>
      <c r="J798" s="68"/>
      <c r="K798" s="49"/>
      <c r="L798" s="9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49"/>
      <c r="E799" s="2"/>
      <c r="F799" s="2"/>
      <c r="G799" s="2"/>
      <c r="H799" s="2"/>
      <c r="I799" s="91"/>
      <c r="J799" s="68"/>
      <c r="K799" s="49"/>
      <c r="L799" s="9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49"/>
      <c r="E800" s="2"/>
      <c r="F800" s="2"/>
      <c r="G800" s="2"/>
      <c r="H800" s="2"/>
      <c r="I800" s="91"/>
      <c r="J800" s="68"/>
      <c r="K800" s="49"/>
      <c r="L800" s="9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49"/>
      <c r="E801" s="2"/>
      <c r="F801" s="2"/>
      <c r="G801" s="2"/>
      <c r="H801" s="2"/>
      <c r="I801" s="91"/>
      <c r="J801" s="68"/>
      <c r="K801" s="49"/>
      <c r="L801" s="9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49"/>
      <c r="E802" s="2"/>
      <c r="F802" s="2"/>
      <c r="G802" s="2"/>
      <c r="H802" s="2"/>
      <c r="I802" s="91"/>
      <c r="J802" s="68"/>
      <c r="K802" s="49"/>
      <c r="L802" s="9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49"/>
      <c r="E803" s="2"/>
      <c r="F803" s="2"/>
      <c r="G803" s="2"/>
      <c r="H803" s="2"/>
      <c r="I803" s="91"/>
      <c r="J803" s="68"/>
      <c r="K803" s="49"/>
      <c r="L803" s="9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49"/>
      <c r="E804" s="2"/>
      <c r="F804" s="2"/>
      <c r="G804" s="2"/>
      <c r="H804" s="2"/>
      <c r="I804" s="91"/>
      <c r="J804" s="68"/>
      <c r="K804" s="49"/>
      <c r="L804" s="9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49"/>
      <c r="E805" s="2"/>
      <c r="F805" s="2"/>
      <c r="G805" s="2"/>
      <c r="H805" s="2"/>
      <c r="I805" s="91"/>
      <c r="J805" s="68"/>
      <c r="K805" s="49"/>
      <c r="L805" s="9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49"/>
      <c r="E806" s="2"/>
      <c r="F806" s="2"/>
      <c r="G806" s="2"/>
      <c r="H806" s="2"/>
      <c r="I806" s="91"/>
      <c r="J806" s="68"/>
      <c r="K806" s="49"/>
      <c r="L806" s="9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49"/>
      <c r="E807" s="2"/>
      <c r="F807" s="2"/>
      <c r="G807" s="2"/>
      <c r="H807" s="2"/>
      <c r="I807" s="91"/>
      <c r="J807" s="68"/>
      <c r="K807" s="49"/>
      <c r="L807" s="9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49"/>
      <c r="E808" s="2"/>
      <c r="F808" s="2"/>
      <c r="G808" s="2"/>
      <c r="H808" s="2"/>
      <c r="I808" s="91"/>
      <c r="J808" s="68"/>
      <c r="K808" s="49"/>
      <c r="L808" s="9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49"/>
      <c r="E809" s="2"/>
      <c r="F809" s="2"/>
      <c r="G809" s="2"/>
      <c r="H809" s="2"/>
      <c r="I809" s="91"/>
      <c r="J809" s="68"/>
      <c r="K809" s="49"/>
      <c r="L809" s="9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49"/>
      <c r="E810" s="2"/>
      <c r="F810" s="2"/>
      <c r="G810" s="2"/>
      <c r="H810" s="2"/>
      <c r="I810" s="91"/>
      <c r="J810" s="68"/>
      <c r="K810" s="49"/>
      <c r="L810" s="9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49"/>
      <c r="E811" s="2"/>
      <c r="F811" s="2"/>
      <c r="G811" s="2"/>
      <c r="H811" s="2"/>
      <c r="I811" s="91"/>
      <c r="J811" s="68"/>
      <c r="K811" s="49"/>
      <c r="L811" s="9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49"/>
      <c r="E812" s="2"/>
      <c r="F812" s="2"/>
      <c r="G812" s="2"/>
      <c r="H812" s="2"/>
      <c r="I812" s="91"/>
      <c r="J812" s="68"/>
      <c r="K812" s="49"/>
      <c r="L812" s="9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49"/>
      <c r="E813" s="2"/>
      <c r="F813" s="2"/>
      <c r="G813" s="2"/>
      <c r="H813" s="2"/>
      <c r="I813" s="91"/>
      <c r="J813" s="68"/>
      <c r="K813" s="49"/>
      <c r="L813" s="9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49"/>
      <c r="E814" s="2"/>
      <c r="F814" s="2"/>
      <c r="G814" s="2"/>
      <c r="H814" s="2"/>
      <c r="I814" s="91"/>
      <c r="J814" s="68"/>
      <c r="K814" s="49"/>
      <c r="L814" s="9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49"/>
      <c r="E815" s="2"/>
      <c r="F815" s="2"/>
      <c r="G815" s="2"/>
      <c r="H815" s="2"/>
      <c r="I815" s="91"/>
      <c r="J815" s="68"/>
      <c r="K815" s="49"/>
      <c r="L815" s="9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49"/>
      <c r="E816" s="2"/>
      <c r="F816" s="2"/>
      <c r="G816" s="2"/>
      <c r="H816" s="2"/>
      <c r="I816" s="91"/>
      <c r="J816" s="68"/>
      <c r="K816" s="49"/>
      <c r="L816" s="9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49"/>
      <c r="E817" s="2"/>
      <c r="F817" s="2"/>
      <c r="G817" s="2"/>
      <c r="H817" s="2"/>
      <c r="I817" s="91"/>
      <c r="J817" s="68"/>
      <c r="K817" s="49"/>
      <c r="L817" s="9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49"/>
      <c r="E818" s="2"/>
      <c r="F818" s="2"/>
      <c r="G818" s="2"/>
      <c r="H818" s="2"/>
      <c r="I818" s="91"/>
      <c r="J818" s="68"/>
      <c r="K818" s="49"/>
      <c r="L818" s="9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49"/>
      <c r="E819" s="2"/>
      <c r="F819" s="2"/>
      <c r="G819" s="2"/>
      <c r="H819" s="2"/>
      <c r="I819" s="91"/>
      <c r="J819" s="68"/>
      <c r="K819" s="49"/>
      <c r="L819" s="9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49"/>
      <c r="E820" s="2"/>
      <c r="F820" s="2"/>
      <c r="G820" s="2"/>
      <c r="H820" s="2"/>
      <c r="I820" s="91"/>
      <c r="J820" s="68"/>
      <c r="K820" s="49"/>
      <c r="L820" s="9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49"/>
      <c r="E821" s="2"/>
      <c r="F821" s="2"/>
      <c r="G821" s="2"/>
      <c r="H821" s="2"/>
      <c r="I821" s="91"/>
      <c r="J821" s="68"/>
      <c r="K821" s="49"/>
      <c r="L821" s="9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49"/>
      <c r="E822" s="2"/>
      <c r="F822" s="2"/>
      <c r="G822" s="2"/>
      <c r="H822" s="2"/>
      <c r="I822" s="91"/>
      <c r="J822" s="68"/>
      <c r="K822" s="49"/>
      <c r="L822" s="9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49"/>
      <c r="E823" s="2"/>
      <c r="F823" s="2"/>
      <c r="G823" s="2"/>
      <c r="H823" s="2"/>
      <c r="I823" s="91"/>
      <c r="J823" s="68"/>
      <c r="K823" s="49"/>
      <c r="L823" s="9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49"/>
      <c r="E824" s="2"/>
      <c r="F824" s="2"/>
      <c r="G824" s="2"/>
      <c r="H824" s="2"/>
      <c r="I824" s="91"/>
      <c r="J824" s="68"/>
      <c r="K824" s="49"/>
      <c r="L824" s="9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49"/>
      <c r="E825" s="2"/>
      <c r="F825" s="2"/>
      <c r="G825" s="2"/>
      <c r="H825" s="2"/>
      <c r="I825" s="91"/>
      <c r="J825" s="68"/>
      <c r="K825" s="49"/>
      <c r="L825" s="9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49"/>
      <c r="E826" s="2"/>
      <c r="F826" s="2"/>
      <c r="G826" s="2"/>
      <c r="H826" s="2"/>
      <c r="I826" s="91"/>
      <c r="J826" s="68"/>
      <c r="K826" s="49"/>
      <c r="L826" s="9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49"/>
      <c r="E827" s="2"/>
      <c r="F827" s="2"/>
      <c r="G827" s="2"/>
      <c r="H827" s="2"/>
      <c r="I827" s="91"/>
      <c r="J827" s="68"/>
      <c r="K827" s="49"/>
      <c r="L827" s="9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49"/>
      <c r="E828" s="2"/>
      <c r="F828" s="2"/>
      <c r="G828" s="2"/>
      <c r="H828" s="2"/>
      <c r="I828" s="91"/>
      <c r="J828" s="68"/>
      <c r="K828" s="49"/>
      <c r="L828" s="9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49"/>
      <c r="E829" s="2"/>
      <c r="F829" s="2"/>
      <c r="G829" s="2"/>
      <c r="H829" s="2"/>
      <c r="I829" s="91"/>
      <c r="J829" s="68"/>
      <c r="K829" s="49"/>
      <c r="L829" s="9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49"/>
      <c r="E830" s="2"/>
      <c r="F830" s="2"/>
      <c r="G830" s="2"/>
      <c r="H830" s="2"/>
      <c r="I830" s="91"/>
      <c r="J830" s="68"/>
      <c r="K830" s="49"/>
      <c r="L830" s="9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49"/>
      <c r="E831" s="2"/>
      <c r="F831" s="2"/>
      <c r="G831" s="2"/>
      <c r="H831" s="2"/>
      <c r="I831" s="91"/>
      <c r="J831" s="68"/>
      <c r="K831" s="49"/>
      <c r="L831" s="9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49"/>
      <c r="E832" s="2"/>
      <c r="F832" s="2"/>
      <c r="G832" s="2"/>
      <c r="H832" s="2"/>
      <c r="I832" s="91"/>
      <c r="J832" s="68"/>
      <c r="K832" s="49"/>
      <c r="L832" s="9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49"/>
      <c r="E833" s="2"/>
      <c r="F833" s="2"/>
      <c r="G833" s="2"/>
      <c r="H833" s="2"/>
      <c r="I833" s="91"/>
      <c r="J833" s="68"/>
      <c r="K833" s="49"/>
      <c r="L833" s="9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49"/>
      <c r="E834" s="2"/>
      <c r="F834" s="2"/>
      <c r="G834" s="2"/>
      <c r="H834" s="2"/>
      <c r="I834" s="91"/>
      <c r="J834" s="68"/>
      <c r="K834" s="49"/>
      <c r="L834" s="9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49"/>
      <c r="E835" s="2"/>
      <c r="F835" s="2"/>
      <c r="G835" s="2"/>
      <c r="H835" s="2"/>
      <c r="I835" s="91"/>
      <c r="J835" s="68"/>
      <c r="K835" s="49"/>
      <c r="L835" s="9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49"/>
      <c r="E836" s="2"/>
      <c r="F836" s="2"/>
      <c r="G836" s="2"/>
      <c r="H836" s="2"/>
      <c r="I836" s="91"/>
      <c r="J836" s="68"/>
      <c r="K836" s="49"/>
      <c r="L836" s="9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49"/>
      <c r="E837" s="2"/>
      <c r="F837" s="2"/>
      <c r="G837" s="2"/>
      <c r="H837" s="2"/>
      <c r="I837" s="91"/>
      <c r="J837" s="68"/>
      <c r="K837" s="49"/>
      <c r="L837" s="9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49"/>
      <c r="E838" s="2"/>
      <c r="F838" s="2"/>
      <c r="G838" s="2"/>
      <c r="H838" s="2"/>
      <c r="I838" s="91"/>
      <c r="J838" s="68"/>
      <c r="K838" s="49"/>
      <c r="L838" s="9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49"/>
      <c r="E839" s="2"/>
      <c r="F839" s="2"/>
      <c r="G839" s="2"/>
      <c r="H839" s="2"/>
      <c r="I839" s="91"/>
      <c r="J839" s="68"/>
      <c r="K839" s="49"/>
      <c r="L839" s="9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49"/>
      <c r="E840" s="2"/>
      <c r="F840" s="2"/>
      <c r="G840" s="2"/>
      <c r="H840" s="2"/>
      <c r="I840" s="91"/>
      <c r="J840" s="68"/>
      <c r="K840" s="49"/>
      <c r="L840" s="9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49"/>
      <c r="E841" s="2"/>
      <c r="F841" s="2"/>
      <c r="G841" s="2"/>
      <c r="H841" s="2"/>
      <c r="I841" s="91"/>
      <c r="J841" s="68"/>
      <c r="K841" s="49"/>
      <c r="L841" s="9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49"/>
      <c r="E842" s="2"/>
      <c r="F842" s="2"/>
      <c r="G842" s="2"/>
      <c r="H842" s="2"/>
      <c r="I842" s="91"/>
      <c r="J842" s="68"/>
      <c r="K842" s="49"/>
      <c r="L842" s="9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49"/>
      <c r="E843" s="2"/>
      <c r="F843" s="2"/>
      <c r="G843" s="2"/>
      <c r="H843" s="2"/>
      <c r="I843" s="91"/>
      <c r="J843" s="68"/>
      <c r="K843" s="49"/>
      <c r="L843" s="9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49"/>
      <c r="E844" s="2"/>
      <c r="F844" s="2"/>
      <c r="G844" s="2"/>
      <c r="H844" s="2"/>
      <c r="I844" s="91"/>
      <c r="J844" s="68"/>
      <c r="K844" s="49"/>
      <c r="L844" s="9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49"/>
      <c r="E845" s="2"/>
      <c r="F845" s="2"/>
      <c r="G845" s="2"/>
      <c r="H845" s="2"/>
      <c r="I845" s="91"/>
      <c r="J845" s="68"/>
      <c r="K845" s="49"/>
      <c r="L845" s="9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49"/>
      <c r="E846" s="2"/>
      <c r="F846" s="2"/>
      <c r="G846" s="2"/>
      <c r="H846" s="2"/>
      <c r="I846" s="91"/>
      <c r="J846" s="68"/>
      <c r="K846" s="49"/>
      <c r="L846" s="9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49"/>
      <c r="E847" s="2"/>
      <c r="F847" s="2"/>
      <c r="G847" s="2"/>
      <c r="H847" s="2"/>
      <c r="I847" s="91"/>
      <c r="J847" s="68"/>
      <c r="K847" s="49"/>
      <c r="L847" s="9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49"/>
      <c r="E848" s="2"/>
      <c r="F848" s="2"/>
      <c r="G848" s="2"/>
      <c r="H848" s="2"/>
      <c r="I848" s="91"/>
      <c r="J848" s="68"/>
      <c r="K848" s="49"/>
      <c r="L848" s="9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49"/>
      <c r="E849" s="2"/>
      <c r="F849" s="2"/>
      <c r="G849" s="2"/>
      <c r="H849" s="2"/>
      <c r="I849" s="91"/>
      <c r="J849" s="68"/>
      <c r="K849" s="49"/>
      <c r="L849" s="9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49"/>
      <c r="E850" s="2"/>
      <c r="F850" s="2"/>
      <c r="G850" s="2"/>
      <c r="H850" s="2"/>
      <c r="I850" s="91"/>
      <c r="J850" s="68"/>
      <c r="K850" s="49"/>
      <c r="L850" s="9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49"/>
      <c r="E851" s="2"/>
      <c r="F851" s="2"/>
      <c r="G851" s="2"/>
      <c r="H851" s="2"/>
      <c r="I851" s="91"/>
      <c r="J851" s="68"/>
      <c r="K851" s="49"/>
      <c r="L851" s="9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49"/>
      <c r="E852" s="2"/>
      <c r="F852" s="2"/>
      <c r="G852" s="2"/>
      <c r="H852" s="2"/>
      <c r="I852" s="91"/>
      <c r="J852" s="68"/>
      <c r="K852" s="49"/>
      <c r="L852" s="9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49"/>
      <c r="E853" s="2"/>
      <c r="F853" s="2"/>
      <c r="G853" s="2"/>
      <c r="H853" s="2"/>
      <c r="I853" s="91"/>
      <c r="J853" s="68"/>
      <c r="K853" s="49"/>
      <c r="L853" s="9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49"/>
      <c r="E854" s="2"/>
      <c r="F854" s="2"/>
      <c r="G854" s="2"/>
      <c r="H854" s="2"/>
      <c r="I854" s="91"/>
      <c r="J854" s="68"/>
      <c r="K854" s="49"/>
      <c r="L854" s="9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49"/>
      <c r="E855" s="2"/>
      <c r="F855" s="2"/>
      <c r="G855" s="2"/>
      <c r="H855" s="2"/>
      <c r="I855" s="91"/>
      <c r="J855" s="68"/>
      <c r="K855" s="49"/>
      <c r="L855" s="9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49"/>
      <c r="E856" s="2"/>
      <c r="F856" s="2"/>
      <c r="G856" s="2"/>
      <c r="H856" s="2"/>
      <c r="I856" s="91"/>
      <c r="J856" s="68"/>
      <c r="K856" s="49"/>
      <c r="L856" s="9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49"/>
      <c r="E857" s="2"/>
      <c r="F857" s="2"/>
      <c r="G857" s="2"/>
      <c r="H857" s="2"/>
      <c r="I857" s="91"/>
      <c r="J857" s="68"/>
      <c r="K857" s="49"/>
      <c r="L857" s="9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49"/>
      <c r="E858" s="2"/>
      <c r="F858" s="2"/>
      <c r="G858" s="2"/>
      <c r="H858" s="2"/>
      <c r="I858" s="91"/>
      <c r="J858" s="68"/>
      <c r="K858" s="49"/>
      <c r="L858" s="9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49"/>
      <c r="E859" s="2"/>
      <c r="F859" s="2"/>
      <c r="G859" s="2"/>
      <c r="H859" s="2"/>
      <c r="I859" s="91"/>
      <c r="J859" s="68"/>
      <c r="K859" s="49"/>
      <c r="L859" s="9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49"/>
      <c r="E860" s="2"/>
      <c r="F860" s="2"/>
      <c r="G860" s="2"/>
      <c r="H860" s="2"/>
      <c r="I860" s="91"/>
      <c r="J860" s="68"/>
      <c r="K860" s="49"/>
      <c r="L860" s="9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49"/>
      <c r="E861" s="2"/>
      <c r="F861" s="2"/>
      <c r="G861" s="2"/>
      <c r="H861" s="2"/>
      <c r="I861" s="91"/>
      <c r="J861" s="68"/>
      <c r="K861" s="49"/>
      <c r="L861" s="9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49"/>
      <c r="E862" s="2"/>
      <c r="F862" s="2"/>
      <c r="G862" s="2"/>
      <c r="H862" s="2"/>
      <c r="I862" s="91"/>
      <c r="J862" s="68"/>
      <c r="K862" s="49"/>
      <c r="L862" s="9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49"/>
      <c r="E863" s="2"/>
      <c r="F863" s="2"/>
      <c r="G863" s="2"/>
      <c r="H863" s="2"/>
      <c r="I863" s="91"/>
      <c r="J863" s="68"/>
      <c r="K863" s="49"/>
      <c r="L863" s="9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49"/>
      <c r="E864" s="2"/>
      <c r="F864" s="2"/>
      <c r="G864" s="2"/>
      <c r="H864" s="2"/>
      <c r="I864" s="91"/>
      <c r="J864" s="68"/>
      <c r="K864" s="49"/>
      <c r="L864" s="9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49"/>
      <c r="E865" s="2"/>
      <c r="F865" s="2"/>
      <c r="G865" s="2"/>
      <c r="H865" s="2"/>
      <c r="I865" s="91"/>
      <c r="J865" s="68"/>
      <c r="K865" s="49"/>
      <c r="L865" s="9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49"/>
      <c r="E866" s="2"/>
      <c r="F866" s="2"/>
      <c r="G866" s="2"/>
      <c r="H866" s="2"/>
      <c r="I866" s="91"/>
      <c r="J866" s="68"/>
      <c r="K866" s="49"/>
      <c r="L866" s="9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49"/>
      <c r="E867" s="2"/>
      <c r="F867" s="2"/>
      <c r="G867" s="2"/>
      <c r="H867" s="2"/>
      <c r="I867" s="91"/>
      <c r="J867" s="68"/>
      <c r="K867" s="49"/>
      <c r="L867" s="9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49"/>
      <c r="E868" s="2"/>
      <c r="F868" s="2"/>
      <c r="G868" s="2"/>
      <c r="H868" s="2"/>
      <c r="I868" s="91"/>
      <c r="J868" s="68"/>
      <c r="K868" s="49"/>
      <c r="L868" s="9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49"/>
      <c r="E869" s="2"/>
      <c r="F869" s="2"/>
      <c r="G869" s="2"/>
      <c r="H869" s="2"/>
      <c r="I869" s="91"/>
      <c r="J869" s="68"/>
      <c r="K869" s="49"/>
      <c r="L869" s="9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49"/>
      <c r="E870" s="2"/>
      <c r="F870" s="2"/>
      <c r="G870" s="2"/>
      <c r="H870" s="2"/>
      <c r="I870" s="91"/>
      <c r="J870" s="68"/>
      <c r="K870" s="49"/>
      <c r="L870" s="9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49"/>
      <c r="E871" s="2"/>
      <c r="F871" s="2"/>
      <c r="G871" s="2"/>
      <c r="H871" s="2"/>
      <c r="I871" s="91"/>
      <c r="J871" s="68"/>
      <c r="K871" s="49"/>
      <c r="L871" s="9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49"/>
      <c r="E872" s="2"/>
      <c r="F872" s="2"/>
      <c r="G872" s="2"/>
      <c r="H872" s="2"/>
      <c r="I872" s="91"/>
      <c r="J872" s="68"/>
      <c r="K872" s="49"/>
      <c r="L872" s="9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49"/>
      <c r="E873" s="2"/>
      <c r="F873" s="2"/>
      <c r="G873" s="2"/>
      <c r="H873" s="2"/>
      <c r="I873" s="91"/>
      <c r="J873" s="68"/>
      <c r="K873" s="49"/>
      <c r="L873" s="9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49"/>
      <c r="E874" s="2"/>
      <c r="F874" s="2"/>
      <c r="G874" s="2"/>
      <c r="H874" s="2"/>
      <c r="I874" s="91"/>
      <c r="J874" s="68"/>
      <c r="K874" s="49"/>
      <c r="L874" s="9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49"/>
      <c r="E875" s="2"/>
      <c r="F875" s="2"/>
      <c r="G875" s="2"/>
      <c r="H875" s="2"/>
      <c r="I875" s="91"/>
      <c r="J875" s="68"/>
      <c r="K875" s="49"/>
      <c r="L875" s="9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49"/>
      <c r="E876" s="2"/>
      <c r="F876" s="2"/>
      <c r="G876" s="2"/>
      <c r="H876" s="2"/>
      <c r="I876" s="91"/>
      <c r="J876" s="68"/>
      <c r="K876" s="49"/>
      <c r="L876" s="9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49"/>
      <c r="E877" s="2"/>
      <c r="F877" s="2"/>
      <c r="G877" s="2"/>
      <c r="H877" s="2"/>
      <c r="I877" s="91"/>
      <c r="J877" s="68"/>
      <c r="K877" s="49"/>
      <c r="L877" s="9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49"/>
      <c r="E878" s="2"/>
      <c r="F878" s="2"/>
      <c r="G878" s="2"/>
      <c r="H878" s="2"/>
      <c r="I878" s="91"/>
      <c r="J878" s="68"/>
      <c r="K878" s="49"/>
      <c r="L878" s="9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49"/>
      <c r="E879" s="2"/>
      <c r="F879" s="2"/>
      <c r="G879" s="2"/>
      <c r="H879" s="2"/>
      <c r="I879" s="91"/>
      <c r="J879" s="68"/>
      <c r="K879" s="49"/>
      <c r="L879" s="9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49"/>
      <c r="E880" s="2"/>
      <c r="F880" s="2"/>
      <c r="G880" s="2"/>
      <c r="H880" s="2"/>
      <c r="I880" s="91"/>
      <c r="J880" s="68"/>
      <c r="K880" s="49"/>
      <c r="L880" s="9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49"/>
      <c r="E881" s="2"/>
      <c r="F881" s="2"/>
      <c r="G881" s="2"/>
      <c r="H881" s="2"/>
      <c r="I881" s="91"/>
      <c r="J881" s="68"/>
      <c r="K881" s="49"/>
      <c r="L881" s="9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49"/>
      <c r="E882" s="2"/>
      <c r="F882" s="2"/>
      <c r="G882" s="2"/>
      <c r="H882" s="2"/>
      <c r="I882" s="91"/>
      <c r="J882" s="68"/>
      <c r="K882" s="49"/>
      <c r="L882" s="9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49"/>
      <c r="E883" s="2"/>
      <c r="F883" s="2"/>
      <c r="G883" s="2"/>
      <c r="H883" s="2"/>
      <c r="I883" s="91"/>
      <c r="J883" s="68"/>
      <c r="K883" s="49"/>
      <c r="L883" s="9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49"/>
      <c r="E884" s="2"/>
      <c r="F884" s="2"/>
      <c r="G884" s="2"/>
      <c r="H884" s="2"/>
      <c r="I884" s="91"/>
      <c r="J884" s="68"/>
      <c r="K884" s="49"/>
      <c r="L884" s="9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49"/>
      <c r="E885" s="2"/>
      <c r="F885" s="2"/>
      <c r="G885" s="2"/>
      <c r="H885" s="2"/>
      <c r="I885" s="91"/>
      <c r="J885" s="68"/>
      <c r="K885" s="49"/>
      <c r="L885" s="9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49"/>
      <c r="E886" s="2"/>
      <c r="F886" s="2"/>
      <c r="G886" s="2"/>
      <c r="H886" s="2"/>
      <c r="I886" s="91"/>
      <c r="J886" s="68"/>
      <c r="K886" s="49"/>
      <c r="L886" s="9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49"/>
      <c r="E887" s="2"/>
      <c r="F887" s="2"/>
      <c r="G887" s="2"/>
      <c r="H887" s="2"/>
      <c r="I887" s="91"/>
      <c r="J887" s="68"/>
      <c r="K887" s="49"/>
      <c r="L887" s="9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49"/>
      <c r="E888" s="2"/>
      <c r="F888" s="2"/>
      <c r="G888" s="2"/>
      <c r="H888" s="2"/>
      <c r="I888" s="91"/>
      <c r="J888" s="68"/>
      <c r="K888" s="49"/>
      <c r="L888" s="9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49"/>
      <c r="E889" s="2"/>
      <c r="F889" s="2"/>
      <c r="G889" s="2"/>
      <c r="H889" s="2"/>
      <c r="I889" s="91"/>
      <c r="J889" s="68"/>
      <c r="K889" s="49"/>
      <c r="L889" s="9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49"/>
      <c r="E890" s="2"/>
      <c r="F890" s="2"/>
      <c r="G890" s="2"/>
      <c r="H890" s="2"/>
      <c r="I890" s="91"/>
      <c r="J890" s="68"/>
      <c r="K890" s="49"/>
      <c r="L890" s="9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49"/>
      <c r="E891" s="2"/>
      <c r="F891" s="2"/>
      <c r="G891" s="2"/>
      <c r="H891" s="2"/>
      <c r="I891" s="91"/>
      <c r="J891" s="68"/>
      <c r="K891" s="49"/>
      <c r="L891" s="9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49"/>
      <c r="E892" s="2"/>
      <c r="F892" s="2"/>
      <c r="G892" s="2"/>
      <c r="H892" s="2"/>
      <c r="I892" s="91"/>
      <c r="J892" s="68"/>
      <c r="K892" s="49"/>
      <c r="L892" s="9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49"/>
      <c r="E893" s="2"/>
      <c r="F893" s="2"/>
      <c r="G893" s="2"/>
      <c r="H893" s="2"/>
      <c r="I893" s="91"/>
      <c r="J893" s="68"/>
      <c r="K893" s="49"/>
      <c r="L893" s="9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49"/>
      <c r="E894" s="2"/>
      <c r="F894" s="2"/>
      <c r="G894" s="2"/>
      <c r="H894" s="2"/>
      <c r="I894" s="91"/>
      <c r="J894" s="68"/>
      <c r="K894" s="49"/>
      <c r="L894" s="9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49"/>
      <c r="E895" s="2"/>
      <c r="F895" s="2"/>
      <c r="G895" s="2"/>
      <c r="H895" s="2"/>
      <c r="I895" s="91"/>
      <c r="J895" s="68"/>
      <c r="K895" s="49"/>
      <c r="L895" s="9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49"/>
      <c r="E896" s="2"/>
      <c r="F896" s="2"/>
      <c r="G896" s="2"/>
      <c r="H896" s="2"/>
      <c r="I896" s="91"/>
      <c r="J896" s="68"/>
      <c r="K896" s="49"/>
      <c r="L896" s="9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49"/>
      <c r="E897" s="2"/>
      <c r="F897" s="2"/>
      <c r="G897" s="2"/>
      <c r="H897" s="2"/>
      <c r="I897" s="91"/>
      <c r="J897" s="68"/>
      <c r="K897" s="49"/>
      <c r="L897" s="9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49"/>
      <c r="E898" s="2"/>
      <c r="F898" s="2"/>
      <c r="G898" s="2"/>
      <c r="H898" s="2"/>
      <c r="I898" s="91"/>
      <c r="J898" s="68"/>
      <c r="K898" s="49"/>
      <c r="L898" s="9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49"/>
      <c r="E899" s="2"/>
      <c r="F899" s="2"/>
      <c r="G899" s="2"/>
      <c r="H899" s="2"/>
      <c r="I899" s="91"/>
      <c r="J899" s="68"/>
      <c r="K899" s="49"/>
      <c r="L899" s="9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49"/>
      <c r="E900" s="2"/>
      <c r="F900" s="2"/>
      <c r="G900" s="2"/>
      <c r="H900" s="2"/>
      <c r="I900" s="91"/>
      <c r="J900" s="68"/>
      <c r="K900" s="49"/>
      <c r="L900" s="9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49"/>
      <c r="E901" s="2"/>
      <c r="F901" s="2"/>
      <c r="G901" s="2"/>
      <c r="H901" s="2"/>
      <c r="I901" s="91"/>
      <c r="J901" s="68"/>
      <c r="K901" s="49"/>
      <c r="L901" s="9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49"/>
      <c r="E902" s="2"/>
      <c r="F902" s="2"/>
      <c r="G902" s="2"/>
      <c r="H902" s="2"/>
      <c r="I902" s="91"/>
      <c r="J902" s="68"/>
      <c r="K902" s="49"/>
      <c r="L902" s="9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49"/>
      <c r="E903" s="2"/>
      <c r="F903" s="2"/>
      <c r="G903" s="2"/>
      <c r="H903" s="2"/>
      <c r="I903" s="91"/>
      <c r="J903" s="68"/>
      <c r="K903" s="49"/>
      <c r="L903" s="9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49"/>
      <c r="E904" s="2"/>
      <c r="F904" s="2"/>
      <c r="G904" s="2"/>
      <c r="H904" s="2"/>
      <c r="I904" s="91"/>
      <c r="J904" s="68"/>
      <c r="K904" s="49"/>
      <c r="L904" s="9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49"/>
      <c r="E905" s="2"/>
      <c r="F905" s="2"/>
      <c r="G905" s="2"/>
      <c r="H905" s="2"/>
      <c r="I905" s="91"/>
      <c r="J905" s="68"/>
      <c r="K905" s="49"/>
      <c r="L905" s="9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49"/>
      <c r="E906" s="2"/>
      <c r="F906" s="2"/>
      <c r="G906" s="2"/>
      <c r="H906" s="2"/>
      <c r="I906" s="91"/>
      <c r="J906" s="68"/>
      <c r="K906" s="49"/>
      <c r="L906" s="9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49"/>
      <c r="E907" s="2"/>
      <c r="F907" s="2"/>
      <c r="G907" s="2"/>
      <c r="H907" s="2"/>
      <c r="I907" s="91"/>
      <c r="J907" s="68"/>
      <c r="K907" s="49"/>
      <c r="L907" s="9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49"/>
      <c r="E908" s="2"/>
      <c r="F908" s="2"/>
      <c r="G908" s="2"/>
      <c r="H908" s="2"/>
      <c r="I908" s="91"/>
      <c r="J908" s="68"/>
      <c r="K908" s="49"/>
      <c r="L908" s="9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49"/>
      <c r="E909" s="2"/>
      <c r="F909" s="2"/>
      <c r="G909" s="2"/>
      <c r="H909" s="2"/>
      <c r="I909" s="91"/>
      <c r="J909" s="68"/>
      <c r="K909" s="49"/>
      <c r="L909" s="9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49"/>
      <c r="E910" s="2"/>
      <c r="F910" s="2"/>
      <c r="G910" s="2"/>
      <c r="H910" s="2"/>
      <c r="I910" s="91"/>
      <c r="J910" s="68"/>
      <c r="K910" s="49"/>
      <c r="L910" s="9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49"/>
      <c r="E911" s="2"/>
      <c r="F911" s="2"/>
      <c r="G911" s="2"/>
      <c r="H911" s="2"/>
      <c r="I911" s="91"/>
      <c r="J911" s="68"/>
      <c r="K911" s="49"/>
      <c r="L911" s="9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49"/>
      <c r="E912" s="2"/>
      <c r="F912" s="2"/>
      <c r="G912" s="2"/>
      <c r="H912" s="2"/>
      <c r="I912" s="91"/>
      <c r="J912" s="68"/>
      <c r="K912" s="49"/>
      <c r="L912" s="9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49"/>
      <c r="E913" s="2"/>
      <c r="F913" s="2"/>
      <c r="G913" s="2"/>
      <c r="H913" s="2"/>
      <c r="I913" s="91"/>
      <c r="J913" s="68"/>
      <c r="K913" s="49"/>
      <c r="L913" s="9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49"/>
      <c r="E914" s="2"/>
      <c r="F914" s="2"/>
      <c r="G914" s="2"/>
      <c r="H914" s="2"/>
      <c r="I914" s="91"/>
      <c r="J914" s="68"/>
      <c r="K914" s="49"/>
      <c r="L914" s="9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49"/>
      <c r="E915" s="2"/>
      <c r="F915" s="2"/>
      <c r="G915" s="2"/>
      <c r="H915" s="2"/>
      <c r="I915" s="91"/>
      <c r="J915" s="68"/>
      <c r="K915" s="49"/>
      <c r="L915" s="9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49"/>
      <c r="E916" s="2"/>
      <c r="F916" s="2"/>
      <c r="G916" s="2"/>
      <c r="H916" s="2"/>
      <c r="I916" s="91"/>
      <c r="J916" s="68"/>
      <c r="K916" s="49"/>
      <c r="L916" s="9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49"/>
      <c r="E917" s="2"/>
      <c r="F917" s="2"/>
      <c r="G917" s="2"/>
      <c r="H917" s="2"/>
      <c r="I917" s="91"/>
      <c r="J917" s="68"/>
      <c r="K917" s="49"/>
      <c r="L917" s="9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49"/>
      <c r="E918" s="2"/>
      <c r="F918" s="2"/>
      <c r="G918" s="2"/>
      <c r="H918" s="2"/>
      <c r="I918" s="91"/>
      <c r="J918" s="68"/>
      <c r="K918" s="49"/>
      <c r="L918" s="9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49"/>
      <c r="E919" s="2"/>
      <c r="F919" s="2"/>
      <c r="G919" s="2"/>
      <c r="H919" s="2"/>
      <c r="I919" s="91"/>
      <c r="J919" s="68"/>
      <c r="K919" s="49"/>
      <c r="L919" s="9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49"/>
      <c r="E920" s="2"/>
      <c r="F920" s="2"/>
      <c r="G920" s="2"/>
      <c r="H920" s="2"/>
      <c r="I920" s="91"/>
      <c r="J920" s="68"/>
      <c r="K920" s="49"/>
      <c r="L920" s="9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49"/>
      <c r="E921" s="2"/>
      <c r="F921" s="2"/>
      <c r="G921" s="2"/>
      <c r="H921" s="2"/>
      <c r="I921" s="91"/>
      <c r="J921" s="68"/>
      <c r="K921" s="49"/>
      <c r="L921" s="9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49"/>
      <c r="E922" s="2"/>
      <c r="F922" s="2"/>
      <c r="G922" s="2"/>
      <c r="H922" s="2"/>
      <c r="I922" s="91"/>
      <c r="J922" s="68"/>
      <c r="K922" s="49"/>
      <c r="L922" s="9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49"/>
      <c r="E923" s="2"/>
      <c r="F923" s="2"/>
      <c r="G923" s="2"/>
      <c r="H923" s="2"/>
      <c r="I923" s="91"/>
      <c r="J923" s="68"/>
      <c r="K923" s="49"/>
      <c r="L923" s="9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49"/>
      <c r="E924" s="2"/>
      <c r="F924" s="2"/>
      <c r="G924" s="2"/>
      <c r="H924" s="2"/>
      <c r="I924" s="91"/>
      <c r="J924" s="68"/>
      <c r="K924" s="49"/>
      <c r="L924" s="9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49"/>
      <c r="E925" s="2"/>
      <c r="F925" s="2"/>
      <c r="G925" s="2"/>
      <c r="H925" s="2"/>
      <c r="I925" s="91"/>
      <c r="J925" s="68"/>
      <c r="K925" s="49"/>
      <c r="L925" s="9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49"/>
      <c r="E926" s="2"/>
      <c r="F926" s="2"/>
      <c r="G926" s="2"/>
      <c r="H926" s="2"/>
      <c r="I926" s="91"/>
      <c r="J926" s="68"/>
      <c r="K926" s="49"/>
      <c r="L926" s="9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49"/>
      <c r="E927" s="2"/>
      <c r="F927" s="2"/>
      <c r="G927" s="2"/>
      <c r="H927" s="2"/>
      <c r="I927" s="91"/>
      <c r="J927" s="68"/>
      <c r="K927" s="49"/>
      <c r="L927" s="9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49"/>
      <c r="E928" s="2"/>
      <c r="F928" s="2"/>
      <c r="G928" s="2"/>
      <c r="H928" s="2"/>
      <c r="I928" s="91"/>
      <c r="J928" s="68"/>
      <c r="K928" s="49"/>
      <c r="L928" s="9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49"/>
      <c r="E929" s="2"/>
      <c r="F929" s="2"/>
      <c r="G929" s="2"/>
      <c r="H929" s="2"/>
      <c r="I929" s="91"/>
      <c r="J929" s="68"/>
      <c r="K929" s="49"/>
      <c r="L929" s="9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49"/>
      <c r="E930" s="2"/>
      <c r="F930" s="2"/>
      <c r="G930" s="2"/>
      <c r="H930" s="2"/>
      <c r="I930" s="91"/>
      <c r="J930" s="68"/>
      <c r="K930" s="49"/>
      <c r="L930" s="9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49"/>
      <c r="E931" s="2"/>
      <c r="F931" s="2"/>
      <c r="G931" s="2"/>
      <c r="H931" s="2"/>
      <c r="I931" s="91"/>
      <c r="J931" s="68"/>
      <c r="K931" s="49"/>
      <c r="L931" s="9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49"/>
      <c r="E932" s="2"/>
      <c r="F932" s="2"/>
      <c r="G932" s="2"/>
      <c r="H932" s="2"/>
      <c r="I932" s="91"/>
      <c r="J932" s="68"/>
      <c r="K932" s="49"/>
      <c r="L932" s="9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49"/>
      <c r="E933" s="2"/>
      <c r="F933" s="2"/>
      <c r="G933" s="2"/>
      <c r="H933" s="2"/>
      <c r="I933" s="91"/>
      <c r="J933" s="68"/>
      <c r="K933" s="49"/>
      <c r="L933" s="9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49"/>
      <c r="E934" s="2"/>
      <c r="F934" s="2"/>
      <c r="G934" s="2"/>
      <c r="H934" s="2"/>
      <c r="I934" s="91"/>
      <c r="J934" s="68"/>
      <c r="K934" s="49"/>
      <c r="L934" s="9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49"/>
      <c r="E935" s="2"/>
      <c r="F935" s="2"/>
      <c r="G935" s="2"/>
      <c r="H935" s="2"/>
      <c r="I935" s="91"/>
      <c r="J935" s="68"/>
      <c r="K935" s="49"/>
      <c r="L935" s="9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49"/>
      <c r="E936" s="2"/>
      <c r="F936" s="2"/>
      <c r="G936" s="2"/>
      <c r="H936" s="2"/>
      <c r="I936" s="91"/>
      <c r="J936" s="68"/>
      <c r="K936" s="49"/>
      <c r="L936" s="9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49"/>
      <c r="E937" s="2"/>
      <c r="F937" s="2"/>
      <c r="G937" s="2"/>
      <c r="H937" s="2"/>
      <c r="I937" s="91"/>
      <c r="J937" s="68"/>
      <c r="K937" s="49"/>
      <c r="L937" s="9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49"/>
      <c r="E938" s="2"/>
      <c r="F938" s="2"/>
      <c r="G938" s="2"/>
      <c r="H938" s="2"/>
      <c r="I938" s="91"/>
      <c r="J938" s="68"/>
      <c r="K938" s="49"/>
      <c r="L938" s="9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49"/>
      <c r="E939" s="2"/>
      <c r="F939" s="2"/>
      <c r="G939" s="2"/>
      <c r="H939" s="2"/>
      <c r="I939" s="91"/>
      <c r="J939" s="68"/>
      <c r="K939" s="49"/>
      <c r="L939" s="9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49"/>
      <c r="E940" s="2"/>
      <c r="F940" s="2"/>
      <c r="G940" s="2"/>
      <c r="H940" s="2"/>
      <c r="I940" s="91"/>
      <c r="J940" s="68"/>
      <c r="K940" s="49"/>
      <c r="L940" s="9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49"/>
      <c r="E941" s="2"/>
      <c r="F941" s="2"/>
      <c r="G941" s="2"/>
      <c r="H941" s="2"/>
      <c r="I941" s="91"/>
      <c r="J941" s="68"/>
      <c r="K941" s="49"/>
      <c r="L941" s="9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49"/>
      <c r="E942" s="2"/>
      <c r="F942" s="2"/>
      <c r="G942" s="2"/>
      <c r="H942" s="2"/>
      <c r="I942" s="91"/>
      <c r="J942" s="68"/>
      <c r="K942" s="49"/>
      <c r="L942" s="9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49"/>
      <c r="E943" s="2"/>
      <c r="F943" s="2"/>
      <c r="G943" s="2"/>
      <c r="H943" s="2"/>
      <c r="I943" s="91"/>
      <c r="J943" s="68"/>
      <c r="K943" s="49"/>
      <c r="L943" s="9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49"/>
      <c r="E944" s="2"/>
      <c r="F944" s="2"/>
      <c r="G944" s="2"/>
      <c r="H944" s="2"/>
      <c r="I944" s="91"/>
      <c r="J944" s="68"/>
      <c r="K944" s="49"/>
      <c r="L944" s="9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49"/>
      <c r="E945" s="2"/>
      <c r="F945" s="2"/>
      <c r="G945" s="2"/>
      <c r="H945" s="2"/>
      <c r="I945" s="91"/>
      <c r="J945" s="68"/>
      <c r="K945" s="49"/>
      <c r="L945" s="9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49"/>
      <c r="E946" s="2"/>
      <c r="F946" s="2"/>
      <c r="G946" s="2"/>
      <c r="H946" s="2"/>
      <c r="I946" s="91"/>
      <c r="J946" s="68"/>
      <c r="K946" s="49"/>
      <c r="L946" s="9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49"/>
      <c r="E947" s="2"/>
      <c r="F947" s="2"/>
      <c r="G947" s="2"/>
      <c r="H947" s="2"/>
      <c r="I947" s="91"/>
      <c r="J947" s="68"/>
      <c r="K947" s="49"/>
      <c r="L947" s="9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49"/>
      <c r="E948" s="2"/>
      <c r="F948" s="2"/>
      <c r="G948" s="2"/>
      <c r="H948" s="2"/>
      <c r="I948" s="91"/>
      <c r="J948" s="68"/>
      <c r="K948" s="49"/>
      <c r="L948" s="9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49"/>
      <c r="E949" s="2"/>
      <c r="F949" s="2"/>
      <c r="G949" s="2"/>
      <c r="H949" s="2"/>
      <c r="I949" s="91"/>
      <c r="J949" s="68"/>
      <c r="K949" s="49"/>
      <c r="L949" s="9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49"/>
      <c r="E950" s="2"/>
      <c r="F950" s="2"/>
      <c r="G950" s="2"/>
      <c r="H950" s="2"/>
      <c r="I950" s="91"/>
      <c r="J950" s="68"/>
      <c r="K950" s="49"/>
      <c r="L950" s="9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49"/>
      <c r="E951" s="2"/>
      <c r="F951" s="2"/>
      <c r="G951" s="2"/>
      <c r="H951" s="2"/>
      <c r="I951" s="91"/>
      <c r="J951" s="68"/>
      <c r="K951" s="49"/>
      <c r="L951" s="9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49"/>
      <c r="E952" s="2"/>
      <c r="F952" s="2"/>
      <c r="G952" s="2"/>
      <c r="H952" s="2"/>
      <c r="I952" s="91"/>
      <c r="J952" s="68"/>
      <c r="K952" s="49"/>
      <c r="L952" s="9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49"/>
      <c r="E953" s="2"/>
      <c r="F953" s="2"/>
      <c r="G953" s="2"/>
      <c r="H953" s="2"/>
      <c r="I953" s="91"/>
      <c r="J953" s="68"/>
      <c r="K953" s="49"/>
      <c r="L953" s="9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49"/>
      <c r="E954" s="2"/>
      <c r="F954" s="2"/>
      <c r="G954" s="2"/>
      <c r="H954" s="2"/>
      <c r="I954" s="91"/>
      <c r="J954" s="68"/>
      <c r="K954" s="49"/>
      <c r="L954" s="9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49"/>
      <c r="E955" s="2"/>
      <c r="F955" s="2"/>
      <c r="G955" s="2"/>
      <c r="H955" s="2"/>
      <c r="I955" s="91"/>
      <c r="J955" s="68"/>
      <c r="K955" s="49"/>
      <c r="L955" s="9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49"/>
      <c r="E956" s="2"/>
      <c r="F956" s="2"/>
      <c r="G956" s="2"/>
      <c r="H956" s="2"/>
      <c r="I956" s="91"/>
      <c r="J956" s="68"/>
      <c r="K956" s="49"/>
      <c r="L956" s="9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49"/>
      <c r="E957" s="2"/>
      <c r="F957" s="2"/>
      <c r="G957" s="2"/>
      <c r="H957" s="2"/>
      <c r="I957" s="91"/>
      <c r="J957" s="68"/>
      <c r="K957" s="49"/>
      <c r="L957" s="9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49"/>
      <c r="E958" s="2"/>
      <c r="F958" s="2"/>
      <c r="G958" s="2"/>
      <c r="H958" s="2"/>
      <c r="I958" s="91"/>
      <c r="J958" s="68"/>
      <c r="K958" s="49"/>
      <c r="L958" s="9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49"/>
      <c r="E959" s="2"/>
      <c r="F959" s="2"/>
      <c r="G959" s="2"/>
      <c r="H959" s="2"/>
      <c r="I959" s="91"/>
      <c r="J959" s="68"/>
      <c r="K959" s="49"/>
      <c r="L959" s="9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49"/>
      <c r="E960" s="2"/>
      <c r="F960" s="2"/>
      <c r="G960" s="2"/>
      <c r="H960" s="2"/>
      <c r="I960" s="91"/>
      <c r="J960" s="68"/>
      <c r="K960" s="49"/>
      <c r="L960" s="9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49"/>
      <c r="E961" s="2"/>
      <c r="F961" s="2"/>
      <c r="G961" s="2"/>
      <c r="H961" s="2"/>
      <c r="I961" s="91"/>
      <c r="J961" s="68"/>
      <c r="K961" s="49"/>
      <c r="L961" s="9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49"/>
      <c r="E962" s="2"/>
      <c r="F962" s="2"/>
      <c r="G962" s="2"/>
      <c r="H962" s="2"/>
      <c r="I962" s="91"/>
      <c r="J962" s="68"/>
      <c r="K962" s="49"/>
      <c r="L962" s="9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49"/>
      <c r="E963" s="2"/>
      <c r="F963" s="2"/>
      <c r="G963" s="2"/>
      <c r="H963" s="2"/>
      <c r="I963" s="91"/>
      <c r="J963" s="68"/>
      <c r="K963" s="49"/>
      <c r="L963" s="9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49"/>
      <c r="E964" s="2"/>
      <c r="F964" s="2"/>
      <c r="G964" s="2"/>
      <c r="H964" s="2"/>
      <c r="I964" s="91"/>
      <c r="J964" s="68"/>
      <c r="K964" s="49"/>
      <c r="L964" s="9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49"/>
      <c r="E965" s="2"/>
      <c r="F965" s="2"/>
      <c r="G965" s="2"/>
      <c r="H965" s="2"/>
      <c r="I965" s="91"/>
      <c r="J965" s="68"/>
      <c r="K965" s="49"/>
      <c r="L965" s="9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49"/>
      <c r="E966" s="2"/>
      <c r="F966" s="2"/>
      <c r="G966" s="2"/>
      <c r="H966" s="2"/>
      <c r="I966" s="91"/>
      <c r="J966" s="68"/>
      <c r="K966" s="49"/>
      <c r="L966" s="9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49"/>
      <c r="E967" s="2"/>
      <c r="F967" s="2"/>
      <c r="G967" s="2"/>
      <c r="H967" s="2"/>
      <c r="I967" s="91"/>
      <c r="J967" s="68"/>
      <c r="K967" s="49"/>
      <c r="L967" s="9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49"/>
      <c r="E968" s="2"/>
      <c r="F968" s="2"/>
      <c r="G968" s="2"/>
      <c r="H968" s="2"/>
      <c r="I968" s="91"/>
      <c r="J968" s="68"/>
      <c r="K968" s="49"/>
      <c r="L968" s="9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49"/>
      <c r="E969" s="2"/>
      <c r="F969" s="2"/>
      <c r="G969" s="2"/>
      <c r="H969" s="2"/>
      <c r="I969" s="91"/>
      <c r="J969" s="68"/>
      <c r="K969" s="49"/>
      <c r="L969" s="9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49"/>
      <c r="E970" s="2"/>
      <c r="F970" s="2"/>
      <c r="G970" s="2"/>
      <c r="H970" s="2"/>
      <c r="I970" s="91"/>
      <c r="J970" s="68"/>
      <c r="K970" s="49"/>
      <c r="L970" s="9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49"/>
      <c r="E971" s="2"/>
      <c r="F971" s="2"/>
      <c r="G971" s="2"/>
      <c r="H971" s="2"/>
      <c r="I971" s="91"/>
      <c r="J971" s="68"/>
      <c r="K971" s="49"/>
      <c r="L971" s="9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49"/>
      <c r="E972" s="2"/>
      <c r="F972" s="2"/>
      <c r="G972" s="2"/>
      <c r="H972" s="2"/>
      <c r="I972" s="91"/>
      <c r="J972" s="68"/>
      <c r="K972" s="49"/>
      <c r="L972" s="9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49"/>
      <c r="E973" s="2"/>
      <c r="F973" s="2"/>
      <c r="G973" s="2"/>
      <c r="H973" s="2"/>
      <c r="I973" s="91"/>
      <c r="J973" s="68"/>
      <c r="K973" s="49"/>
      <c r="L973" s="9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49"/>
      <c r="E974" s="2"/>
      <c r="F974" s="2"/>
      <c r="G974" s="2"/>
      <c r="H974" s="2"/>
      <c r="I974" s="91"/>
      <c r="J974" s="68"/>
      <c r="K974" s="49"/>
      <c r="L974" s="9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49"/>
      <c r="E975" s="2"/>
      <c r="F975" s="2"/>
      <c r="G975" s="2"/>
      <c r="H975" s="2"/>
      <c r="I975" s="91"/>
      <c r="J975" s="68"/>
      <c r="K975" s="49"/>
      <c r="L975" s="9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49"/>
      <c r="E976" s="2"/>
      <c r="F976" s="2"/>
      <c r="G976" s="2"/>
      <c r="H976" s="2"/>
      <c r="I976" s="91"/>
      <c r="J976" s="68"/>
      <c r="K976" s="49"/>
      <c r="L976" s="9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49"/>
      <c r="E977" s="2"/>
      <c r="F977" s="2"/>
      <c r="G977" s="2"/>
      <c r="H977" s="2"/>
      <c r="I977" s="91"/>
      <c r="J977" s="68"/>
      <c r="K977" s="49"/>
      <c r="L977" s="9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49"/>
      <c r="E978" s="2"/>
      <c r="F978" s="2"/>
      <c r="G978" s="2"/>
      <c r="H978" s="2"/>
      <c r="I978" s="91"/>
      <c r="J978" s="68"/>
      <c r="K978" s="49"/>
      <c r="L978" s="9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49"/>
      <c r="E979" s="2"/>
      <c r="F979" s="2"/>
      <c r="G979" s="2"/>
      <c r="H979" s="2"/>
      <c r="I979" s="91"/>
      <c r="J979" s="68"/>
      <c r="K979" s="49"/>
      <c r="L979" s="9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49"/>
      <c r="E980" s="2"/>
      <c r="F980" s="2"/>
      <c r="G980" s="2"/>
      <c r="H980" s="2"/>
      <c r="I980" s="91"/>
      <c r="J980" s="68"/>
      <c r="K980" s="49"/>
      <c r="L980" s="9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49"/>
      <c r="E981" s="2"/>
      <c r="F981" s="2"/>
      <c r="G981" s="2"/>
      <c r="H981" s="2"/>
      <c r="I981" s="91"/>
      <c r="J981" s="68"/>
      <c r="K981" s="49"/>
      <c r="L981" s="9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49"/>
      <c r="E982" s="2"/>
      <c r="F982" s="2"/>
      <c r="G982" s="2"/>
      <c r="H982" s="2"/>
      <c r="I982" s="91"/>
      <c r="J982" s="68"/>
      <c r="K982" s="49"/>
      <c r="L982" s="9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49"/>
      <c r="E983" s="2"/>
      <c r="F983" s="2"/>
      <c r="G983" s="2"/>
      <c r="H983" s="2"/>
      <c r="I983" s="91"/>
      <c r="J983" s="68"/>
      <c r="K983" s="49"/>
      <c r="L983" s="9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49"/>
      <c r="E984" s="2"/>
      <c r="F984" s="2"/>
      <c r="G984" s="2"/>
      <c r="H984" s="2"/>
      <c r="I984" s="91"/>
      <c r="J984" s="68"/>
      <c r="K984" s="49"/>
      <c r="L984" s="9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49"/>
      <c r="E985" s="2"/>
      <c r="F985" s="2"/>
      <c r="G985" s="2"/>
      <c r="H985" s="2"/>
      <c r="I985" s="91"/>
      <c r="J985" s="68"/>
      <c r="K985" s="49"/>
      <c r="L985" s="9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49"/>
      <c r="E986" s="2"/>
      <c r="F986" s="2"/>
      <c r="G986" s="2"/>
      <c r="H986" s="2"/>
      <c r="I986" s="91"/>
      <c r="J986" s="68"/>
      <c r="K986" s="49"/>
      <c r="L986" s="9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49"/>
      <c r="E987" s="2"/>
      <c r="F987" s="2"/>
      <c r="G987" s="2"/>
      <c r="H987" s="2"/>
      <c r="I987" s="91"/>
      <c r="J987" s="68"/>
      <c r="K987" s="49"/>
      <c r="L987" s="9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49"/>
      <c r="E988" s="2"/>
      <c r="F988" s="2"/>
      <c r="G988" s="2"/>
      <c r="H988" s="2"/>
      <c r="I988" s="91"/>
      <c r="J988" s="68"/>
      <c r="K988" s="49"/>
      <c r="L988" s="9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49"/>
      <c r="E989" s="2"/>
      <c r="F989" s="2"/>
      <c r="G989" s="2"/>
      <c r="H989" s="2"/>
      <c r="I989" s="91"/>
      <c r="J989" s="68"/>
      <c r="K989" s="49"/>
      <c r="L989" s="9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49"/>
      <c r="E990" s="2"/>
      <c r="F990" s="2"/>
      <c r="G990" s="2"/>
      <c r="H990" s="2"/>
      <c r="I990" s="91"/>
      <c r="J990" s="68"/>
      <c r="K990" s="49"/>
      <c r="L990" s="9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49"/>
      <c r="E991" s="2"/>
      <c r="F991" s="2"/>
      <c r="G991" s="2"/>
      <c r="H991" s="2"/>
      <c r="I991" s="91"/>
      <c r="J991" s="68"/>
      <c r="K991" s="49"/>
      <c r="L991" s="9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49"/>
      <c r="E992" s="2"/>
      <c r="F992" s="2"/>
      <c r="G992" s="2"/>
      <c r="H992" s="2"/>
      <c r="I992" s="91"/>
      <c r="J992" s="68"/>
      <c r="K992" s="49"/>
      <c r="L992" s="9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49"/>
      <c r="E993" s="2"/>
      <c r="F993" s="2"/>
      <c r="G993" s="2"/>
      <c r="H993" s="2"/>
      <c r="I993" s="91"/>
      <c r="J993" s="68"/>
      <c r="K993" s="49"/>
      <c r="L993" s="9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49"/>
      <c r="E994" s="2"/>
      <c r="F994" s="2"/>
      <c r="G994" s="2"/>
      <c r="H994" s="2"/>
      <c r="I994" s="91"/>
      <c r="J994" s="68"/>
      <c r="K994" s="49"/>
      <c r="L994" s="9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49"/>
      <c r="E995" s="2"/>
      <c r="F995" s="2"/>
      <c r="G995" s="2"/>
      <c r="H995" s="2"/>
      <c r="I995" s="91"/>
      <c r="J995" s="68"/>
      <c r="K995" s="49"/>
      <c r="L995" s="9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49"/>
      <c r="E996" s="2"/>
      <c r="F996" s="2"/>
      <c r="G996" s="2"/>
      <c r="H996" s="2"/>
      <c r="I996" s="91"/>
      <c r="J996" s="68"/>
      <c r="K996" s="49"/>
      <c r="L996" s="9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49"/>
      <c r="E997" s="2"/>
      <c r="F997" s="2"/>
      <c r="G997" s="2"/>
      <c r="H997" s="2"/>
      <c r="I997" s="91"/>
      <c r="J997" s="68"/>
      <c r="K997" s="49"/>
      <c r="L997" s="9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49"/>
      <c r="E998" s="2"/>
      <c r="F998" s="2"/>
      <c r="G998" s="2"/>
      <c r="H998" s="2"/>
      <c r="I998" s="91"/>
      <c r="J998" s="68"/>
      <c r="K998" s="49"/>
      <c r="L998" s="9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49"/>
      <c r="E999" s="2"/>
      <c r="F999" s="2"/>
      <c r="G999" s="2"/>
      <c r="H999" s="2"/>
      <c r="I999" s="91"/>
      <c r="J999" s="68"/>
      <c r="K999" s="49"/>
      <c r="L999" s="9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49"/>
      <c r="E1000" s="2"/>
      <c r="F1000" s="2"/>
      <c r="G1000" s="2"/>
      <c r="H1000" s="2"/>
      <c r="I1000" s="91"/>
      <c r="J1000" s="68"/>
      <c r="K1000" s="49"/>
      <c r="L1000" s="9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N4:N5"/>
    <mergeCell ref="A1:M2"/>
    <mergeCell ref="A4:A5"/>
    <mergeCell ref="B4:B5"/>
    <mergeCell ref="C4:C5"/>
    <mergeCell ref="D4:D5"/>
    <mergeCell ref="E4:F4"/>
    <mergeCell ref="G4:G5"/>
    <mergeCell ref="M4:M5"/>
    <mergeCell ref="H4:H5"/>
    <mergeCell ref="I4:J4"/>
    <mergeCell ref="K4:K5"/>
    <mergeCell ref="L4:L5"/>
  </mergeCells>
  <pageMargins left="0.70866141732283472" right="0.70866141732283472" top="0.74803149606299213" bottom="0.74803149606299213" header="0" footer="0"/>
  <pageSetup paperSize="9" fitToHeight="0"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1700-000000000000}">
          <x14:formula1>
            <xm:f>Сервис!$B$11:$B$13</xm:f>
          </x14:formula1>
          <xm:sqref>H6:H89 H94:H96 H98 H100 H102 H108 H139:H142 H144:H146 H154 H156:H159 H163:H167 H169:H172 H188 H191 H194:H196 H198:H199 H208:H210 H213 H215:H216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50"/>
    <pageSetUpPr fitToPage="1"/>
  </sheetPr>
  <dimension ref="A1:Z1000"/>
  <sheetViews>
    <sheetView workbookViewId="0">
      <pane ySplit="5" topLeftCell="A6" activePane="bottomLeft" state="frozen"/>
      <selection pane="bottomLeft" activeCell="B7" sqref="B7"/>
    </sheetView>
  </sheetViews>
  <sheetFormatPr baseColWidth="10" defaultColWidth="12.6640625" defaultRowHeight="15" customHeight="1" x14ac:dyDescent="0.15"/>
  <cols>
    <col min="1" max="2" width="0.6640625" customWidth="1"/>
    <col min="3" max="3" width="1.6640625" customWidth="1"/>
    <col min="4" max="4" width="2.1640625" customWidth="1"/>
    <col min="5" max="5" width="1.6640625" customWidth="1"/>
    <col min="6" max="6" width="2.6640625" customWidth="1"/>
    <col min="7" max="7" width="2.1640625" customWidth="1"/>
    <col min="8" max="8" width="1" customWidth="1"/>
    <col min="9" max="9" width="2" customWidth="1"/>
    <col min="10" max="10" width="1.1640625" customWidth="1"/>
    <col min="11" max="11" width="1.6640625" customWidth="1"/>
    <col min="12" max="26" width="1.1640625" customWidth="1"/>
  </cols>
  <sheetData>
    <row r="1" spans="1:26" ht="12.75" customHeight="1" x14ac:dyDescent="0.15">
      <c r="A1" s="550" t="s">
        <v>3274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15">
      <c r="A2" s="551"/>
      <c r="B2" s="551"/>
      <c r="C2" s="551"/>
      <c r="D2" s="551"/>
      <c r="E2" s="551"/>
      <c r="F2" s="551"/>
      <c r="G2" s="551"/>
      <c r="H2" s="551"/>
      <c r="I2" s="551"/>
      <c r="J2" s="551"/>
      <c r="K2" s="551"/>
      <c r="L2" s="55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15">
      <c r="A3" s="16"/>
      <c r="B3" s="3"/>
      <c r="C3" s="3"/>
      <c r="D3" s="3"/>
      <c r="E3" s="3"/>
      <c r="F3" s="3"/>
      <c r="G3" s="3"/>
      <c r="H3" s="1"/>
      <c r="I3" s="3"/>
      <c r="J3" s="3"/>
      <c r="K3" s="203"/>
      <c r="L3" s="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15">
      <c r="A4" s="8" t="s">
        <v>2300</v>
      </c>
      <c r="B4" s="8" t="s">
        <v>3</v>
      </c>
      <c r="C4" s="8" t="s">
        <v>4</v>
      </c>
      <c r="D4" s="53" t="s">
        <v>5</v>
      </c>
      <c r="E4" s="553" t="s">
        <v>6</v>
      </c>
      <c r="F4" s="554"/>
      <c r="G4" s="8" t="s">
        <v>7</v>
      </c>
      <c r="H4" s="8" t="s">
        <v>8</v>
      </c>
      <c r="I4" s="581" t="s">
        <v>3019</v>
      </c>
      <c r="J4" s="554"/>
      <c r="K4" s="56" t="s">
        <v>17</v>
      </c>
      <c r="L4" s="57" t="s">
        <v>2303</v>
      </c>
      <c r="M4" s="9" t="s">
        <v>2304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15">
      <c r="A5" s="13"/>
      <c r="B5" s="13"/>
      <c r="C5" s="13"/>
      <c r="D5" s="224"/>
      <c r="E5" s="5" t="s">
        <v>12</v>
      </c>
      <c r="F5" s="5" t="s">
        <v>13</v>
      </c>
      <c r="G5" s="13"/>
      <c r="H5" s="13"/>
      <c r="I5" s="54" t="s">
        <v>2574</v>
      </c>
      <c r="J5" s="55" t="s">
        <v>2302</v>
      </c>
      <c r="K5" s="225"/>
      <c r="L5" s="226"/>
      <c r="M5" s="22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68.25" customHeight="1" x14ac:dyDescent="0.15">
      <c r="A6" s="16">
        <v>1</v>
      </c>
      <c r="B6" s="16">
        <v>158</v>
      </c>
      <c r="C6" s="16" t="s">
        <v>567</v>
      </c>
      <c r="D6" s="17" t="s">
        <v>568</v>
      </c>
      <c r="E6" s="16" t="s">
        <v>569</v>
      </c>
      <c r="F6" s="16" t="s">
        <v>3275</v>
      </c>
      <c r="G6" s="16" t="s">
        <v>3276</v>
      </c>
      <c r="H6" s="16" t="s">
        <v>23</v>
      </c>
      <c r="I6" s="35">
        <v>42734</v>
      </c>
      <c r="J6" s="39">
        <v>0.46875</v>
      </c>
      <c r="K6" s="17"/>
      <c r="L6" s="70">
        <v>1900</v>
      </c>
      <c r="M6" s="16">
        <v>3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53.25" customHeight="1" x14ac:dyDescent="0.15">
      <c r="A7" s="16">
        <v>2</v>
      </c>
      <c r="B7" s="16">
        <v>4</v>
      </c>
      <c r="C7" s="16" t="s">
        <v>2760</v>
      </c>
      <c r="D7" s="17" t="s">
        <v>2761</v>
      </c>
      <c r="E7" s="16" t="s">
        <v>1172</v>
      </c>
      <c r="F7" s="16" t="s">
        <v>2762</v>
      </c>
      <c r="G7" s="16" t="s">
        <v>3277</v>
      </c>
      <c r="H7" s="16" t="s">
        <v>23</v>
      </c>
      <c r="I7" s="35">
        <v>42729</v>
      </c>
      <c r="J7" s="39">
        <v>0.5625</v>
      </c>
      <c r="K7" s="17"/>
      <c r="L7" s="70">
        <v>1500</v>
      </c>
      <c r="M7" s="16">
        <v>3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53.25" customHeight="1" x14ac:dyDescent="0.15">
      <c r="A8" s="16">
        <v>3</v>
      </c>
      <c r="B8" s="16">
        <v>6</v>
      </c>
      <c r="C8" s="16" t="s">
        <v>43</v>
      </c>
      <c r="D8" s="17" t="s">
        <v>44</v>
      </c>
      <c r="E8" s="16" t="s">
        <v>45</v>
      </c>
      <c r="F8" s="16" t="s">
        <v>3278</v>
      </c>
      <c r="G8" s="16" t="s">
        <v>3279</v>
      </c>
      <c r="H8" s="16" t="s">
        <v>23</v>
      </c>
      <c r="I8" s="35">
        <v>42735</v>
      </c>
      <c r="J8" s="39">
        <v>0.83333333333333337</v>
      </c>
      <c r="K8" s="17"/>
      <c r="L8" s="70">
        <v>4000</v>
      </c>
      <c r="M8" s="16">
        <v>3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53.25" customHeight="1" x14ac:dyDescent="0.15">
      <c r="A9" s="16">
        <v>4</v>
      </c>
      <c r="B9" s="16">
        <v>159</v>
      </c>
      <c r="C9" s="16" t="s">
        <v>572</v>
      </c>
      <c r="D9" s="17" t="s">
        <v>573</v>
      </c>
      <c r="E9" s="16" t="s">
        <v>20</v>
      </c>
      <c r="F9" s="16" t="s">
        <v>3280</v>
      </c>
      <c r="G9" s="16" t="s">
        <v>3281</v>
      </c>
      <c r="H9" s="16" t="s">
        <v>1455</v>
      </c>
      <c r="I9" s="35">
        <v>42733</v>
      </c>
      <c r="J9" s="39">
        <v>0.75</v>
      </c>
      <c r="K9" s="17" t="s">
        <v>3282</v>
      </c>
      <c r="L9" s="70">
        <v>1300</v>
      </c>
      <c r="M9" s="16">
        <v>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53.25" customHeight="1" x14ac:dyDescent="0.15">
      <c r="A10" s="16">
        <v>5</v>
      </c>
      <c r="B10" s="16">
        <v>47</v>
      </c>
      <c r="C10" s="16" t="s">
        <v>207</v>
      </c>
      <c r="D10" s="17" t="s">
        <v>208</v>
      </c>
      <c r="E10" s="16" t="s">
        <v>209</v>
      </c>
      <c r="F10" s="16" t="s">
        <v>3069</v>
      </c>
      <c r="G10" s="16" t="s">
        <v>3070</v>
      </c>
      <c r="H10" s="16" t="s">
        <v>23</v>
      </c>
      <c r="I10" s="35">
        <v>42735</v>
      </c>
      <c r="J10" s="39">
        <v>0.75</v>
      </c>
      <c r="K10" s="17"/>
      <c r="L10" s="70">
        <v>3200</v>
      </c>
      <c r="M10" s="16">
        <v>4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53.25" customHeight="1" x14ac:dyDescent="0.15">
      <c r="A11" s="16">
        <v>6</v>
      </c>
      <c r="B11" s="16">
        <v>160</v>
      </c>
      <c r="C11" s="16" t="s">
        <v>577</v>
      </c>
      <c r="D11" s="17" t="s">
        <v>578</v>
      </c>
      <c r="E11" s="16" t="s">
        <v>237</v>
      </c>
      <c r="F11" s="16" t="s">
        <v>3283</v>
      </c>
      <c r="G11" s="16" t="s">
        <v>3284</v>
      </c>
      <c r="H11" s="16" t="s">
        <v>1455</v>
      </c>
      <c r="I11" s="35">
        <v>42734</v>
      </c>
      <c r="J11" s="39">
        <v>0.75</v>
      </c>
      <c r="K11" s="17"/>
      <c r="L11" s="70">
        <v>1900</v>
      </c>
      <c r="M11" s="16">
        <v>3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77.25" customHeight="1" x14ac:dyDescent="0.15">
      <c r="A12" s="16">
        <v>7</v>
      </c>
      <c r="B12" s="16">
        <v>45</v>
      </c>
      <c r="C12" s="16" t="s">
        <v>202</v>
      </c>
      <c r="D12" s="17" t="s">
        <v>203</v>
      </c>
      <c r="E12" s="16" t="s">
        <v>204</v>
      </c>
      <c r="F12" s="16" t="s">
        <v>3026</v>
      </c>
      <c r="G12" s="16" t="s">
        <v>3285</v>
      </c>
      <c r="H12" s="16" t="s">
        <v>23</v>
      </c>
      <c r="I12" s="35">
        <v>42735</v>
      </c>
      <c r="J12" s="39">
        <v>0.91666666666666663</v>
      </c>
      <c r="K12" s="17" t="s">
        <v>3286</v>
      </c>
      <c r="L12" s="70">
        <v>4500</v>
      </c>
      <c r="M12" s="16">
        <v>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53.25" customHeight="1" x14ac:dyDescent="0.15">
      <c r="A13" s="16">
        <v>8</v>
      </c>
      <c r="B13" s="16">
        <v>116</v>
      </c>
      <c r="C13" s="16" t="s">
        <v>418</v>
      </c>
      <c r="D13" s="17" t="s">
        <v>419</v>
      </c>
      <c r="E13" s="16" t="s">
        <v>420</v>
      </c>
      <c r="F13" s="16" t="s">
        <v>3287</v>
      </c>
      <c r="G13" s="16" t="s">
        <v>422</v>
      </c>
      <c r="H13" s="16" t="s">
        <v>23</v>
      </c>
      <c r="I13" s="35">
        <v>42729</v>
      </c>
      <c r="J13" s="39">
        <v>0.77083333333333337</v>
      </c>
      <c r="K13" s="34" t="s">
        <v>3288</v>
      </c>
      <c r="L13" s="70">
        <v>4000</v>
      </c>
      <c r="M13" s="16">
        <v>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53.25" customHeight="1" x14ac:dyDescent="0.15">
      <c r="A14" s="16">
        <v>9</v>
      </c>
      <c r="B14" s="16">
        <v>2</v>
      </c>
      <c r="C14" s="16" t="s">
        <v>25</v>
      </c>
      <c r="D14" s="17" t="s">
        <v>26</v>
      </c>
      <c r="E14" s="16" t="s">
        <v>20</v>
      </c>
      <c r="F14" s="16" t="s">
        <v>3289</v>
      </c>
      <c r="G14" s="16" t="s">
        <v>3290</v>
      </c>
      <c r="H14" s="16" t="s">
        <v>23</v>
      </c>
      <c r="I14" s="35">
        <v>42735</v>
      </c>
      <c r="J14" s="39">
        <v>0.77083333333333337</v>
      </c>
      <c r="K14" s="17"/>
      <c r="L14" s="70">
        <v>2100</v>
      </c>
      <c r="M14" s="16">
        <v>1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53.25" customHeight="1" x14ac:dyDescent="0.15">
      <c r="A15" s="16">
        <v>10</v>
      </c>
      <c r="B15" s="16">
        <v>112</v>
      </c>
      <c r="C15" s="16" t="s">
        <v>406</v>
      </c>
      <c r="D15" s="17" t="s">
        <v>407</v>
      </c>
      <c r="E15" s="16" t="s">
        <v>20</v>
      </c>
      <c r="F15" s="16" t="s">
        <v>3291</v>
      </c>
      <c r="G15" s="16" t="s">
        <v>3292</v>
      </c>
      <c r="H15" s="16" t="s">
        <v>23</v>
      </c>
      <c r="I15" s="35">
        <v>42735</v>
      </c>
      <c r="J15" s="39">
        <v>0.47916666666666669</v>
      </c>
      <c r="K15" s="17"/>
      <c r="L15" s="70">
        <v>1800</v>
      </c>
      <c r="M15" s="16">
        <v>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53.25" customHeight="1" x14ac:dyDescent="0.15">
      <c r="A16" s="16">
        <v>11</v>
      </c>
      <c r="B16" s="16">
        <v>5</v>
      </c>
      <c r="C16" s="16" t="s">
        <v>36</v>
      </c>
      <c r="D16" s="17" t="s">
        <v>37</v>
      </c>
      <c r="E16" s="16" t="s">
        <v>38</v>
      </c>
      <c r="F16" s="16" t="s">
        <v>3293</v>
      </c>
      <c r="G16" s="16" t="s">
        <v>3294</v>
      </c>
      <c r="H16" s="16" t="s">
        <v>23</v>
      </c>
      <c r="I16" s="35">
        <v>42735</v>
      </c>
      <c r="J16" s="39">
        <v>0.8125</v>
      </c>
      <c r="K16" s="17"/>
      <c r="L16" s="70">
        <v>4000</v>
      </c>
      <c r="M16" s="16">
        <v>4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53.25" customHeight="1" x14ac:dyDescent="0.15">
      <c r="A17" s="16">
        <v>12</v>
      </c>
      <c r="B17" s="16">
        <v>1</v>
      </c>
      <c r="C17" s="16" t="s">
        <v>18</v>
      </c>
      <c r="D17" s="17" t="s">
        <v>19</v>
      </c>
      <c r="E17" s="16" t="s">
        <v>20</v>
      </c>
      <c r="F17" s="16" t="s">
        <v>3295</v>
      </c>
      <c r="G17" s="16" t="s">
        <v>800</v>
      </c>
      <c r="H17" s="16" t="s">
        <v>23</v>
      </c>
      <c r="I17" s="35">
        <v>42728</v>
      </c>
      <c r="J17" s="39">
        <v>0.5</v>
      </c>
      <c r="K17" s="34"/>
      <c r="L17" s="70">
        <v>2000</v>
      </c>
      <c r="M17" s="16">
        <v>2</v>
      </c>
      <c r="N17" s="2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53.25" customHeight="1" x14ac:dyDescent="0.15">
      <c r="A18" s="16">
        <v>13</v>
      </c>
      <c r="B18" s="16">
        <v>161</v>
      </c>
      <c r="C18" s="20" t="s">
        <v>581</v>
      </c>
      <c r="D18" s="17" t="s">
        <v>582</v>
      </c>
      <c r="E18" s="16" t="s">
        <v>2710</v>
      </c>
      <c r="F18" s="20" t="s">
        <v>3296</v>
      </c>
      <c r="G18" s="16" t="s">
        <v>584</v>
      </c>
      <c r="H18" s="16" t="s">
        <v>1455</v>
      </c>
      <c r="I18" s="35">
        <v>42732</v>
      </c>
      <c r="J18" s="39">
        <v>0.66666666666666663</v>
      </c>
      <c r="K18" s="34" t="s">
        <v>3297</v>
      </c>
      <c r="L18" s="70">
        <v>4000</v>
      </c>
      <c r="M18" s="16">
        <v>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53.25" customHeight="1" x14ac:dyDescent="0.15">
      <c r="A19" s="16">
        <v>14</v>
      </c>
      <c r="B19" s="16">
        <v>20</v>
      </c>
      <c r="C19" s="16" t="s">
        <v>102</v>
      </c>
      <c r="D19" s="17" t="s">
        <v>103</v>
      </c>
      <c r="E19" s="16" t="s">
        <v>2710</v>
      </c>
      <c r="F19" s="16" t="s">
        <v>3298</v>
      </c>
      <c r="G19" s="16" t="s">
        <v>3299</v>
      </c>
      <c r="H19" s="16" t="s">
        <v>23</v>
      </c>
      <c r="I19" s="35">
        <v>42735</v>
      </c>
      <c r="J19" s="39">
        <v>0.71875</v>
      </c>
      <c r="K19" s="17" t="s">
        <v>3300</v>
      </c>
      <c r="L19" s="70">
        <v>3200</v>
      </c>
      <c r="M19" s="16">
        <v>3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3.25" customHeight="1" x14ac:dyDescent="0.15">
      <c r="A20" s="16">
        <v>15</v>
      </c>
      <c r="B20" s="16">
        <v>162</v>
      </c>
      <c r="C20" s="16" t="s">
        <v>585</v>
      </c>
      <c r="D20" s="17" t="s">
        <v>586</v>
      </c>
      <c r="E20" s="16" t="s">
        <v>20</v>
      </c>
      <c r="F20" s="16" t="s">
        <v>3301</v>
      </c>
      <c r="G20" s="16" t="s">
        <v>3302</v>
      </c>
      <c r="H20" s="16" t="s">
        <v>23</v>
      </c>
      <c r="I20" s="35">
        <v>42732</v>
      </c>
      <c r="J20" s="39">
        <v>0.79166666666666663</v>
      </c>
      <c r="K20" s="17"/>
      <c r="L20" s="70">
        <v>1200</v>
      </c>
      <c r="M20" s="16">
        <v>1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53.25" customHeight="1" x14ac:dyDescent="0.15">
      <c r="A21" s="16">
        <v>16</v>
      </c>
      <c r="B21" s="16">
        <v>18</v>
      </c>
      <c r="C21" s="16" t="s">
        <v>2727</v>
      </c>
      <c r="D21" s="17" t="s">
        <v>2728</v>
      </c>
      <c r="E21" s="16" t="s">
        <v>2710</v>
      </c>
      <c r="F21" s="16" t="s">
        <v>3303</v>
      </c>
      <c r="G21" s="16" t="s">
        <v>3304</v>
      </c>
      <c r="H21" s="16" t="s">
        <v>23</v>
      </c>
      <c r="I21" s="35">
        <v>42729</v>
      </c>
      <c r="J21" s="39">
        <v>0.6875</v>
      </c>
      <c r="K21" s="17"/>
      <c r="L21" s="70">
        <v>1500</v>
      </c>
      <c r="M21" s="16">
        <v>3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53.25" customHeight="1" x14ac:dyDescent="0.15">
      <c r="A22" s="16">
        <v>17</v>
      </c>
      <c r="B22" s="16">
        <v>127</v>
      </c>
      <c r="C22" s="16" t="s">
        <v>453</v>
      </c>
      <c r="D22" s="17" t="s">
        <v>454</v>
      </c>
      <c r="E22" s="16" t="s">
        <v>2710</v>
      </c>
      <c r="F22" s="16" t="s">
        <v>3305</v>
      </c>
      <c r="G22" s="16" t="s">
        <v>3306</v>
      </c>
      <c r="H22" s="16" t="s">
        <v>23</v>
      </c>
      <c r="I22" s="35">
        <v>42734</v>
      </c>
      <c r="J22" s="39">
        <v>0.8125</v>
      </c>
      <c r="K22" s="17" t="s">
        <v>3307</v>
      </c>
      <c r="L22" s="70">
        <v>1900</v>
      </c>
      <c r="M22" s="16">
        <v>3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53.25" customHeight="1" x14ac:dyDescent="0.15">
      <c r="A23" s="16">
        <v>18</v>
      </c>
      <c r="B23" s="16">
        <v>163</v>
      </c>
      <c r="C23" s="16" t="s">
        <v>588</v>
      </c>
      <c r="D23" s="17" t="s">
        <v>589</v>
      </c>
      <c r="E23" s="16" t="s">
        <v>204</v>
      </c>
      <c r="F23" s="16" t="s">
        <v>3308</v>
      </c>
      <c r="G23" s="16" t="s">
        <v>591</v>
      </c>
      <c r="H23" s="16" t="s">
        <v>1455</v>
      </c>
      <c r="I23" s="35">
        <v>42735</v>
      </c>
      <c r="J23" s="39">
        <v>0.89583333333333337</v>
      </c>
      <c r="K23" s="17" t="s">
        <v>3309</v>
      </c>
      <c r="L23" s="70">
        <v>4300</v>
      </c>
      <c r="M23" s="16">
        <v>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53.25" customHeight="1" x14ac:dyDescent="0.15">
      <c r="A24" s="16">
        <v>19</v>
      </c>
      <c r="B24" s="16">
        <v>132</v>
      </c>
      <c r="C24" s="16" t="s">
        <v>3310</v>
      </c>
      <c r="D24" s="17" t="s">
        <v>3311</v>
      </c>
      <c r="E24" s="16" t="s">
        <v>20</v>
      </c>
      <c r="F24" s="16" t="s">
        <v>3312</v>
      </c>
      <c r="G24" s="16" t="s">
        <v>3313</v>
      </c>
      <c r="H24" s="16" t="s">
        <v>23</v>
      </c>
      <c r="I24" s="35">
        <v>42728</v>
      </c>
      <c r="J24" s="39">
        <v>0.54166666666666663</v>
      </c>
      <c r="K24" s="34" t="s">
        <v>3288</v>
      </c>
      <c r="L24" s="70" t="s">
        <v>3314</v>
      </c>
      <c r="M24" s="16">
        <v>2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53.25" customHeight="1" x14ac:dyDescent="0.15">
      <c r="A25" s="16">
        <v>20</v>
      </c>
      <c r="B25" s="16">
        <v>164</v>
      </c>
      <c r="C25" s="16" t="s">
        <v>592</v>
      </c>
      <c r="D25" s="17" t="s">
        <v>593</v>
      </c>
      <c r="E25" s="16" t="s">
        <v>2710</v>
      </c>
      <c r="F25" s="16" t="s">
        <v>3315</v>
      </c>
      <c r="G25" s="16" t="s">
        <v>3316</v>
      </c>
      <c r="H25" s="16" t="s">
        <v>1455</v>
      </c>
      <c r="I25" s="35">
        <v>42728</v>
      </c>
      <c r="J25" s="39">
        <v>0.75</v>
      </c>
      <c r="K25" s="17"/>
      <c r="L25" s="70">
        <v>1600</v>
      </c>
      <c r="M25" s="16">
        <v>2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53.25" customHeight="1" x14ac:dyDescent="0.15">
      <c r="A26" s="16">
        <v>21</v>
      </c>
      <c r="B26" s="16">
        <v>165</v>
      </c>
      <c r="C26" s="16" t="s">
        <v>597</v>
      </c>
      <c r="D26" s="17" t="s">
        <v>598</v>
      </c>
      <c r="E26" s="16" t="s">
        <v>2710</v>
      </c>
      <c r="F26" s="16" t="s">
        <v>3317</v>
      </c>
      <c r="G26" s="16" t="s">
        <v>600</v>
      </c>
      <c r="H26" s="16" t="s">
        <v>1455</v>
      </c>
      <c r="I26" s="35">
        <v>42733</v>
      </c>
      <c r="J26" s="39">
        <v>0.78125</v>
      </c>
      <c r="K26" s="17"/>
      <c r="L26" s="70">
        <v>1500</v>
      </c>
      <c r="M26" s="16">
        <v>3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88.5" customHeight="1" x14ac:dyDescent="0.15">
      <c r="A27" s="16">
        <v>22</v>
      </c>
      <c r="B27" s="16">
        <v>34</v>
      </c>
      <c r="C27" s="16" t="s">
        <v>2550</v>
      </c>
      <c r="D27" s="17" t="s">
        <v>2551</v>
      </c>
      <c r="E27" s="16" t="s">
        <v>2710</v>
      </c>
      <c r="F27" s="16" t="s">
        <v>3318</v>
      </c>
      <c r="G27" s="16" t="s">
        <v>3319</v>
      </c>
      <c r="H27" s="16" t="s">
        <v>23</v>
      </c>
      <c r="I27" s="35">
        <v>42735</v>
      </c>
      <c r="J27" s="39">
        <v>0.5</v>
      </c>
      <c r="K27" s="29"/>
      <c r="L27" s="70">
        <v>2300</v>
      </c>
      <c r="M27" s="16">
        <v>3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53.25" customHeight="1" x14ac:dyDescent="0.15">
      <c r="A28" s="16">
        <v>23</v>
      </c>
      <c r="B28" s="16">
        <v>32</v>
      </c>
      <c r="C28" s="16" t="s">
        <v>153</v>
      </c>
      <c r="D28" s="17" t="s">
        <v>154</v>
      </c>
      <c r="E28" s="17" t="s">
        <v>155</v>
      </c>
      <c r="F28" s="16" t="s">
        <v>3320</v>
      </c>
      <c r="G28" s="16" t="s">
        <v>3321</v>
      </c>
      <c r="H28" s="35" t="s">
        <v>23</v>
      </c>
      <c r="I28" s="35">
        <v>42732</v>
      </c>
      <c r="J28" s="39">
        <v>0.75</v>
      </c>
      <c r="K28" s="29"/>
      <c r="L28" s="70">
        <v>1500</v>
      </c>
      <c r="M28" s="16">
        <v>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53.25" customHeight="1" x14ac:dyDescent="0.15">
      <c r="A29" s="16">
        <v>24</v>
      </c>
      <c r="B29" s="16">
        <v>13</v>
      </c>
      <c r="C29" s="16" t="s">
        <v>82</v>
      </c>
      <c r="D29" s="17" t="s">
        <v>83</v>
      </c>
      <c r="E29" s="16" t="s">
        <v>2710</v>
      </c>
      <c r="F29" s="16" t="s">
        <v>3322</v>
      </c>
      <c r="G29" s="16" t="s">
        <v>3323</v>
      </c>
      <c r="H29" s="16" t="s">
        <v>23</v>
      </c>
      <c r="I29" s="35">
        <v>42728</v>
      </c>
      <c r="J29" s="39">
        <v>0.8125</v>
      </c>
      <c r="K29" s="17"/>
      <c r="L29" s="70">
        <v>1500</v>
      </c>
      <c r="M29" s="16">
        <v>2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53.25" customHeight="1" x14ac:dyDescent="0.15">
      <c r="A30" s="16">
        <v>25</v>
      </c>
      <c r="B30" s="16">
        <v>117</v>
      </c>
      <c r="C30" s="16" t="s">
        <v>423</v>
      </c>
      <c r="D30" s="17" t="s">
        <v>424</v>
      </c>
      <c r="E30" s="16" t="s">
        <v>128</v>
      </c>
      <c r="F30" s="16" t="s">
        <v>3324</v>
      </c>
      <c r="G30" s="16" t="s">
        <v>3325</v>
      </c>
      <c r="H30" s="16" t="s">
        <v>23</v>
      </c>
      <c r="I30" s="35">
        <v>42733</v>
      </c>
      <c r="J30" s="39">
        <v>0.78125</v>
      </c>
      <c r="K30" s="17"/>
      <c r="L30" s="70">
        <v>1200</v>
      </c>
      <c r="M30" s="16">
        <v>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3.25" customHeight="1" x14ac:dyDescent="0.15">
      <c r="A31" s="16">
        <v>26</v>
      </c>
      <c r="B31" s="16">
        <v>10</v>
      </c>
      <c r="C31" s="16" t="s">
        <v>3084</v>
      </c>
      <c r="D31" s="17" t="s">
        <v>66</v>
      </c>
      <c r="E31" s="16" t="s">
        <v>20</v>
      </c>
      <c r="F31" s="16" t="s">
        <v>67</v>
      </c>
      <c r="G31" s="16" t="s">
        <v>3326</v>
      </c>
      <c r="H31" s="16" t="s">
        <v>23</v>
      </c>
      <c r="I31" s="35">
        <v>42733</v>
      </c>
      <c r="J31" s="39">
        <v>0.70833333333333337</v>
      </c>
      <c r="K31" s="17"/>
      <c r="L31" s="70">
        <v>1200</v>
      </c>
      <c r="M31" s="16">
        <v>1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53.25" customHeight="1" x14ac:dyDescent="0.15">
      <c r="A32" s="16">
        <v>27</v>
      </c>
      <c r="B32" s="16">
        <v>24</v>
      </c>
      <c r="C32" s="16" t="s">
        <v>122</v>
      </c>
      <c r="D32" s="17" t="s">
        <v>123</v>
      </c>
      <c r="E32" s="16" t="s">
        <v>20</v>
      </c>
      <c r="F32" s="16" t="s">
        <v>3327</v>
      </c>
      <c r="G32" s="16" t="s">
        <v>3328</v>
      </c>
      <c r="H32" s="16" t="s">
        <v>23</v>
      </c>
      <c r="I32" s="35">
        <v>42735</v>
      </c>
      <c r="J32" s="39">
        <v>0.75</v>
      </c>
      <c r="K32" s="17"/>
      <c r="L32" s="70">
        <v>2200</v>
      </c>
      <c r="M32" s="16">
        <v>1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53.25" customHeight="1" x14ac:dyDescent="0.15">
      <c r="A33" s="16">
        <v>28</v>
      </c>
      <c r="B33" s="16">
        <v>17</v>
      </c>
      <c r="C33" s="16" t="s">
        <v>92</v>
      </c>
      <c r="D33" s="17" t="s">
        <v>93</v>
      </c>
      <c r="E33" s="16" t="s">
        <v>2710</v>
      </c>
      <c r="F33" s="16" t="s">
        <v>94</v>
      </c>
      <c r="G33" s="16" t="s">
        <v>3329</v>
      </c>
      <c r="H33" s="16" t="s">
        <v>23</v>
      </c>
      <c r="I33" s="35">
        <v>42733</v>
      </c>
      <c r="J33" s="39">
        <v>0.8125</v>
      </c>
      <c r="K33" s="17"/>
      <c r="L33" s="70">
        <v>1400</v>
      </c>
      <c r="M33" s="16">
        <v>3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15">
      <c r="A34" s="16">
        <v>29</v>
      </c>
      <c r="B34" s="16">
        <v>166</v>
      </c>
      <c r="C34" s="16" t="s">
        <v>601</v>
      </c>
      <c r="D34" s="17" t="s">
        <v>602</v>
      </c>
      <c r="E34" s="16" t="s">
        <v>603</v>
      </c>
      <c r="F34" s="16" t="s">
        <v>3330</v>
      </c>
      <c r="G34" s="16" t="s">
        <v>3331</v>
      </c>
      <c r="H34" s="16" t="s">
        <v>1455</v>
      </c>
      <c r="I34" s="35">
        <v>42735</v>
      </c>
      <c r="J34" s="39">
        <v>0.9375</v>
      </c>
      <c r="K34" s="17"/>
      <c r="L34" s="70">
        <v>5500</v>
      </c>
      <c r="M34" s="16">
        <v>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53.25" customHeight="1" x14ac:dyDescent="0.15">
      <c r="A35" s="16">
        <v>30</v>
      </c>
      <c r="B35" s="16">
        <v>248</v>
      </c>
      <c r="C35" s="16" t="s">
        <v>937</v>
      </c>
      <c r="D35" s="17" t="s">
        <v>938</v>
      </c>
      <c r="E35" s="16" t="s">
        <v>745</v>
      </c>
      <c r="F35" s="16" t="s">
        <v>3332</v>
      </c>
      <c r="G35" s="16" t="s">
        <v>3333</v>
      </c>
      <c r="H35" s="215" t="s">
        <v>1455</v>
      </c>
      <c r="I35" s="35">
        <v>42734</v>
      </c>
      <c r="J35" s="39">
        <v>0.875</v>
      </c>
      <c r="K35" s="17" t="s">
        <v>3334</v>
      </c>
      <c r="L35" s="70">
        <v>1000</v>
      </c>
      <c r="M35" s="16">
        <v>3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53.25" customHeight="1" x14ac:dyDescent="0.15">
      <c r="A36" s="16">
        <v>31</v>
      </c>
      <c r="B36" s="16">
        <v>48</v>
      </c>
      <c r="C36" s="16" t="s">
        <v>213</v>
      </c>
      <c r="D36" s="17" t="s">
        <v>214</v>
      </c>
      <c r="E36" s="16" t="s">
        <v>20</v>
      </c>
      <c r="F36" s="16" t="s">
        <v>3335</v>
      </c>
      <c r="G36" s="16" t="s">
        <v>3336</v>
      </c>
      <c r="H36" s="16" t="s">
        <v>23</v>
      </c>
      <c r="I36" s="35">
        <v>42734</v>
      </c>
      <c r="J36" s="39">
        <v>0.75</v>
      </c>
      <c r="K36" s="17"/>
      <c r="L36" s="70">
        <v>1500</v>
      </c>
      <c r="M36" s="16">
        <v>1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53.25" customHeight="1" x14ac:dyDescent="0.15">
      <c r="A37" s="16">
        <v>32</v>
      </c>
      <c r="B37" s="16">
        <v>168</v>
      </c>
      <c r="C37" s="16" t="s">
        <v>611</v>
      </c>
      <c r="D37" s="17" t="s">
        <v>612</v>
      </c>
      <c r="E37" s="16" t="s">
        <v>2710</v>
      </c>
      <c r="F37" s="16" t="s">
        <v>2923</v>
      </c>
      <c r="G37" s="16" t="s">
        <v>3337</v>
      </c>
      <c r="H37" s="16" t="s">
        <v>1455</v>
      </c>
      <c r="I37" s="35">
        <v>42733</v>
      </c>
      <c r="J37" s="39">
        <v>0.875</v>
      </c>
      <c r="K37" s="17"/>
      <c r="L37" s="70">
        <v>1500</v>
      </c>
      <c r="M37" s="16">
        <v>3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53.25" customHeight="1" x14ac:dyDescent="0.15">
      <c r="A38" s="16">
        <v>33</v>
      </c>
      <c r="B38" s="16">
        <v>33</v>
      </c>
      <c r="C38" s="16" t="s">
        <v>3338</v>
      </c>
      <c r="D38" s="17" t="s">
        <v>161</v>
      </c>
      <c r="E38" s="16" t="s">
        <v>20</v>
      </c>
      <c r="F38" s="16" t="s">
        <v>3339</v>
      </c>
      <c r="G38" s="16" t="s">
        <v>3340</v>
      </c>
      <c r="H38" s="16" t="s">
        <v>23</v>
      </c>
      <c r="I38" s="35">
        <v>42735</v>
      </c>
      <c r="J38" s="39">
        <v>0.41666666666666669</v>
      </c>
      <c r="K38" s="17"/>
      <c r="L38" s="70">
        <v>1800</v>
      </c>
      <c r="M38" s="16">
        <v>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53.25" customHeight="1" x14ac:dyDescent="0.15">
      <c r="A39" s="16">
        <v>34</v>
      </c>
      <c r="B39" s="16">
        <v>62</v>
      </c>
      <c r="C39" s="16" t="s">
        <v>258</v>
      </c>
      <c r="D39" s="17" t="s">
        <v>259</v>
      </c>
      <c r="E39" s="16" t="s">
        <v>51</v>
      </c>
      <c r="F39" s="16" t="s">
        <v>3341</v>
      </c>
      <c r="G39" s="16" t="s">
        <v>3342</v>
      </c>
      <c r="H39" s="16" t="s">
        <v>23</v>
      </c>
      <c r="I39" s="35">
        <v>42735</v>
      </c>
      <c r="J39" s="39">
        <v>0.83333333333333337</v>
      </c>
      <c r="K39" s="17"/>
      <c r="L39" s="70">
        <v>3700</v>
      </c>
      <c r="M39" s="16">
        <v>1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53.25" customHeight="1" x14ac:dyDescent="0.15">
      <c r="A40" s="16">
        <v>35</v>
      </c>
      <c r="B40" s="16">
        <v>169</v>
      </c>
      <c r="C40" s="16" t="s">
        <v>615</v>
      </c>
      <c r="D40" s="17" t="s">
        <v>3144</v>
      </c>
      <c r="E40" s="16" t="s">
        <v>2710</v>
      </c>
      <c r="F40" s="16" t="s">
        <v>3343</v>
      </c>
      <c r="G40" s="16" t="s">
        <v>3344</v>
      </c>
      <c r="H40" s="16" t="s">
        <v>1455</v>
      </c>
      <c r="I40" s="35">
        <v>42729</v>
      </c>
      <c r="J40" s="39">
        <v>0.73958333333333337</v>
      </c>
      <c r="K40" s="29"/>
      <c r="L40" s="70">
        <v>1600</v>
      </c>
      <c r="M40" s="16">
        <v>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53.25" customHeight="1" x14ac:dyDescent="0.15">
      <c r="A41" s="16">
        <v>36</v>
      </c>
      <c r="B41" s="16">
        <v>170</v>
      </c>
      <c r="C41" s="16" t="s">
        <v>619</v>
      </c>
      <c r="D41" s="17" t="s">
        <v>620</v>
      </c>
      <c r="E41" s="16" t="s">
        <v>20</v>
      </c>
      <c r="F41" s="16" t="s">
        <v>3345</v>
      </c>
      <c r="G41" s="16" t="s">
        <v>622</v>
      </c>
      <c r="H41" s="16" t="s">
        <v>1455</v>
      </c>
      <c r="I41" s="35">
        <v>42735</v>
      </c>
      <c r="J41" s="39">
        <v>0.45833333333333331</v>
      </c>
      <c r="K41" s="17"/>
      <c r="L41" s="70">
        <v>1900</v>
      </c>
      <c r="M41" s="16">
        <v>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65.25" customHeight="1" x14ac:dyDescent="0.15">
      <c r="A42" s="16">
        <v>37</v>
      </c>
      <c r="B42" s="16">
        <v>171</v>
      </c>
      <c r="C42" s="16" t="s">
        <v>623</v>
      </c>
      <c r="D42" s="17" t="s">
        <v>624</v>
      </c>
      <c r="E42" s="16" t="s">
        <v>20</v>
      </c>
      <c r="F42" s="16" t="s">
        <v>3346</v>
      </c>
      <c r="G42" s="16" t="s">
        <v>626</v>
      </c>
      <c r="H42" s="16" t="s">
        <v>23</v>
      </c>
      <c r="I42" s="35">
        <v>42733</v>
      </c>
      <c r="J42" s="39">
        <v>0.83333333333333337</v>
      </c>
      <c r="K42" s="17"/>
      <c r="L42" s="70">
        <v>1200</v>
      </c>
      <c r="M42" s="16">
        <v>2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57.75" customHeight="1" x14ac:dyDescent="0.15">
      <c r="A43" s="16">
        <v>38</v>
      </c>
      <c r="B43" s="16">
        <v>80</v>
      </c>
      <c r="C43" s="16" t="s">
        <v>299</v>
      </c>
      <c r="D43" s="17" t="s">
        <v>300</v>
      </c>
      <c r="E43" s="16" t="s">
        <v>20</v>
      </c>
      <c r="F43" s="16" t="s">
        <v>301</v>
      </c>
      <c r="G43" s="16" t="s">
        <v>3347</v>
      </c>
      <c r="H43" s="16" t="s">
        <v>23</v>
      </c>
      <c r="I43" s="35">
        <v>42734</v>
      </c>
      <c r="J43" s="39">
        <v>0.5</v>
      </c>
      <c r="K43" s="17"/>
      <c r="L43" s="70">
        <v>1700</v>
      </c>
      <c r="M43" s="16">
        <v>1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15">
      <c r="A44" s="16">
        <v>39</v>
      </c>
      <c r="B44" s="16">
        <v>44</v>
      </c>
      <c r="C44" s="16" t="s">
        <v>197</v>
      </c>
      <c r="D44" s="17" t="s">
        <v>198</v>
      </c>
      <c r="E44" s="16" t="s">
        <v>199</v>
      </c>
      <c r="F44" s="16" t="s">
        <v>200</v>
      </c>
      <c r="G44" s="16" t="s">
        <v>3348</v>
      </c>
      <c r="H44" s="16" t="s">
        <v>23</v>
      </c>
      <c r="I44" s="35">
        <v>42735</v>
      </c>
      <c r="J44" s="39">
        <v>0.875</v>
      </c>
      <c r="K44" s="17"/>
      <c r="L44" s="70">
        <v>4300</v>
      </c>
      <c r="M44" s="16">
        <v>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43.5" customHeight="1" x14ac:dyDescent="0.15">
      <c r="A45" s="16">
        <v>40</v>
      </c>
      <c r="B45" s="16">
        <v>149</v>
      </c>
      <c r="C45" s="20" t="s">
        <v>532</v>
      </c>
      <c r="D45" s="17" t="s">
        <v>533</v>
      </c>
      <c r="E45" s="16" t="s">
        <v>20</v>
      </c>
      <c r="F45" s="20" t="s">
        <v>3349</v>
      </c>
      <c r="G45" s="16" t="s">
        <v>3350</v>
      </c>
      <c r="H45" s="16" t="s">
        <v>23</v>
      </c>
      <c r="I45" s="35">
        <v>42720</v>
      </c>
      <c r="J45" s="39">
        <v>0.5625</v>
      </c>
      <c r="K45" s="17"/>
      <c r="L45" s="70">
        <v>3000</v>
      </c>
      <c r="M45" s="16" t="s">
        <v>3351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46.5" customHeight="1" x14ac:dyDescent="0.15">
      <c r="A46" s="16">
        <v>41</v>
      </c>
      <c r="B46" s="16">
        <v>30</v>
      </c>
      <c r="C46" s="16" t="s">
        <v>2769</v>
      </c>
      <c r="D46" s="17" t="s">
        <v>2770</v>
      </c>
      <c r="E46" s="16" t="s">
        <v>135</v>
      </c>
      <c r="F46" s="16" t="s">
        <v>3105</v>
      </c>
      <c r="G46" s="16" t="s">
        <v>3352</v>
      </c>
      <c r="H46" s="16" t="s">
        <v>23</v>
      </c>
      <c r="I46" s="35">
        <v>42729</v>
      </c>
      <c r="J46" s="39">
        <v>0.64583333333333337</v>
      </c>
      <c r="K46" s="17"/>
      <c r="L46" s="70">
        <v>1800</v>
      </c>
      <c r="M46" s="16">
        <v>1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44.25" customHeight="1" x14ac:dyDescent="0.15">
      <c r="A47" s="16">
        <v>42</v>
      </c>
      <c r="B47" s="16">
        <v>35</v>
      </c>
      <c r="C47" s="16" t="s">
        <v>169</v>
      </c>
      <c r="D47" s="17" t="s">
        <v>170</v>
      </c>
      <c r="E47" s="16" t="s">
        <v>20</v>
      </c>
      <c r="F47" s="16" t="s">
        <v>3353</v>
      </c>
      <c r="G47" s="16" t="s">
        <v>3354</v>
      </c>
      <c r="H47" s="16" t="s">
        <v>23</v>
      </c>
      <c r="I47" s="35">
        <v>42734</v>
      </c>
      <c r="J47" s="39">
        <v>0.72916666666666663</v>
      </c>
      <c r="K47" s="17"/>
      <c r="L47" s="70">
        <v>1500</v>
      </c>
      <c r="M47" s="16">
        <v>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44.25" customHeight="1" x14ac:dyDescent="0.15">
      <c r="A48" s="16">
        <v>43</v>
      </c>
      <c r="B48" s="16">
        <v>96</v>
      </c>
      <c r="C48" s="16" t="s">
        <v>362</v>
      </c>
      <c r="D48" s="17" t="s">
        <v>363</v>
      </c>
      <c r="E48" s="16" t="s">
        <v>2710</v>
      </c>
      <c r="F48" s="16" t="s">
        <v>3355</v>
      </c>
      <c r="G48" s="16" t="s">
        <v>3356</v>
      </c>
      <c r="H48" s="16" t="s">
        <v>23</v>
      </c>
      <c r="I48" s="35">
        <v>42735</v>
      </c>
      <c r="J48" s="39">
        <v>0.4375</v>
      </c>
      <c r="K48" s="17"/>
      <c r="L48" s="70">
        <v>2400</v>
      </c>
      <c r="M48" s="16">
        <v>3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66.75" customHeight="1" x14ac:dyDescent="0.15">
      <c r="A49" s="16">
        <v>44</v>
      </c>
      <c r="B49" s="16">
        <v>38</v>
      </c>
      <c r="C49" s="16" t="s">
        <v>178</v>
      </c>
      <c r="D49" s="17" t="s">
        <v>179</v>
      </c>
      <c r="E49" s="16" t="s">
        <v>2710</v>
      </c>
      <c r="F49" s="16" t="s">
        <v>3357</v>
      </c>
      <c r="G49" s="16" t="s">
        <v>3358</v>
      </c>
      <c r="H49" s="16" t="s">
        <v>23</v>
      </c>
      <c r="I49" s="35">
        <v>42732</v>
      </c>
      <c r="J49" s="39">
        <v>0.75</v>
      </c>
      <c r="K49" s="17" t="s">
        <v>3359</v>
      </c>
      <c r="L49" s="70">
        <v>1400</v>
      </c>
      <c r="M49" s="16">
        <v>3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15">
      <c r="A50" s="16">
        <v>45</v>
      </c>
      <c r="B50" s="16">
        <v>173</v>
      </c>
      <c r="C50" s="16" t="s">
        <v>629</v>
      </c>
      <c r="D50" s="17" t="s">
        <v>630</v>
      </c>
      <c r="E50" s="16" t="s">
        <v>3360</v>
      </c>
      <c r="F50" s="16" t="s">
        <v>631</v>
      </c>
      <c r="G50" s="16" t="s">
        <v>3361</v>
      </c>
      <c r="H50" s="16" t="s">
        <v>1455</v>
      </c>
      <c r="I50" s="35">
        <v>42729</v>
      </c>
      <c r="J50" s="39" t="s">
        <v>3362</v>
      </c>
      <c r="K50" s="17"/>
      <c r="L50" s="70">
        <v>1600</v>
      </c>
      <c r="M50" s="16">
        <v>3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15">
      <c r="A51" s="16">
        <v>46</v>
      </c>
      <c r="B51" s="16">
        <v>41</v>
      </c>
      <c r="C51" s="16" t="s">
        <v>188</v>
      </c>
      <c r="D51" s="17" t="s">
        <v>189</v>
      </c>
      <c r="E51" s="16" t="s">
        <v>20</v>
      </c>
      <c r="F51" s="16" t="s">
        <v>3363</v>
      </c>
      <c r="G51" s="16" t="s">
        <v>3364</v>
      </c>
      <c r="H51" s="16" t="s">
        <v>23</v>
      </c>
      <c r="I51" s="35">
        <v>42729</v>
      </c>
      <c r="J51" s="39">
        <v>0.75</v>
      </c>
      <c r="K51" s="17"/>
      <c r="L51" s="70">
        <v>1300</v>
      </c>
      <c r="M51" s="16">
        <v>1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44.25" customHeight="1" x14ac:dyDescent="0.15">
      <c r="A52" s="21">
        <v>47</v>
      </c>
      <c r="B52" s="16">
        <v>271</v>
      </c>
      <c r="C52" s="16" t="s">
        <v>1030</v>
      </c>
      <c r="D52" s="17" t="s">
        <v>1031</v>
      </c>
      <c r="E52" s="16" t="s">
        <v>62</v>
      </c>
      <c r="F52" s="16" t="s">
        <v>1032</v>
      </c>
      <c r="G52" s="16" t="s">
        <v>1033</v>
      </c>
      <c r="H52" s="215" t="s">
        <v>1455</v>
      </c>
      <c r="I52" s="35">
        <v>42735</v>
      </c>
      <c r="J52" s="59">
        <v>0.5</v>
      </c>
      <c r="K52" s="32"/>
      <c r="L52" s="65">
        <v>2400</v>
      </c>
      <c r="M52" s="21">
        <v>4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15">
      <c r="A53" s="16">
        <v>48</v>
      </c>
      <c r="B53" s="16">
        <v>14</v>
      </c>
      <c r="C53" s="20" t="s">
        <v>1946</v>
      </c>
      <c r="D53" s="29" t="s">
        <v>1947</v>
      </c>
      <c r="E53" s="20" t="s">
        <v>2710</v>
      </c>
      <c r="F53" s="20" t="s">
        <v>99</v>
      </c>
      <c r="G53" s="20" t="s">
        <v>3365</v>
      </c>
      <c r="H53" s="16" t="s">
        <v>23</v>
      </c>
      <c r="I53" s="35">
        <v>42725</v>
      </c>
      <c r="J53" s="39">
        <v>0.65625</v>
      </c>
      <c r="K53" s="17"/>
      <c r="L53" s="70">
        <v>3500</v>
      </c>
      <c r="M53" s="16" t="s">
        <v>3366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71.25" customHeight="1" x14ac:dyDescent="0.15">
      <c r="A54" s="16">
        <v>49</v>
      </c>
      <c r="B54" s="16">
        <v>19</v>
      </c>
      <c r="C54" s="20" t="s">
        <v>97</v>
      </c>
      <c r="D54" s="29" t="s">
        <v>3367</v>
      </c>
      <c r="E54" s="20" t="s">
        <v>2710</v>
      </c>
      <c r="F54" s="20" t="s">
        <v>99</v>
      </c>
      <c r="G54" s="20" t="s">
        <v>3368</v>
      </c>
      <c r="H54" s="16" t="s">
        <v>23</v>
      </c>
      <c r="I54" s="35">
        <v>42726</v>
      </c>
      <c r="J54" s="39">
        <v>0.4375</v>
      </c>
      <c r="K54" s="17"/>
      <c r="L54" s="70">
        <v>3500</v>
      </c>
      <c r="M54" s="16" t="s">
        <v>3366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69.75" customHeight="1" x14ac:dyDescent="0.15">
      <c r="A55" s="16">
        <v>50</v>
      </c>
      <c r="B55" s="16">
        <v>19</v>
      </c>
      <c r="C55" s="20" t="s">
        <v>97</v>
      </c>
      <c r="D55" s="29" t="s">
        <v>3367</v>
      </c>
      <c r="E55" s="20" t="s">
        <v>2710</v>
      </c>
      <c r="F55" s="20" t="s">
        <v>99</v>
      </c>
      <c r="G55" s="20" t="s">
        <v>3369</v>
      </c>
      <c r="H55" s="16" t="s">
        <v>23</v>
      </c>
      <c r="I55" s="35">
        <v>42726</v>
      </c>
      <c r="J55" s="39">
        <v>0.65625</v>
      </c>
      <c r="K55" s="17"/>
      <c r="L55" s="70">
        <v>3500</v>
      </c>
      <c r="M55" s="16" t="s">
        <v>3366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15">
      <c r="A56" s="16">
        <v>51</v>
      </c>
      <c r="B56" s="22">
        <v>175</v>
      </c>
      <c r="C56" s="218" t="s">
        <v>638</v>
      </c>
      <c r="D56" s="23" t="s">
        <v>639</v>
      </c>
      <c r="E56" s="22" t="s">
        <v>62</v>
      </c>
      <c r="F56" s="20" t="s">
        <v>99</v>
      </c>
      <c r="G56" s="20" t="s">
        <v>3370</v>
      </c>
      <c r="H56" s="215" t="s">
        <v>23</v>
      </c>
      <c r="I56" s="35">
        <v>42727</v>
      </c>
      <c r="J56" s="39">
        <v>0.375</v>
      </c>
      <c r="K56" s="17"/>
      <c r="L56" s="70">
        <v>3500</v>
      </c>
      <c r="M56" s="16" t="s">
        <v>3366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15">
      <c r="A57" s="16">
        <v>52</v>
      </c>
      <c r="B57" s="22">
        <v>175</v>
      </c>
      <c r="C57" s="218" t="s">
        <v>638</v>
      </c>
      <c r="D57" s="23" t="s">
        <v>639</v>
      </c>
      <c r="E57" s="22" t="s">
        <v>62</v>
      </c>
      <c r="F57" s="20" t="s">
        <v>99</v>
      </c>
      <c r="G57" s="20" t="s">
        <v>3371</v>
      </c>
      <c r="H57" s="215" t="s">
        <v>23</v>
      </c>
      <c r="I57" s="35">
        <v>42727</v>
      </c>
      <c r="J57" s="39">
        <v>0.41666666666666669</v>
      </c>
      <c r="K57" s="17"/>
      <c r="L57" s="70">
        <v>3500</v>
      </c>
      <c r="M57" s="16" t="s">
        <v>3366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15">
      <c r="A58" s="16">
        <v>53</v>
      </c>
      <c r="B58" s="22">
        <v>175</v>
      </c>
      <c r="C58" s="218" t="s">
        <v>638</v>
      </c>
      <c r="D58" s="23" t="s">
        <v>639</v>
      </c>
      <c r="E58" s="22" t="s">
        <v>62</v>
      </c>
      <c r="F58" s="20" t="s">
        <v>99</v>
      </c>
      <c r="G58" s="20" t="s">
        <v>3372</v>
      </c>
      <c r="H58" s="215" t="s">
        <v>23</v>
      </c>
      <c r="I58" s="35">
        <v>42727</v>
      </c>
      <c r="J58" s="39">
        <v>0.45833333333333331</v>
      </c>
      <c r="K58" s="17"/>
      <c r="L58" s="70">
        <v>3500</v>
      </c>
      <c r="M58" s="16" t="s">
        <v>3366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15">
      <c r="A59" s="16">
        <v>54</v>
      </c>
      <c r="B59" s="16">
        <v>14</v>
      </c>
      <c r="C59" s="20" t="s">
        <v>1946</v>
      </c>
      <c r="D59" s="29" t="s">
        <v>1947</v>
      </c>
      <c r="E59" s="20" t="s">
        <v>62</v>
      </c>
      <c r="F59" s="20" t="s">
        <v>99</v>
      </c>
      <c r="G59" s="20" t="s">
        <v>3373</v>
      </c>
      <c r="H59" s="16" t="s">
        <v>23</v>
      </c>
      <c r="I59" s="35">
        <v>42730</v>
      </c>
      <c r="J59" s="39">
        <v>0.38541666666666669</v>
      </c>
      <c r="K59" s="17"/>
      <c r="L59" s="70">
        <v>3500</v>
      </c>
      <c r="M59" s="16" t="s">
        <v>3366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15">
      <c r="A60" s="16">
        <v>55</v>
      </c>
      <c r="B60" s="16">
        <v>14</v>
      </c>
      <c r="C60" s="20" t="s">
        <v>1946</v>
      </c>
      <c r="D60" s="29" t="s">
        <v>1947</v>
      </c>
      <c r="E60" s="20" t="s">
        <v>62</v>
      </c>
      <c r="F60" s="20" t="s">
        <v>99</v>
      </c>
      <c r="G60" s="20" t="s">
        <v>3374</v>
      </c>
      <c r="H60" s="16" t="s">
        <v>23</v>
      </c>
      <c r="I60" s="35">
        <v>42730</v>
      </c>
      <c r="J60" s="39">
        <v>0.4375</v>
      </c>
      <c r="K60" s="17"/>
      <c r="L60" s="70">
        <v>3500</v>
      </c>
      <c r="M60" s="16" t="s">
        <v>3366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79.5" customHeight="1" x14ac:dyDescent="0.15">
      <c r="A61" s="16">
        <v>56</v>
      </c>
      <c r="B61" s="22">
        <v>175</v>
      </c>
      <c r="C61" s="218" t="s">
        <v>638</v>
      </c>
      <c r="D61" s="23" t="s">
        <v>639</v>
      </c>
      <c r="E61" s="22" t="s">
        <v>62</v>
      </c>
      <c r="F61" s="20" t="s">
        <v>99</v>
      </c>
      <c r="G61" s="20" t="s">
        <v>3375</v>
      </c>
      <c r="H61" s="215" t="s">
        <v>23</v>
      </c>
      <c r="I61" s="35">
        <v>42730</v>
      </c>
      <c r="J61" s="39">
        <v>0.65625</v>
      </c>
      <c r="K61" s="17"/>
      <c r="L61" s="70">
        <v>3500</v>
      </c>
      <c r="M61" s="16" t="s">
        <v>3366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48" customHeight="1" x14ac:dyDescent="0.15">
      <c r="A62" s="21">
        <v>57</v>
      </c>
      <c r="B62" s="16">
        <v>236</v>
      </c>
      <c r="C62" s="16" t="s">
        <v>888</v>
      </c>
      <c r="D62" s="17" t="s">
        <v>889</v>
      </c>
      <c r="E62" s="16" t="s">
        <v>20</v>
      </c>
      <c r="F62" s="16" t="s">
        <v>890</v>
      </c>
      <c r="G62" s="16" t="s">
        <v>3376</v>
      </c>
      <c r="H62" s="215" t="s">
        <v>1455</v>
      </c>
      <c r="I62" s="35">
        <v>42732</v>
      </c>
      <c r="J62" s="59">
        <v>0.83333333333333337</v>
      </c>
      <c r="K62" s="32"/>
      <c r="L62" s="65">
        <v>1300</v>
      </c>
      <c r="M62" s="21">
        <v>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69.75" customHeight="1" x14ac:dyDescent="0.15">
      <c r="A63" s="16">
        <v>58</v>
      </c>
      <c r="B63" s="16">
        <v>43</v>
      </c>
      <c r="C63" s="16" t="s">
        <v>2773</v>
      </c>
      <c r="D63" s="17" t="s">
        <v>2774</v>
      </c>
      <c r="E63" s="16" t="s">
        <v>2710</v>
      </c>
      <c r="F63" s="16" t="s">
        <v>3377</v>
      </c>
      <c r="G63" s="16" t="s">
        <v>3378</v>
      </c>
      <c r="H63" s="16" t="s">
        <v>23</v>
      </c>
      <c r="I63" s="35">
        <v>42728</v>
      </c>
      <c r="J63" s="39">
        <v>0.78125</v>
      </c>
      <c r="K63" s="34"/>
      <c r="L63" s="70">
        <v>1500</v>
      </c>
      <c r="M63" s="16">
        <v>2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45.75" customHeight="1" x14ac:dyDescent="0.15">
      <c r="A64" s="16">
        <v>59</v>
      </c>
      <c r="B64" s="16">
        <v>53</v>
      </c>
      <c r="C64" s="16" t="s">
        <v>217</v>
      </c>
      <c r="D64" s="17" t="s">
        <v>3379</v>
      </c>
      <c r="E64" s="16" t="s">
        <v>219</v>
      </c>
      <c r="F64" s="16" t="s">
        <v>220</v>
      </c>
      <c r="G64" s="16" t="s">
        <v>3380</v>
      </c>
      <c r="H64" s="16" t="s">
        <v>23</v>
      </c>
      <c r="I64" s="35">
        <v>42735</v>
      </c>
      <c r="J64" s="39">
        <v>0.85416666666666663</v>
      </c>
      <c r="K64" s="17"/>
      <c r="L64" s="70">
        <v>3700</v>
      </c>
      <c r="M64" s="16">
        <v>2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58.5" customHeight="1" x14ac:dyDescent="0.15">
      <c r="A65" s="16">
        <v>60</v>
      </c>
      <c r="B65" s="16">
        <v>52</v>
      </c>
      <c r="C65" s="16" t="s">
        <v>2791</v>
      </c>
      <c r="D65" s="17" t="s">
        <v>2792</v>
      </c>
      <c r="E65" s="16" t="s">
        <v>155</v>
      </c>
      <c r="F65" s="16" t="s">
        <v>3381</v>
      </c>
      <c r="G65" s="19" t="s">
        <v>3382</v>
      </c>
      <c r="H65" s="16" t="s">
        <v>23</v>
      </c>
      <c r="I65" s="35">
        <v>42732</v>
      </c>
      <c r="J65" s="39">
        <v>0.72916666666666663</v>
      </c>
      <c r="K65" s="17" t="s">
        <v>3383</v>
      </c>
      <c r="L65" s="70">
        <v>1300</v>
      </c>
      <c r="M65" s="16">
        <v>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41.25" customHeight="1" x14ac:dyDescent="0.15">
      <c r="A66" s="16">
        <v>61</v>
      </c>
      <c r="B66" s="16">
        <v>54</v>
      </c>
      <c r="C66" s="16" t="s">
        <v>2795</v>
      </c>
      <c r="D66" s="17" t="s">
        <v>3384</v>
      </c>
      <c r="E66" s="16" t="s">
        <v>20</v>
      </c>
      <c r="F66" s="16" t="s">
        <v>3385</v>
      </c>
      <c r="G66" s="16" t="s">
        <v>3386</v>
      </c>
      <c r="H66" s="16" t="s">
        <v>23</v>
      </c>
      <c r="I66" s="35">
        <v>42734</v>
      </c>
      <c r="J66" s="39">
        <v>0.77083333333333337</v>
      </c>
      <c r="K66" s="17" t="s">
        <v>3387</v>
      </c>
      <c r="L66" s="70">
        <v>1500</v>
      </c>
      <c r="M66" s="16">
        <v>1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42.75" customHeight="1" x14ac:dyDescent="0.15">
      <c r="A67" s="16">
        <v>62</v>
      </c>
      <c r="B67" s="16">
        <v>61</v>
      </c>
      <c r="C67" s="16" t="s">
        <v>253</v>
      </c>
      <c r="D67" s="17" t="s">
        <v>3388</v>
      </c>
      <c r="E67" s="16" t="s">
        <v>20</v>
      </c>
      <c r="F67" s="16" t="s">
        <v>3389</v>
      </c>
      <c r="G67" s="16" t="s">
        <v>3131</v>
      </c>
      <c r="H67" s="16" t="s">
        <v>23</v>
      </c>
      <c r="I67" s="35">
        <v>42734</v>
      </c>
      <c r="J67" s="39">
        <v>0.8125</v>
      </c>
      <c r="K67" s="17" t="s">
        <v>3390</v>
      </c>
      <c r="L67" s="70">
        <v>1500</v>
      </c>
      <c r="M67" s="16">
        <v>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33.75" customHeight="1" x14ac:dyDescent="0.15">
      <c r="A68" s="16">
        <v>63</v>
      </c>
      <c r="B68" s="22">
        <v>176</v>
      </c>
      <c r="C68" s="22" t="s">
        <v>643</v>
      </c>
      <c r="D68" s="23" t="s">
        <v>644</v>
      </c>
      <c r="E68" s="22" t="s">
        <v>20</v>
      </c>
      <c r="F68" s="22" t="s">
        <v>3391</v>
      </c>
      <c r="G68" s="22" t="s">
        <v>645</v>
      </c>
      <c r="H68" s="215" t="s">
        <v>1455</v>
      </c>
      <c r="I68" s="35">
        <v>42732</v>
      </c>
      <c r="J68" s="39">
        <v>0.77083333333333337</v>
      </c>
      <c r="K68" s="17"/>
      <c r="L68" s="70">
        <v>1300</v>
      </c>
      <c r="M68" s="16">
        <v>1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39" customHeight="1" x14ac:dyDescent="0.15">
      <c r="A69" s="16">
        <v>64</v>
      </c>
      <c r="B69" s="16">
        <v>56</v>
      </c>
      <c r="C69" s="16" t="s">
        <v>230</v>
      </c>
      <c r="D69" s="17" t="s">
        <v>231</v>
      </c>
      <c r="E69" s="16" t="s">
        <v>51</v>
      </c>
      <c r="F69" s="16" t="s">
        <v>232</v>
      </c>
      <c r="G69" s="16" t="s">
        <v>3392</v>
      </c>
      <c r="H69" s="16" t="s">
        <v>23</v>
      </c>
      <c r="I69" s="35">
        <v>42735</v>
      </c>
      <c r="J69" s="39">
        <v>0.91666666666666663</v>
      </c>
      <c r="K69" s="34"/>
      <c r="L69" s="70">
        <v>4300</v>
      </c>
      <c r="M69" s="16">
        <v>2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38.25" customHeight="1" x14ac:dyDescent="0.15">
      <c r="A70" s="16">
        <v>65</v>
      </c>
      <c r="B70" s="21">
        <v>232</v>
      </c>
      <c r="C70" s="16" t="s">
        <v>873</v>
      </c>
      <c r="D70" s="17" t="s">
        <v>874</v>
      </c>
      <c r="E70" s="16" t="s">
        <v>20</v>
      </c>
      <c r="F70" s="16" t="s">
        <v>875</v>
      </c>
      <c r="G70" s="16" t="s">
        <v>105</v>
      </c>
      <c r="H70" s="16" t="s">
        <v>23</v>
      </c>
      <c r="I70" s="35">
        <v>42734</v>
      </c>
      <c r="J70" s="39">
        <v>0.79166666666666663</v>
      </c>
      <c r="K70" s="17"/>
      <c r="L70" s="70">
        <v>1500</v>
      </c>
      <c r="M70" s="16">
        <v>1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33" customHeight="1" x14ac:dyDescent="0.15">
      <c r="A71" s="16">
        <v>66</v>
      </c>
      <c r="B71" s="22">
        <v>177</v>
      </c>
      <c r="C71" s="22" t="s">
        <v>646</v>
      </c>
      <c r="D71" s="23" t="s">
        <v>647</v>
      </c>
      <c r="E71" s="22" t="s">
        <v>20</v>
      </c>
      <c r="F71" s="22" t="s">
        <v>3393</v>
      </c>
      <c r="G71" s="22" t="s">
        <v>3394</v>
      </c>
      <c r="H71" s="215" t="s">
        <v>1455</v>
      </c>
      <c r="I71" s="35">
        <v>42729</v>
      </c>
      <c r="J71" s="39">
        <v>0.70833333333333337</v>
      </c>
      <c r="K71" s="17"/>
      <c r="L71" s="70">
        <v>1300</v>
      </c>
      <c r="M71" s="16">
        <v>1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33.75" customHeight="1" x14ac:dyDescent="0.15">
      <c r="A72" s="16">
        <v>67</v>
      </c>
      <c r="B72" s="16">
        <v>70</v>
      </c>
      <c r="C72" s="16" t="s">
        <v>277</v>
      </c>
      <c r="D72" s="17" t="s">
        <v>278</v>
      </c>
      <c r="E72" s="16" t="s">
        <v>20</v>
      </c>
      <c r="F72" s="16" t="s">
        <v>3395</v>
      </c>
      <c r="G72" s="16" t="s">
        <v>3396</v>
      </c>
      <c r="H72" s="16" t="s">
        <v>23</v>
      </c>
      <c r="I72" s="35">
        <v>42735</v>
      </c>
      <c r="J72" s="39">
        <v>0.77083333333333337</v>
      </c>
      <c r="K72" s="17" t="s">
        <v>3397</v>
      </c>
      <c r="L72" s="70">
        <v>1100</v>
      </c>
      <c r="M72" s="16">
        <v>2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8.5" customHeight="1" x14ac:dyDescent="0.15">
      <c r="A73" s="16">
        <v>68</v>
      </c>
      <c r="B73" s="22">
        <v>178</v>
      </c>
      <c r="C73" s="22" t="s">
        <v>650</v>
      </c>
      <c r="D73" s="23" t="s">
        <v>651</v>
      </c>
      <c r="E73" s="22" t="s">
        <v>199</v>
      </c>
      <c r="F73" s="22" t="s">
        <v>652</v>
      </c>
      <c r="G73" s="22" t="s">
        <v>53</v>
      </c>
      <c r="H73" s="215" t="s">
        <v>1455</v>
      </c>
      <c r="I73" s="35">
        <v>42735</v>
      </c>
      <c r="J73" s="39">
        <v>0.875</v>
      </c>
      <c r="K73" s="17" t="s">
        <v>3398</v>
      </c>
      <c r="L73" s="70">
        <v>10000</v>
      </c>
      <c r="M73" s="16">
        <v>3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37.5" customHeight="1" x14ac:dyDescent="0.15">
      <c r="A74" s="16">
        <v>69</v>
      </c>
      <c r="B74" s="22">
        <v>179</v>
      </c>
      <c r="C74" s="22" t="s">
        <v>653</v>
      </c>
      <c r="D74" s="23" t="s">
        <v>654</v>
      </c>
      <c r="E74" s="22" t="s">
        <v>603</v>
      </c>
      <c r="F74" s="22" t="s">
        <v>655</v>
      </c>
      <c r="G74" s="22" t="s">
        <v>3399</v>
      </c>
      <c r="H74" s="215" t="s">
        <v>1455</v>
      </c>
      <c r="I74" s="35">
        <v>42735</v>
      </c>
      <c r="J74" s="39">
        <v>0.41666666666666669</v>
      </c>
      <c r="K74" s="34"/>
      <c r="L74" s="70">
        <v>2400</v>
      </c>
      <c r="M74" s="16">
        <v>2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39.75" customHeight="1" x14ac:dyDescent="0.15">
      <c r="A75" s="16">
        <v>70</v>
      </c>
      <c r="B75" s="22">
        <v>180</v>
      </c>
      <c r="C75" s="22" t="s">
        <v>657</v>
      </c>
      <c r="D75" s="23" t="s">
        <v>658</v>
      </c>
      <c r="E75" s="22" t="s">
        <v>79</v>
      </c>
      <c r="F75" s="22" t="s">
        <v>659</v>
      </c>
      <c r="G75" s="22" t="s">
        <v>3400</v>
      </c>
      <c r="H75" s="16" t="s">
        <v>1455</v>
      </c>
      <c r="I75" s="35">
        <v>42729</v>
      </c>
      <c r="J75" s="39">
        <v>0.83333333333333337</v>
      </c>
      <c r="K75" s="17"/>
      <c r="L75" s="70">
        <v>2500</v>
      </c>
      <c r="M75" s="16">
        <v>2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51.75" customHeight="1" x14ac:dyDescent="0.15">
      <c r="A76" s="16">
        <v>71</v>
      </c>
      <c r="B76" s="22">
        <v>181</v>
      </c>
      <c r="C76" s="22" t="s">
        <v>661</v>
      </c>
      <c r="D76" s="23" t="s">
        <v>662</v>
      </c>
      <c r="E76" s="22" t="s">
        <v>51</v>
      </c>
      <c r="F76" s="22" t="s">
        <v>3401</v>
      </c>
      <c r="G76" s="22" t="s">
        <v>3165</v>
      </c>
      <c r="H76" s="215" t="s">
        <v>1455</v>
      </c>
      <c r="I76" s="35">
        <v>42735</v>
      </c>
      <c r="J76" s="39">
        <v>0.79166666666666663</v>
      </c>
      <c r="K76" s="17" t="s">
        <v>3402</v>
      </c>
      <c r="L76" s="70">
        <v>6000</v>
      </c>
      <c r="M76" s="16">
        <v>1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53.25" customHeight="1" x14ac:dyDescent="0.15">
      <c r="A77" s="16">
        <v>72</v>
      </c>
      <c r="B77" s="16">
        <v>40</v>
      </c>
      <c r="C77" s="16" t="s">
        <v>3403</v>
      </c>
      <c r="D77" s="17" t="s">
        <v>184</v>
      </c>
      <c r="E77" s="16" t="s">
        <v>20</v>
      </c>
      <c r="F77" s="16" t="s">
        <v>3404</v>
      </c>
      <c r="G77" s="16" t="s">
        <v>3405</v>
      </c>
      <c r="H77" s="16" t="s">
        <v>23</v>
      </c>
      <c r="I77" s="35">
        <v>42732</v>
      </c>
      <c r="J77" s="39">
        <v>0.75</v>
      </c>
      <c r="K77" s="17" t="s">
        <v>3406</v>
      </c>
      <c r="L77" s="70">
        <v>1200</v>
      </c>
      <c r="M77" s="16">
        <v>1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6.25" customHeight="1" x14ac:dyDescent="0.15">
      <c r="A78" s="16">
        <v>73</v>
      </c>
      <c r="B78" s="22">
        <v>182</v>
      </c>
      <c r="C78" s="22" t="s">
        <v>666</v>
      </c>
      <c r="D78" s="23" t="s">
        <v>667</v>
      </c>
      <c r="E78" s="22" t="s">
        <v>20</v>
      </c>
      <c r="F78" s="22" t="s">
        <v>3407</v>
      </c>
      <c r="G78" s="22" t="s">
        <v>464</v>
      </c>
      <c r="H78" s="215" t="s">
        <v>1455</v>
      </c>
      <c r="I78" s="35">
        <v>42729</v>
      </c>
      <c r="J78" s="39">
        <v>0.77083333333333337</v>
      </c>
      <c r="K78" s="17"/>
      <c r="L78" s="70">
        <v>1500</v>
      </c>
      <c r="M78" s="16">
        <v>1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33" customHeight="1" x14ac:dyDescent="0.15">
      <c r="A79" s="16">
        <v>74</v>
      </c>
      <c r="B79" s="22">
        <v>183</v>
      </c>
      <c r="C79" s="22" t="s">
        <v>669</v>
      </c>
      <c r="D79" s="23" t="s">
        <v>670</v>
      </c>
      <c r="E79" s="22" t="s">
        <v>559</v>
      </c>
      <c r="F79" s="22" t="s">
        <v>3408</v>
      </c>
      <c r="G79" s="22" t="s">
        <v>105</v>
      </c>
      <c r="H79" s="215" t="s">
        <v>3409</v>
      </c>
      <c r="I79" s="35">
        <v>42733</v>
      </c>
      <c r="J79" s="39">
        <v>0.8125</v>
      </c>
      <c r="K79" s="17"/>
      <c r="L79" s="70">
        <v>1500</v>
      </c>
      <c r="M79" s="16">
        <v>1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38.25" customHeight="1" x14ac:dyDescent="0.15">
      <c r="A80" s="16">
        <v>75</v>
      </c>
      <c r="B80" s="22">
        <v>184</v>
      </c>
      <c r="C80" s="22" t="s">
        <v>673</v>
      </c>
      <c r="D80" s="23" t="s">
        <v>674</v>
      </c>
      <c r="E80" s="22" t="s">
        <v>20</v>
      </c>
      <c r="F80" s="22" t="s">
        <v>3410</v>
      </c>
      <c r="G80" s="22" t="s">
        <v>3411</v>
      </c>
      <c r="H80" s="215" t="s">
        <v>23</v>
      </c>
      <c r="I80" s="35">
        <v>42735</v>
      </c>
      <c r="J80" s="39">
        <v>0.66666666666666663</v>
      </c>
      <c r="K80" s="17"/>
      <c r="L80" s="70">
        <v>2200</v>
      </c>
      <c r="M80" s="16">
        <v>1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48" customHeight="1" x14ac:dyDescent="0.15">
      <c r="A81" s="16">
        <v>76</v>
      </c>
      <c r="B81" s="22">
        <v>185</v>
      </c>
      <c r="C81" s="22" t="s">
        <v>678</v>
      </c>
      <c r="D81" s="23" t="s">
        <v>679</v>
      </c>
      <c r="E81" s="22" t="s">
        <v>680</v>
      </c>
      <c r="F81" s="22" t="s">
        <v>681</v>
      </c>
      <c r="G81" s="22" t="s">
        <v>682</v>
      </c>
      <c r="H81" s="215" t="s">
        <v>1455</v>
      </c>
      <c r="I81" s="35">
        <v>42729</v>
      </c>
      <c r="J81" s="39" t="s">
        <v>3412</v>
      </c>
      <c r="K81" s="17"/>
      <c r="L81" s="70">
        <v>1600</v>
      </c>
      <c r="M81" s="16">
        <v>3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49.5" customHeight="1" x14ac:dyDescent="0.15">
      <c r="A82" s="16">
        <v>77</v>
      </c>
      <c r="B82" s="22">
        <v>186</v>
      </c>
      <c r="C82" s="22" t="s">
        <v>3413</v>
      </c>
      <c r="D82" s="23" t="s">
        <v>684</v>
      </c>
      <c r="E82" s="22" t="s">
        <v>20</v>
      </c>
      <c r="F82" s="22" t="s">
        <v>685</v>
      </c>
      <c r="G82" s="22" t="s">
        <v>3414</v>
      </c>
      <c r="H82" s="215" t="s">
        <v>23</v>
      </c>
      <c r="I82" s="35">
        <v>42735</v>
      </c>
      <c r="J82" s="39" t="s">
        <v>3415</v>
      </c>
      <c r="K82" s="17"/>
      <c r="L82" s="70">
        <v>1900</v>
      </c>
      <c r="M82" s="16">
        <v>1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51.75" customHeight="1" x14ac:dyDescent="0.15">
      <c r="A83" s="16">
        <v>78</v>
      </c>
      <c r="B83" s="22">
        <v>187</v>
      </c>
      <c r="C83" s="22" t="s">
        <v>688</v>
      </c>
      <c r="D83" s="23" t="s">
        <v>689</v>
      </c>
      <c r="E83" s="22" t="s">
        <v>20</v>
      </c>
      <c r="F83" s="22" t="s">
        <v>690</v>
      </c>
      <c r="G83" s="22" t="s">
        <v>3416</v>
      </c>
      <c r="H83" s="215" t="s">
        <v>23</v>
      </c>
      <c r="I83" s="35">
        <v>42733</v>
      </c>
      <c r="J83" s="39">
        <v>0.75</v>
      </c>
      <c r="K83" s="17" t="s">
        <v>3417</v>
      </c>
      <c r="L83" s="70">
        <v>1400</v>
      </c>
      <c r="M83" s="16">
        <v>1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50.25" customHeight="1" x14ac:dyDescent="0.15">
      <c r="A84" s="16">
        <v>79</v>
      </c>
      <c r="B84" s="16">
        <v>82</v>
      </c>
      <c r="C84" s="16" t="s">
        <v>307</v>
      </c>
      <c r="D84" s="17" t="s">
        <v>308</v>
      </c>
      <c r="E84" s="16" t="s">
        <v>20</v>
      </c>
      <c r="F84" s="19" t="s">
        <v>3418</v>
      </c>
      <c r="G84" s="16" t="s">
        <v>105</v>
      </c>
      <c r="H84" s="16" t="s">
        <v>23</v>
      </c>
      <c r="I84" s="35">
        <v>42733</v>
      </c>
      <c r="J84" s="39">
        <v>0.77083333333333337</v>
      </c>
      <c r="K84" s="16"/>
      <c r="L84" s="70">
        <v>1200</v>
      </c>
      <c r="M84" s="16">
        <v>2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54" customHeight="1" x14ac:dyDescent="0.15">
      <c r="A85" s="16">
        <v>80</v>
      </c>
      <c r="B85" s="16">
        <v>79</v>
      </c>
      <c r="C85" s="19" t="s">
        <v>294</v>
      </c>
      <c r="D85" s="34" t="s">
        <v>295</v>
      </c>
      <c r="E85" s="19" t="s">
        <v>45</v>
      </c>
      <c r="F85" s="19" t="s">
        <v>3419</v>
      </c>
      <c r="G85" s="19" t="s">
        <v>298</v>
      </c>
      <c r="H85" s="16" t="s">
        <v>23</v>
      </c>
      <c r="I85" s="35">
        <v>42727</v>
      </c>
      <c r="J85" s="39">
        <v>0.79166666666666663</v>
      </c>
      <c r="K85" s="17"/>
      <c r="L85" s="70">
        <v>3500</v>
      </c>
      <c r="M85" s="16">
        <v>3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36" customHeight="1" x14ac:dyDescent="0.15">
      <c r="A86" s="16">
        <v>81</v>
      </c>
      <c r="B86" s="16">
        <v>99</v>
      </c>
      <c r="C86" s="16" t="s">
        <v>370</v>
      </c>
      <c r="D86" s="17" t="s">
        <v>3420</v>
      </c>
      <c r="E86" s="16" t="s">
        <v>20</v>
      </c>
      <c r="F86" s="16" t="s">
        <v>3421</v>
      </c>
      <c r="G86" s="16" t="s">
        <v>3422</v>
      </c>
      <c r="H86" s="16" t="s">
        <v>23</v>
      </c>
      <c r="I86" s="35">
        <v>42735</v>
      </c>
      <c r="J86" s="39">
        <v>0.4375</v>
      </c>
      <c r="K86" s="17"/>
      <c r="L86" s="70">
        <v>1900</v>
      </c>
      <c r="M86" s="16">
        <v>1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51" customHeight="1" x14ac:dyDescent="0.15">
      <c r="A87" s="16">
        <v>82</v>
      </c>
      <c r="B87" s="16">
        <v>118</v>
      </c>
      <c r="C87" s="16" t="s">
        <v>427</v>
      </c>
      <c r="D87" s="17" t="s">
        <v>428</v>
      </c>
      <c r="E87" s="16" t="s">
        <v>155</v>
      </c>
      <c r="F87" s="16" t="s">
        <v>3423</v>
      </c>
      <c r="G87" s="16" t="s">
        <v>3424</v>
      </c>
      <c r="H87" s="16" t="s">
        <v>23</v>
      </c>
      <c r="I87" s="35">
        <v>42733</v>
      </c>
      <c r="J87" s="39">
        <v>0.70833333333333337</v>
      </c>
      <c r="K87" s="17"/>
      <c r="L87" s="70">
        <v>1400</v>
      </c>
      <c r="M87" s="16">
        <v>2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61.5" customHeight="1" x14ac:dyDescent="0.15">
      <c r="A88" s="16">
        <v>83</v>
      </c>
      <c r="B88" s="16">
        <v>119</v>
      </c>
      <c r="C88" s="16" t="s">
        <v>3366</v>
      </c>
      <c r="D88" s="17" t="s">
        <v>3425</v>
      </c>
      <c r="E88" s="16" t="s">
        <v>20</v>
      </c>
      <c r="F88" s="16" t="s">
        <v>3426</v>
      </c>
      <c r="G88" s="39" t="s">
        <v>3427</v>
      </c>
      <c r="H88" s="16" t="s">
        <v>23</v>
      </c>
      <c r="I88" s="35">
        <v>42729</v>
      </c>
      <c r="J88" s="39">
        <v>0.79166666666666663</v>
      </c>
      <c r="K88" s="17"/>
      <c r="L88" s="70">
        <v>1300</v>
      </c>
      <c r="M88" s="16">
        <v>1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03.5" customHeight="1" x14ac:dyDescent="0.15">
      <c r="A89" s="16">
        <v>84</v>
      </c>
      <c r="B89" s="16">
        <v>120</v>
      </c>
      <c r="C89" s="16" t="s">
        <v>432</v>
      </c>
      <c r="D89" s="17" t="s">
        <v>433</v>
      </c>
      <c r="E89" s="16" t="s">
        <v>20</v>
      </c>
      <c r="F89" s="16" t="s">
        <v>3428</v>
      </c>
      <c r="G89" s="16" t="s">
        <v>3139</v>
      </c>
      <c r="H89" s="16" t="s">
        <v>23</v>
      </c>
      <c r="I89" s="35">
        <v>42735</v>
      </c>
      <c r="J89" s="39">
        <v>0.72916666666666663</v>
      </c>
      <c r="K89" s="34"/>
      <c r="L89" s="70">
        <v>2200</v>
      </c>
      <c r="M89" s="16">
        <v>4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44.25" customHeight="1" x14ac:dyDescent="0.15">
      <c r="A90" s="16">
        <v>85</v>
      </c>
      <c r="B90" s="16">
        <v>124</v>
      </c>
      <c r="C90" s="16" t="s">
        <v>445</v>
      </c>
      <c r="D90" s="17" t="s">
        <v>446</v>
      </c>
      <c r="E90" s="16" t="s">
        <v>20</v>
      </c>
      <c r="F90" s="16" t="s">
        <v>3429</v>
      </c>
      <c r="G90" s="16" t="s">
        <v>448</v>
      </c>
      <c r="H90" s="16" t="s">
        <v>23</v>
      </c>
      <c r="I90" s="35">
        <v>42729</v>
      </c>
      <c r="J90" s="39">
        <v>0.72916666666666663</v>
      </c>
      <c r="K90" s="17"/>
      <c r="L90" s="70">
        <v>1400</v>
      </c>
      <c r="M90" s="16">
        <v>1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67.5" customHeight="1" x14ac:dyDescent="0.15">
      <c r="A91" s="16">
        <v>86</v>
      </c>
      <c r="B91" s="16">
        <v>134</v>
      </c>
      <c r="C91" s="16" t="s">
        <v>474</v>
      </c>
      <c r="D91" s="17" t="s">
        <v>475</v>
      </c>
      <c r="E91" s="16" t="s">
        <v>20</v>
      </c>
      <c r="F91" s="16" t="s">
        <v>3430</v>
      </c>
      <c r="G91" s="16" t="s">
        <v>3431</v>
      </c>
      <c r="H91" s="16" t="s">
        <v>23</v>
      </c>
      <c r="I91" s="35">
        <v>42735</v>
      </c>
      <c r="J91" s="39">
        <v>0.5</v>
      </c>
      <c r="K91" s="17"/>
      <c r="L91" s="70">
        <v>1900</v>
      </c>
      <c r="M91" s="16">
        <v>2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40.5" customHeight="1" x14ac:dyDescent="0.15">
      <c r="A92" s="16">
        <v>87</v>
      </c>
      <c r="B92" s="16">
        <v>140</v>
      </c>
      <c r="C92" s="16" t="s">
        <v>500</v>
      </c>
      <c r="D92" s="17" t="s">
        <v>501</v>
      </c>
      <c r="E92" s="16" t="s">
        <v>2710</v>
      </c>
      <c r="F92" s="16" t="s">
        <v>3432</v>
      </c>
      <c r="G92" s="16" t="s">
        <v>503</v>
      </c>
      <c r="H92" s="16" t="s">
        <v>23</v>
      </c>
      <c r="I92" s="35">
        <v>42735</v>
      </c>
      <c r="J92" s="39">
        <v>0.78125</v>
      </c>
      <c r="K92" s="34"/>
      <c r="L92" s="70">
        <v>3200</v>
      </c>
      <c r="M92" s="16">
        <v>3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51.75" customHeight="1" x14ac:dyDescent="0.15">
      <c r="A93" s="16">
        <v>88</v>
      </c>
      <c r="B93" s="16">
        <v>114</v>
      </c>
      <c r="C93" s="16" t="s">
        <v>410</v>
      </c>
      <c r="D93" s="17" t="s">
        <v>411</v>
      </c>
      <c r="E93" s="16" t="s">
        <v>326</v>
      </c>
      <c r="F93" s="16" t="s">
        <v>3433</v>
      </c>
      <c r="G93" s="16" t="s">
        <v>3434</v>
      </c>
      <c r="H93" s="16" t="s">
        <v>23</v>
      </c>
      <c r="I93" s="35">
        <v>42734</v>
      </c>
      <c r="J93" s="39">
        <v>0.83333333333333337</v>
      </c>
      <c r="K93" s="17"/>
      <c r="L93" s="70">
        <v>1400</v>
      </c>
      <c r="M93" s="16">
        <v>1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51" customHeight="1" x14ac:dyDescent="0.15">
      <c r="A94" s="16">
        <v>89</v>
      </c>
      <c r="B94" s="16">
        <v>75</v>
      </c>
      <c r="C94" s="16" t="s">
        <v>3435</v>
      </c>
      <c r="D94" s="17" t="s">
        <v>3436</v>
      </c>
      <c r="E94" s="16" t="s">
        <v>2710</v>
      </c>
      <c r="F94" s="16" t="s">
        <v>3437</v>
      </c>
      <c r="G94" s="16" t="s">
        <v>3438</v>
      </c>
      <c r="H94" s="16" t="s">
        <v>23</v>
      </c>
      <c r="I94" s="35">
        <v>42734</v>
      </c>
      <c r="J94" s="39">
        <v>0.5</v>
      </c>
      <c r="K94" s="34"/>
      <c r="L94" s="70">
        <v>1900</v>
      </c>
      <c r="M94" s="16">
        <v>3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37.5" customHeight="1" x14ac:dyDescent="0.15">
      <c r="A95" s="16">
        <v>90</v>
      </c>
      <c r="B95" s="22">
        <v>188</v>
      </c>
      <c r="C95" s="22" t="s">
        <v>693</v>
      </c>
      <c r="D95" s="23" t="s">
        <v>694</v>
      </c>
      <c r="E95" s="22" t="s">
        <v>326</v>
      </c>
      <c r="F95" s="22" t="s">
        <v>3439</v>
      </c>
      <c r="G95" s="22" t="s">
        <v>3440</v>
      </c>
      <c r="H95" s="215" t="s">
        <v>1455</v>
      </c>
      <c r="I95" s="35">
        <v>42734</v>
      </c>
      <c r="J95" s="39">
        <v>0.85416666666666663</v>
      </c>
      <c r="K95" s="17"/>
      <c r="L95" s="70">
        <v>1500</v>
      </c>
      <c r="M95" s="16">
        <v>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78.75" customHeight="1" x14ac:dyDescent="0.15">
      <c r="A96" s="16">
        <v>91</v>
      </c>
      <c r="B96" s="16">
        <v>3</v>
      </c>
      <c r="C96" s="16" t="s">
        <v>31</v>
      </c>
      <c r="D96" s="17" t="s">
        <v>32</v>
      </c>
      <c r="E96" s="16" t="s">
        <v>20</v>
      </c>
      <c r="F96" s="16" t="s">
        <v>3441</v>
      </c>
      <c r="G96" s="16" t="s">
        <v>3442</v>
      </c>
      <c r="H96" s="16" t="s">
        <v>23</v>
      </c>
      <c r="I96" s="35">
        <v>42734</v>
      </c>
      <c r="J96" s="39">
        <v>0.79166666666666663</v>
      </c>
      <c r="K96" s="34"/>
      <c r="L96" s="70">
        <v>1500</v>
      </c>
      <c r="M96" s="16">
        <v>2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37.5" customHeight="1" x14ac:dyDescent="0.15">
      <c r="A97" s="16">
        <v>92</v>
      </c>
      <c r="B97" s="16">
        <v>8</v>
      </c>
      <c r="C97" s="16" t="s">
        <v>56</v>
      </c>
      <c r="D97" s="17" t="s">
        <v>57</v>
      </c>
      <c r="E97" s="16" t="s">
        <v>20</v>
      </c>
      <c r="F97" s="16" t="s">
        <v>3443</v>
      </c>
      <c r="G97" s="16" t="s">
        <v>3444</v>
      </c>
      <c r="H97" s="16" t="s">
        <v>23</v>
      </c>
      <c r="I97" s="35">
        <v>42732</v>
      </c>
      <c r="J97" s="39">
        <v>0.79166666666666663</v>
      </c>
      <c r="K97" s="17"/>
      <c r="L97" s="70">
        <v>1200</v>
      </c>
      <c r="M97" s="16">
        <v>2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52.5" customHeight="1" x14ac:dyDescent="0.15">
      <c r="A98" s="16">
        <v>93</v>
      </c>
      <c r="B98" s="16">
        <v>22</v>
      </c>
      <c r="C98" s="16" t="s">
        <v>111</v>
      </c>
      <c r="D98" s="17" t="s">
        <v>112</v>
      </c>
      <c r="E98" s="16" t="s">
        <v>2710</v>
      </c>
      <c r="F98" s="16" t="s">
        <v>3445</v>
      </c>
      <c r="G98" s="16" t="s">
        <v>3446</v>
      </c>
      <c r="H98" s="16" t="s">
        <v>23</v>
      </c>
      <c r="I98" s="35">
        <v>42735</v>
      </c>
      <c r="J98" s="39">
        <v>0.46875</v>
      </c>
      <c r="K98" s="34"/>
      <c r="L98" s="70">
        <v>2400</v>
      </c>
      <c r="M98" s="16">
        <v>3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87" customHeight="1" x14ac:dyDescent="0.15">
      <c r="A99" s="21">
        <v>94</v>
      </c>
      <c r="B99" s="16">
        <v>267</v>
      </c>
      <c r="C99" s="16" t="s">
        <v>1013</v>
      </c>
      <c r="D99" s="17" t="s">
        <v>1014</v>
      </c>
      <c r="E99" s="16" t="s">
        <v>20</v>
      </c>
      <c r="F99" s="16" t="s">
        <v>3447</v>
      </c>
      <c r="G99" s="16" t="s">
        <v>3448</v>
      </c>
      <c r="H99" s="215" t="s">
        <v>1455</v>
      </c>
      <c r="I99" s="35">
        <v>42735</v>
      </c>
      <c r="J99" s="59">
        <v>0.4375</v>
      </c>
      <c r="K99" s="32" t="s">
        <v>3449</v>
      </c>
      <c r="L99" s="65">
        <v>1900</v>
      </c>
      <c r="M99" s="21">
        <v>4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64.5" customHeight="1" x14ac:dyDescent="0.15">
      <c r="A100" s="16">
        <v>95</v>
      </c>
      <c r="B100" s="16">
        <v>58</v>
      </c>
      <c r="C100" s="16" t="s">
        <v>3450</v>
      </c>
      <c r="D100" s="17" t="s">
        <v>242</v>
      </c>
      <c r="E100" s="16" t="s">
        <v>20</v>
      </c>
      <c r="F100" s="16" t="s">
        <v>3451</v>
      </c>
      <c r="G100" s="16" t="s">
        <v>3452</v>
      </c>
      <c r="H100" s="16" t="s">
        <v>23</v>
      </c>
      <c r="I100" s="35" t="s">
        <v>3453</v>
      </c>
      <c r="J100" s="17" t="s">
        <v>3454</v>
      </c>
      <c r="K100" s="17"/>
      <c r="L100" s="70">
        <v>1000</v>
      </c>
      <c r="M100" s="16">
        <v>2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37.5" customHeight="1" x14ac:dyDescent="0.15">
      <c r="A101" s="16">
        <v>96</v>
      </c>
      <c r="B101" s="16">
        <v>77</v>
      </c>
      <c r="C101" s="16" t="s">
        <v>3455</v>
      </c>
      <c r="D101" s="17" t="s">
        <v>2822</v>
      </c>
      <c r="E101" s="16" t="s">
        <v>135</v>
      </c>
      <c r="F101" s="16" t="s">
        <v>2823</v>
      </c>
      <c r="G101" s="16" t="s">
        <v>3456</v>
      </c>
      <c r="H101" s="16" t="s">
        <v>23</v>
      </c>
      <c r="I101" s="35">
        <v>42734</v>
      </c>
      <c r="J101" s="39">
        <v>0.77083333333333337</v>
      </c>
      <c r="K101" s="17"/>
      <c r="L101" s="70">
        <v>1800</v>
      </c>
      <c r="M101" s="16">
        <v>2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67.5" customHeight="1" x14ac:dyDescent="0.15">
      <c r="A102" s="16">
        <v>97</v>
      </c>
      <c r="B102" s="16">
        <v>139</v>
      </c>
      <c r="C102" s="16" t="s">
        <v>496</v>
      </c>
      <c r="D102" s="17" t="s">
        <v>497</v>
      </c>
      <c r="E102" s="16" t="s">
        <v>51</v>
      </c>
      <c r="F102" s="16" t="s">
        <v>498</v>
      </c>
      <c r="G102" s="16" t="s">
        <v>3457</v>
      </c>
      <c r="H102" s="16" t="s">
        <v>23</v>
      </c>
      <c r="I102" s="35">
        <v>42735</v>
      </c>
      <c r="J102" s="39">
        <v>0.52083333333333337</v>
      </c>
      <c r="K102" s="17"/>
      <c r="L102" s="70">
        <v>2100</v>
      </c>
      <c r="M102" s="16">
        <v>1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72.75" customHeight="1" x14ac:dyDescent="0.15">
      <c r="A103" s="16">
        <v>98</v>
      </c>
      <c r="B103" s="16">
        <v>145</v>
      </c>
      <c r="C103" s="16" t="s">
        <v>3458</v>
      </c>
      <c r="D103" s="17" t="s">
        <v>3459</v>
      </c>
      <c r="E103" s="16" t="s">
        <v>2710</v>
      </c>
      <c r="F103" s="16" t="s">
        <v>3460</v>
      </c>
      <c r="G103" s="16" t="s">
        <v>3461</v>
      </c>
      <c r="H103" s="16" t="s">
        <v>23</v>
      </c>
      <c r="I103" s="35">
        <v>42735</v>
      </c>
      <c r="J103" s="39">
        <v>0.53125</v>
      </c>
      <c r="K103" s="34"/>
      <c r="L103" s="70">
        <v>2400</v>
      </c>
      <c r="M103" s="16">
        <v>4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15">
      <c r="A104" s="16">
        <v>99</v>
      </c>
      <c r="B104" s="22">
        <v>190</v>
      </c>
      <c r="C104" s="22" t="s">
        <v>702</v>
      </c>
      <c r="D104" s="23" t="s">
        <v>703</v>
      </c>
      <c r="E104" s="22" t="s">
        <v>20</v>
      </c>
      <c r="F104" s="22" t="s">
        <v>3462</v>
      </c>
      <c r="G104" s="22" t="s">
        <v>3463</v>
      </c>
      <c r="H104" s="215" t="s">
        <v>1455</v>
      </c>
      <c r="I104" s="35">
        <v>42732</v>
      </c>
      <c r="J104" s="39">
        <v>0.70833333333333337</v>
      </c>
      <c r="K104" s="17"/>
      <c r="L104" s="70">
        <v>1300</v>
      </c>
      <c r="M104" s="16">
        <v>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95.25" customHeight="1" x14ac:dyDescent="0.15">
      <c r="A105" s="16">
        <v>100</v>
      </c>
      <c r="B105" s="22">
        <v>191</v>
      </c>
      <c r="C105" s="22" t="s">
        <v>706</v>
      </c>
      <c r="D105" s="23" t="s">
        <v>3464</v>
      </c>
      <c r="E105" s="22" t="s">
        <v>51</v>
      </c>
      <c r="F105" s="22" t="s">
        <v>3465</v>
      </c>
      <c r="G105" s="22" t="s">
        <v>3466</v>
      </c>
      <c r="H105" s="215" t="s">
        <v>1455</v>
      </c>
      <c r="I105" s="35">
        <v>42733</v>
      </c>
      <c r="J105" s="39">
        <v>0.625</v>
      </c>
      <c r="K105" s="17"/>
      <c r="L105" s="70">
        <v>1300</v>
      </c>
      <c r="M105" s="16">
        <v>1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38.25" customHeight="1" x14ac:dyDescent="0.15">
      <c r="A106" s="16">
        <v>101</v>
      </c>
      <c r="B106" s="16">
        <v>98</v>
      </c>
      <c r="C106" s="16" t="s">
        <v>3467</v>
      </c>
      <c r="D106" s="17" t="s">
        <v>367</v>
      </c>
      <c r="E106" s="16" t="s">
        <v>20</v>
      </c>
      <c r="F106" s="16" t="s">
        <v>3468</v>
      </c>
      <c r="G106" s="16" t="s">
        <v>3469</v>
      </c>
      <c r="H106" s="16" t="s">
        <v>23</v>
      </c>
      <c r="I106" s="35">
        <v>42732</v>
      </c>
      <c r="J106" s="39">
        <v>0.72916666666666663</v>
      </c>
      <c r="K106" s="17"/>
      <c r="L106" s="70">
        <v>1200</v>
      </c>
      <c r="M106" s="16">
        <v>1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55.5" customHeight="1" x14ac:dyDescent="0.15">
      <c r="A107" s="16">
        <v>102</v>
      </c>
      <c r="B107" s="16">
        <v>133</v>
      </c>
      <c r="C107" s="16" t="s">
        <v>469</v>
      </c>
      <c r="D107" s="17" t="s">
        <v>470</v>
      </c>
      <c r="E107" s="16" t="s">
        <v>471</v>
      </c>
      <c r="F107" s="16" t="s">
        <v>3470</v>
      </c>
      <c r="G107" s="16" t="s">
        <v>473</v>
      </c>
      <c r="H107" s="16" t="s">
        <v>23</v>
      </c>
      <c r="I107" s="35">
        <v>42734</v>
      </c>
      <c r="J107" s="39">
        <v>0.84375</v>
      </c>
      <c r="K107" s="17"/>
      <c r="L107" s="70">
        <v>2000</v>
      </c>
      <c r="M107" s="16">
        <v>4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80.25" customHeight="1" x14ac:dyDescent="0.15">
      <c r="A108" s="21">
        <v>103</v>
      </c>
      <c r="B108" s="16">
        <v>84</v>
      </c>
      <c r="C108" s="16" t="s">
        <v>3471</v>
      </c>
      <c r="D108" s="17" t="s">
        <v>3472</v>
      </c>
      <c r="E108" s="16" t="s">
        <v>20</v>
      </c>
      <c r="F108" s="16" t="s">
        <v>3473</v>
      </c>
      <c r="G108" s="16" t="s">
        <v>3474</v>
      </c>
      <c r="H108" s="16" t="s">
        <v>23</v>
      </c>
      <c r="I108" s="35">
        <v>42732</v>
      </c>
      <c r="J108" s="59">
        <v>0.83333333333333337</v>
      </c>
      <c r="K108" s="216" t="s">
        <v>3475</v>
      </c>
      <c r="L108" s="70">
        <v>1200</v>
      </c>
      <c r="M108" s="21">
        <v>1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38.25" customHeight="1" x14ac:dyDescent="0.15">
      <c r="A109" s="16">
        <v>104</v>
      </c>
      <c r="B109" s="22">
        <v>192</v>
      </c>
      <c r="C109" s="22" t="s">
        <v>711</v>
      </c>
      <c r="D109" s="23" t="s">
        <v>712</v>
      </c>
      <c r="E109" s="22" t="s">
        <v>2710</v>
      </c>
      <c r="F109" s="22" t="s">
        <v>713</v>
      </c>
      <c r="G109" s="22" t="s">
        <v>714</v>
      </c>
      <c r="H109" s="215" t="s">
        <v>1455</v>
      </c>
      <c r="I109" s="35">
        <v>42733</v>
      </c>
      <c r="J109" s="39">
        <v>0.84375</v>
      </c>
      <c r="K109" s="17"/>
      <c r="L109" s="70">
        <v>1500</v>
      </c>
      <c r="M109" s="16">
        <v>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18.5" customHeight="1" x14ac:dyDescent="0.15">
      <c r="A110" s="16">
        <v>105</v>
      </c>
      <c r="B110" s="22">
        <v>193</v>
      </c>
      <c r="C110" s="218" t="s">
        <v>715</v>
      </c>
      <c r="D110" s="23" t="s">
        <v>716</v>
      </c>
      <c r="E110" s="22" t="s">
        <v>2710</v>
      </c>
      <c r="F110" s="218" t="s">
        <v>717</v>
      </c>
      <c r="G110" s="22" t="s">
        <v>3476</v>
      </c>
      <c r="H110" s="215" t="s">
        <v>1455</v>
      </c>
      <c r="I110" s="35">
        <v>42732</v>
      </c>
      <c r="J110" s="39">
        <v>0.5</v>
      </c>
      <c r="K110" s="230" t="s">
        <v>3477</v>
      </c>
      <c r="L110" s="70">
        <v>6000</v>
      </c>
      <c r="M110" s="16">
        <v>3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57" customHeight="1" x14ac:dyDescent="0.15">
      <c r="A111" s="16">
        <v>106</v>
      </c>
      <c r="B111" s="16">
        <v>103</v>
      </c>
      <c r="C111" s="16" t="s">
        <v>3478</v>
      </c>
      <c r="D111" s="17" t="s">
        <v>3114</v>
      </c>
      <c r="E111" s="16" t="s">
        <v>20</v>
      </c>
      <c r="F111" s="16" t="s">
        <v>3479</v>
      </c>
      <c r="G111" s="16" t="s">
        <v>3480</v>
      </c>
      <c r="H111" s="16" t="s">
        <v>23</v>
      </c>
      <c r="I111" s="35">
        <v>42729</v>
      </c>
      <c r="J111" s="39">
        <v>0.8125</v>
      </c>
      <c r="K111" s="17"/>
      <c r="L111" s="70">
        <v>1300</v>
      </c>
      <c r="M111" s="16">
        <v>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38.25" customHeight="1" x14ac:dyDescent="0.15">
      <c r="A112" s="16">
        <v>107</v>
      </c>
      <c r="B112" s="16">
        <v>131</v>
      </c>
      <c r="C112" s="16" t="s">
        <v>461</v>
      </c>
      <c r="D112" s="17" t="s">
        <v>462</v>
      </c>
      <c r="E112" s="16" t="s">
        <v>2710</v>
      </c>
      <c r="F112" s="16" t="s">
        <v>3481</v>
      </c>
      <c r="G112" s="16" t="s">
        <v>871</v>
      </c>
      <c r="H112" s="16" t="s">
        <v>23</v>
      </c>
      <c r="I112" s="35">
        <v>42732</v>
      </c>
      <c r="J112" s="39">
        <v>0.78125</v>
      </c>
      <c r="K112" s="17"/>
      <c r="L112" s="70">
        <v>2000</v>
      </c>
      <c r="M112" s="16">
        <v>3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63.75" customHeight="1" x14ac:dyDescent="0.15">
      <c r="A113" s="16">
        <v>108</v>
      </c>
      <c r="B113" s="16">
        <v>51</v>
      </c>
      <c r="C113" s="16" t="s">
        <v>2786</v>
      </c>
      <c r="D113" s="17" t="s">
        <v>2787</v>
      </c>
      <c r="E113" s="16" t="s">
        <v>2710</v>
      </c>
      <c r="F113" s="16" t="s">
        <v>2788</v>
      </c>
      <c r="G113" s="16" t="s">
        <v>2789</v>
      </c>
      <c r="H113" s="16" t="s">
        <v>23</v>
      </c>
      <c r="I113" s="35">
        <v>42732</v>
      </c>
      <c r="J113" s="39">
        <v>0.8125</v>
      </c>
      <c r="K113" s="17" t="s">
        <v>3482</v>
      </c>
      <c r="L113" s="70">
        <v>1600</v>
      </c>
      <c r="M113" s="16">
        <v>3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38.25" customHeight="1" x14ac:dyDescent="0.15">
      <c r="A114" s="16">
        <v>109</v>
      </c>
      <c r="B114" s="22">
        <v>194</v>
      </c>
      <c r="C114" s="22" t="s">
        <v>718</v>
      </c>
      <c r="D114" s="23" t="s">
        <v>719</v>
      </c>
      <c r="E114" s="22" t="s">
        <v>352</v>
      </c>
      <c r="F114" s="22" t="s">
        <v>3483</v>
      </c>
      <c r="G114" s="22" t="s">
        <v>3484</v>
      </c>
      <c r="H114" s="215" t="s">
        <v>1455</v>
      </c>
      <c r="I114" s="35">
        <v>42729</v>
      </c>
      <c r="J114" s="39">
        <v>0.8125</v>
      </c>
      <c r="K114" s="17"/>
      <c r="L114" s="70">
        <v>1900</v>
      </c>
      <c r="M114" s="16">
        <v>3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38.25" customHeight="1" x14ac:dyDescent="0.15">
      <c r="A115" s="16">
        <v>110</v>
      </c>
      <c r="B115" s="16">
        <v>136</v>
      </c>
      <c r="C115" s="16" t="s">
        <v>484</v>
      </c>
      <c r="D115" s="17" t="s">
        <v>485</v>
      </c>
      <c r="E115" s="16" t="s">
        <v>135</v>
      </c>
      <c r="F115" s="16" t="s">
        <v>486</v>
      </c>
      <c r="G115" s="16" t="s">
        <v>3485</v>
      </c>
      <c r="H115" s="16" t="s">
        <v>23</v>
      </c>
      <c r="I115" s="35">
        <v>42734</v>
      </c>
      <c r="J115" s="39">
        <v>0.45833333333333331</v>
      </c>
      <c r="K115" s="17"/>
      <c r="L115" s="70">
        <v>1500</v>
      </c>
      <c r="M115" s="16">
        <v>1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38.25" customHeight="1" x14ac:dyDescent="0.15">
      <c r="A116" s="16">
        <v>111</v>
      </c>
      <c r="B116" s="16">
        <v>101</v>
      </c>
      <c r="C116" s="16" t="s">
        <v>380</v>
      </c>
      <c r="D116" s="17" t="s">
        <v>381</v>
      </c>
      <c r="E116" s="16" t="s">
        <v>352</v>
      </c>
      <c r="F116" s="16" t="s">
        <v>3486</v>
      </c>
      <c r="G116" s="16" t="s">
        <v>3487</v>
      </c>
      <c r="H116" s="16" t="s">
        <v>23</v>
      </c>
      <c r="I116" s="35">
        <v>42728</v>
      </c>
      <c r="J116" s="39">
        <v>0.6875</v>
      </c>
      <c r="K116" s="17"/>
      <c r="L116" s="70">
        <v>1800</v>
      </c>
      <c r="M116" s="16">
        <v>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38.25" customHeight="1" x14ac:dyDescent="0.15">
      <c r="A117" s="16">
        <v>112</v>
      </c>
      <c r="B117" s="16">
        <v>195</v>
      </c>
      <c r="C117" s="22" t="s">
        <v>722</v>
      </c>
      <c r="D117" s="23" t="s">
        <v>723</v>
      </c>
      <c r="E117" s="22" t="s">
        <v>376</v>
      </c>
      <c r="F117" s="22" t="s">
        <v>3488</v>
      </c>
      <c r="G117" s="22" t="s">
        <v>725</v>
      </c>
      <c r="H117" s="215" t="s">
        <v>23</v>
      </c>
      <c r="I117" s="35">
        <v>42729</v>
      </c>
      <c r="J117" s="39">
        <v>0.875</v>
      </c>
      <c r="K117" s="17"/>
      <c r="L117" s="70">
        <v>1400</v>
      </c>
      <c r="M117" s="16">
        <v>2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90" customHeight="1" x14ac:dyDescent="0.15">
      <c r="A118" s="16">
        <v>113</v>
      </c>
      <c r="B118" s="16">
        <v>196</v>
      </c>
      <c r="C118" s="22" t="s">
        <v>726</v>
      </c>
      <c r="D118" s="23" t="s">
        <v>3489</v>
      </c>
      <c r="E118" s="22" t="s">
        <v>728</v>
      </c>
      <c r="F118" s="22" t="s">
        <v>3490</v>
      </c>
      <c r="G118" s="22" t="s">
        <v>3491</v>
      </c>
      <c r="H118" s="215" t="s">
        <v>1455</v>
      </c>
      <c r="I118" s="35">
        <v>42735</v>
      </c>
      <c r="J118" s="39">
        <v>0.57291666666666663</v>
      </c>
      <c r="K118" s="22" t="s">
        <v>3492</v>
      </c>
      <c r="L118" s="70">
        <v>4000</v>
      </c>
      <c r="M118" s="16">
        <v>2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8.25" customHeight="1" x14ac:dyDescent="0.15">
      <c r="A119" s="16">
        <v>114</v>
      </c>
      <c r="B119" s="16">
        <v>111</v>
      </c>
      <c r="C119" s="16" t="s">
        <v>402</v>
      </c>
      <c r="D119" s="17" t="s">
        <v>403</v>
      </c>
      <c r="E119" s="16" t="s">
        <v>2710</v>
      </c>
      <c r="F119" s="16" t="s">
        <v>3493</v>
      </c>
      <c r="G119" s="16" t="s">
        <v>302</v>
      </c>
      <c r="H119" s="16" t="s">
        <v>23</v>
      </c>
      <c r="I119" s="35">
        <v>42734</v>
      </c>
      <c r="J119" s="39">
        <v>0.84375</v>
      </c>
      <c r="K119" s="17"/>
      <c r="L119" s="70">
        <v>1900</v>
      </c>
      <c r="M119" s="16">
        <v>3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69" customHeight="1" x14ac:dyDescent="0.15">
      <c r="A120" s="16">
        <v>115</v>
      </c>
      <c r="B120" s="22">
        <v>197</v>
      </c>
      <c r="C120" s="218" t="s">
        <v>731</v>
      </c>
      <c r="D120" s="23" t="s">
        <v>732</v>
      </c>
      <c r="E120" s="22" t="s">
        <v>20</v>
      </c>
      <c r="F120" s="218" t="s">
        <v>733</v>
      </c>
      <c r="G120" s="22"/>
      <c r="H120" s="215" t="s">
        <v>1455</v>
      </c>
      <c r="I120" s="35">
        <v>42720</v>
      </c>
      <c r="J120" s="39">
        <v>0.83333333333333337</v>
      </c>
      <c r="K120" s="17"/>
      <c r="L120" s="70">
        <v>4000</v>
      </c>
      <c r="M120" s="16" t="s">
        <v>3351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38.25" customHeight="1" x14ac:dyDescent="0.15">
      <c r="A121" s="16">
        <v>116</v>
      </c>
      <c r="B121" s="22">
        <v>197</v>
      </c>
      <c r="C121" s="218" t="s">
        <v>731</v>
      </c>
      <c r="D121" s="23" t="s">
        <v>732</v>
      </c>
      <c r="E121" s="22" t="s">
        <v>20</v>
      </c>
      <c r="F121" s="218" t="s">
        <v>733</v>
      </c>
      <c r="G121" s="22"/>
      <c r="H121" s="215" t="s">
        <v>1455</v>
      </c>
      <c r="I121" s="35">
        <v>42721</v>
      </c>
      <c r="J121" s="39">
        <v>0.83333333333333337</v>
      </c>
      <c r="K121" s="17"/>
      <c r="L121" s="70">
        <v>4000</v>
      </c>
      <c r="M121" s="16" t="s">
        <v>3351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51" customHeight="1" x14ac:dyDescent="0.15">
      <c r="A122" s="16">
        <v>117</v>
      </c>
      <c r="B122" s="16">
        <v>49</v>
      </c>
      <c r="C122" s="16" t="s">
        <v>2736</v>
      </c>
      <c r="D122" s="17" t="s">
        <v>2737</v>
      </c>
      <c r="E122" s="16" t="s">
        <v>20</v>
      </c>
      <c r="F122" s="16" t="s">
        <v>3494</v>
      </c>
      <c r="G122" s="16" t="s">
        <v>3495</v>
      </c>
      <c r="H122" s="16" t="s">
        <v>23</v>
      </c>
      <c r="I122" s="35">
        <v>42733</v>
      </c>
      <c r="J122" s="39">
        <v>0.85416666666666663</v>
      </c>
      <c r="K122" s="17"/>
      <c r="L122" s="70">
        <v>1200</v>
      </c>
      <c r="M122" s="16">
        <v>2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55.5" customHeight="1" x14ac:dyDescent="0.15">
      <c r="A123" s="16">
        <v>118</v>
      </c>
      <c r="B123" s="16">
        <v>128</v>
      </c>
      <c r="C123" s="16" t="s">
        <v>3496</v>
      </c>
      <c r="D123" s="17" t="s">
        <v>3497</v>
      </c>
      <c r="E123" s="16" t="s">
        <v>20</v>
      </c>
      <c r="F123" s="16" t="s">
        <v>3498</v>
      </c>
      <c r="G123" s="16" t="s">
        <v>3499</v>
      </c>
      <c r="H123" s="16" t="s">
        <v>23</v>
      </c>
      <c r="I123" s="35">
        <v>42733</v>
      </c>
      <c r="J123" s="39">
        <v>0.8125</v>
      </c>
      <c r="K123" s="17"/>
      <c r="L123" s="70">
        <v>1200</v>
      </c>
      <c r="M123" s="16">
        <v>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66.75" customHeight="1" x14ac:dyDescent="0.15">
      <c r="A124" s="16">
        <v>119</v>
      </c>
      <c r="B124" s="22">
        <v>198</v>
      </c>
      <c r="C124" s="22" t="s">
        <v>734</v>
      </c>
      <c r="D124" s="23" t="s">
        <v>735</v>
      </c>
      <c r="E124" s="22" t="s">
        <v>135</v>
      </c>
      <c r="F124" s="22" t="s">
        <v>736</v>
      </c>
      <c r="G124" s="22" t="s">
        <v>3500</v>
      </c>
      <c r="H124" s="215" t="s">
        <v>1455</v>
      </c>
      <c r="I124" s="35">
        <v>42735</v>
      </c>
      <c r="J124" s="39">
        <v>0.89583333333333337</v>
      </c>
      <c r="K124" s="34"/>
      <c r="L124" s="70">
        <v>4300</v>
      </c>
      <c r="M124" s="16">
        <v>2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50.25" customHeight="1" x14ac:dyDescent="0.15">
      <c r="A125" s="16">
        <v>120</v>
      </c>
      <c r="B125" s="16">
        <v>125</v>
      </c>
      <c r="C125" s="16" t="s">
        <v>449</v>
      </c>
      <c r="D125" s="17" t="s">
        <v>450</v>
      </c>
      <c r="E125" s="16" t="s">
        <v>2710</v>
      </c>
      <c r="F125" s="16" t="s">
        <v>3501</v>
      </c>
      <c r="G125" s="16" t="s">
        <v>53</v>
      </c>
      <c r="H125" s="16" t="s">
        <v>23</v>
      </c>
      <c r="I125" s="35">
        <v>42734</v>
      </c>
      <c r="J125" s="39">
        <v>0.78125</v>
      </c>
      <c r="K125" s="17"/>
      <c r="L125" s="70">
        <v>2100</v>
      </c>
      <c r="M125" s="16">
        <v>3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54.75" customHeight="1" x14ac:dyDescent="0.15">
      <c r="A126" s="16">
        <v>121</v>
      </c>
      <c r="B126" s="22">
        <v>199</v>
      </c>
      <c r="C126" s="22" t="s">
        <v>739</v>
      </c>
      <c r="D126" s="23" t="s">
        <v>740</v>
      </c>
      <c r="E126" s="22" t="s">
        <v>2710</v>
      </c>
      <c r="F126" s="22" t="s">
        <v>3502</v>
      </c>
      <c r="G126" s="22" t="s">
        <v>3503</v>
      </c>
      <c r="H126" s="215" t="s">
        <v>1455</v>
      </c>
      <c r="I126" s="35">
        <v>42732</v>
      </c>
      <c r="J126" s="39">
        <v>0.84375</v>
      </c>
      <c r="K126" s="34"/>
      <c r="L126" s="70">
        <v>1700</v>
      </c>
      <c r="M126" s="16">
        <v>3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55.5" customHeight="1" x14ac:dyDescent="0.15">
      <c r="A127" s="16">
        <v>122</v>
      </c>
      <c r="B127" s="22">
        <v>200</v>
      </c>
      <c r="C127" s="22" t="s">
        <v>743</v>
      </c>
      <c r="D127" s="23" t="s">
        <v>744</v>
      </c>
      <c r="E127" s="22" t="s">
        <v>745</v>
      </c>
      <c r="F127" s="22" t="s">
        <v>3504</v>
      </c>
      <c r="G127" s="22" t="s">
        <v>3505</v>
      </c>
      <c r="H127" s="215" t="s">
        <v>1455</v>
      </c>
      <c r="I127" s="35">
        <v>42735</v>
      </c>
      <c r="J127" s="39">
        <v>0.875</v>
      </c>
      <c r="K127" s="17"/>
      <c r="L127" s="70">
        <v>5500</v>
      </c>
      <c r="M127" s="16">
        <v>1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38.25" customHeight="1" x14ac:dyDescent="0.15">
      <c r="A128" s="16">
        <v>123</v>
      </c>
      <c r="B128" s="22">
        <v>201</v>
      </c>
      <c r="C128" s="22" t="s">
        <v>748</v>
      </c>
      <c r="D128" s="23" t="s">
        <v>749</v>
      </c>
      <c r="E128" s="22" t="s">
        <v>20</v>
      </c>
      <c r="F128" s="22" t="s">
        <v>3506</v>
      </c>
      <c r="G128" s="22" t="s">
        <v>751</v>
      </c>
      <c r="H128" s="215" t="s">
        <v>23</v>
      </c>
      <c r="I128" s="35">
        <v>42735</v>
      </c>
      <c r="J128" s="39">
        <v>0.64583333333333337</v>
      </c>
      <c r="K128" s="17"/>
      <c r="L128" s="70">
        <v>2200</v>
      </c>
      <c r="M128" s="16">
        <v>1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51.75" customHeight="1" x14ac:dyDescent="0.15">
      <c r="A129" s="16">
        <v>124</v>
      </c>
      <c r="B129" s="22">
        <v>202</v>
      </c>
      <c r="C129" s="22" t="s">
        <v>752</v>
      </c>
      <c r="D129" s="23" t="s">
        <v>753</v>
      </c>
      <c r="E129" s="22" t="s">
        <v>326</v>
      </c>
      <c r="F129" s="22" t="s">
        <v>3507</v>
      </c>
      <c r="G129" s="22" t="s">
        <v>3508</v>
      </c>
      <c r="H129" s="215" t="s">
        <v>1455</v>
      </c>
      <c r="I129" s="35">
        <v>42734</v>
      </c>
      <c r="J129" s="39">
        <v>0.875</v>
      </c>
      <c r="K129" s="17"/>
      <c r="L129" s="70">
        <v>1600</v>
      </c>
      <c r="M129" s="16">
        <v>1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51.75" customHeight="1" x14ac:dyDescent="0.15">
      <c r="A130" s="16">
        <v>125</v>
      </c>
      <c r="B130" s="16">
        <v>95</v>
      </c>
      <c r="C130" s="16" t="s">
        <v>356</v>
      </c>
      <c r="D130" s="17" t="s">
        <v>357</v>
      </c>
      <c r="E130" s="16" t="s">
        <v>2710</v>
      </c>
      <c r="F130" s="16" t="s">
        <v>3509</v>
      </c>
      <c r="G130" s="16" t="s">
        <v>3510</v>
      </c>
      <c r="H130" s="16" t="s">
        <v>23</v>
      </c>
      <c r="I130" s="35">
        <v>42733</v>
      </c>
      <c r="J130" s="39">
        <v>0.75</v>
      </c>
      <c r="K130" s="17"/>
      <c r="L130" s="70">
        <v>1600</v>
      </c>
      <c r="M130" s="16">
        <v>3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51.75" customHeight="1" x14ac:dyDescent="0.15">
      <c r="A131" s="16">
        <v>126</v>
      </c>
      <c r="B131" s="16">
        <v>205</v>
      </c>
      <c r="C131" s="16" t="s">
        <v>764</v>
      </c>
      <c r="D131" s="17" t="s">
        <v>765</v>
      </c>
      <c r="E131" s="16" t="s">
        <v>199</v>
      </c>
      <c r="F131" s="16" t="s">
        <v>652</v>
      </c>
      <c r="G131" s="16" t="s">
        <v>766</v>
      </c>
      <c r="H131" s="16" t="s">
        <v>1455</v>
      </c>
      <c r="I131" s="35">
        <v>42735</v>
      </c>
      <c r="J131" s="39">
        <v>0.83333333333333337</v>
      </c>
      <c r="K131" s="17"/>
      <c r="L131" s="70">
        <v>3700</v>
      </c>
      <c r="M131" s="16">
        <v>2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51.75" customHeight="1" x14ac:dyDescent="0.15">
      <c r="A132" s="16">
        <v>127</v>
      </c>
      <c r="B132" s="16">
        <v>206</v>
      </c>
      <c r="C132" s="16" t="s">
        <v>767</v>
      </c>
      <c r="D132" s="17" t="s">
        <v>768</v>
      </c>
      <c r="E132" s="16" t="s">
        <v>2710</v>
      </c>
      <c r="F132" s="16" t="s">
        <v>769</v>
      </c>
      <c r="G132" s="16" t="s">
        <v>770</v>
      </c>
      <c r="H132" s="215" t="s">
        <v>1455</v>
      </c>
      <c r="I132" s="35">
        <v>42729</v>
      </c>
      <c r="J132" s="39">
        <v>0.5</v>
      </c>
      <c r="K132" s="17"/>
      <c r="L132" s="70">
        <v>1600</v>
      </c>
      <c r="M132" s="16">
        <v>3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51.75" customHeight="1" x14ac:dyDescent="0.15">
      <c r="A133" s="16">
        <v>128</v>
      </c>
      <c r="B133" s="16">
        <v>216</v>
      </c>
      <c r="C133" s="16" t="s">
        <v>806</v>
      </c>
      <c r="D133" s="17" t="s">
        <v>807</v>
      </c>
      <c r="E133" s="16" t="s">
        <v>2710</v>
      </c>
      <c r="F133" s="16" t="s">
        <v>808</v>
      </c>
      <c r="G133" s="16" t="s">
        <v>3511</v>
      </c>
      <c r="H133" s="215" t="s">
        <v>1455</v>
      </c>
      <c r="I133" s="35">
        <v>42733</v>
      </c>
      <c r="J133" s="39">
        <v>0.625</v>
      </c>
      <c r="K133" s="16"/>
      <c r="L133" s="70">
        <v>1500</v>
      </c>
      <c r="M133" s="16">
        <v>3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51.75" customHeight="1" x14ac:dyDescent="0.15">
      <c r="A134" s="16">
        <v>129</v>
      </c>
      <c r="B134" s="16">
        <v>115</v>
      </c>
      <c r="C134" s="16" t="s">
        <v>2741</v>
      </c>
      <c r="D134" s="17" t="s">
        <v>2742</v>
      </c>
      <c r="E134" s="16" t="s">
        <v>2743</v>
      </c>
      <c r="F134" s="16" t="s">
        <v>2744</v>
      </c>
      <c r="G134" s="16" t="s">
        <v>2745</v>
      </c>
      <c r="H134" s="16" t="s">
        <v>23</v>
      </c>
      <c r="I134" s="35">
        <v>42734</v>
      </c>
      <c r="J134" s="39">
        <v>0.45833333333333331</v>
      </c>
      <c r="K134" s="17"/>
      <c r="L134" s="70">
        <v>5000</v>
      </c>
      <c r="M134" s="16">
        <v>2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51.75" customHeight="1" x14ac:dyDescent="0.15">
      <c r="A135" s="16">
        <v>130</v>
      </c>
      <c r="B135" s="16">
        <v>85</v>
      </c>
      <c r="C135" s="16" t="s">
        <v>315</v>
      </c>
      <c r="D135" s="17" t="s">
        <v>3512</v>
      </c>
      <c r="E135" s="16" t="s">
        <v>20</v>
      </c>
      <c r="F135" s="16" t="s">
        <v>317</v>
      </c>
      <c r="G135" s="16" t="s">
        <v>3513</v>
      </c>
      <c r="H135" s="16" t="s">
        <v>23</v>
      </c>
      <c r="I135" s="35">
        <v>42732</v>
      </c>
      <c r="J135" s="39">
        <v>0.77083333333333337</v>
      </c>
      <c r="K135" s="17"/>
      <c r="L135" s="70">
        <v>1200</v>
      </c>
      <c r="M135" s="16">
        <v>2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51.75" customHeight="1" x14ac:dyDescent="0.15">
      <c r="A136" s="16">
        <v>131</v>
      </c>
      <c r="B136" s="16">
        <v>154</v>
      </c>
      <c r="C136" s="16" t="s">
        <v>549</v>
      </c>
      <c r="D136" s="17" t="s">
        <v>550</v>
      </c>
      <c r="E136" s="16" t="s">
        <v>20</v>
      </c>
      <c r="F136" s="16" t="s">
        <v>3514</v>
      </c>
      <c r="G136" s="16" t="s">
        <v>3515</v>
      </c>
      <c r="H136" s="16" t="s">
        <v>23</v>
      </c>
      <c r="I136" s="35">
        <v>42734</v>
      </c>
      <c r="J136" s="39">
        <v>0.8125</v>
      </c>
      <c r="K136" s="17"/>
      <c r="L136" s="70">
        <v>1500</v>
      </c>
      <c r="M136" s="16">
        <v>2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51.75" customHeight="1" x14ac:dyDescent="0.15">
      <c r="A137" s="16">
        <v>132</v>
      </c>
      <c r="B137" s="16">
        <v>208</v>
      </c>
      <c r="C137" s="16" t="s">
        <v>774</v>
      </c>
      <c r="D137" s="17" t="s">
        <v>775</v>
      </c>
      <c r="E137" s="16" t="s">
        <v>20</v>
      </c>
      <c r="F137" s="16" t="s">
        <v>3516</v>
      </c>
      <c r="G137" s="16" t="s">
        <v>777</v>
      </c>
      <c r="H137" s="16" t="s">
        <v>1455</v>
      </c>
      <c r="I137" s="35">
        <v>42733</v>
      </c>
      <c r="J137" s="39">
        <v>0.875</v>
      </c>
      <c r="K137" s="17"/>
      <c r="L137" s="70">
        <v>1300</v>
      </c>
      <c r="M137" s="16">
        <v>2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51.75" customHeight="1" x14ac:dyDescent="0.15">
      <c r="A138" s="21">
        <v>133</v>
      </c>
      <c r="B138" s="16">
        <v>260</v>
      </c>
      <c r="C138" s="16" t="s">
        <v>3517</v>
      </c>
      <c r="D138" s="17" t="s">
        <v>3518</v>
      </c>
      <c r="E138" s="16" t="s">
        <v>135</v>
      </c>
      <c r="F138" s="16" t="s">
        <v>986</v>
      </c>
      <c r="G138" s="16" t="s">
        <v>3519</v>
      </c>
      <c r="H138" s="21" t="s">
        <v>23</v>
      </c>
      <c r="I138" s="35">
        <v>42735</v>
      </c>
      <c r="J138" s="59">
        <v>0.45833333333333331</v>
      </c>
      <c r="K138" s="32"/>
      <c r="L138" s="65">
        <v>2000</v>
      </c>
      <c r="M138" s="21">
        <v>4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51.75" customHeight="1" x14ac:dyDescent="0.15">
      <c r="A139" s="16">
        <v>134</v>
      </c>
      <c r="B139" s="16">
        <v>21</v>
      </c>
      <c r="C139" s="16" t="s">
        <v>107</v>
      </c>
      <c r="D139" s="17" t="s">
        <v>3178</v>
      </c>
      <c r="E139" s="16" t="s">
        <v>2710</v>
      </c>
      <c r="F139" s="16" t="s">
        <v>3520</v>
      </c>
      <c r="G139" s="16" t="s">
        <v>3521</v>
      </c>
      <c r="H139" s="16" t="s">
        <v>23</v>
      </c>
      <c r="I139" s="35">
        <v>42733</v>
      </c>
      <c r="J139" s="39">
        <v>0.71875</v>
      </c>
      <c r="K139" s="17"/>
      <c r="L139" s="70">
        <v>1400</v>
      </c>
      <c r="M139" s="16">
        <v>3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58.5" customHeight="1" x14ac:dyDescent="0.15">
      <c r="A140" s="16">
        <v>135</v>
      </c>
      <c r="B140" s="16">
        <v>219</v>
      </c>
      <c r="C140" s="16" t="s">
        <v>819</v>
      </c>
      <c r="D140" s="17" t="s">
        <v>820</v>
      </c>
      <c r="E140" s="16" t="s">
        <v>2710</v>
      </c>
      <c r="F140" s="16" t="s">
        <v>821</v>
      </c>
      <c r="G140" s="16" t="s">
        <v>3522</v>
      </c>
      <c r="H140" s="215" t="s">
        <v>1455</v>
      </c>
      <c r="I140" s="35">
        <v>42729</v>
      </c>
      <c r="J140" s="39">
        <v>0.71875</v>
      </c>
      <c r="K140" s="16" t="s">
        <v>3523</v>
      </c>
      <c r="L140" s="70">
        <v>1500</v>
      </c>
      <c r="M140" s="16">
        <v>3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82.5" customHeight="1" x14ac:dyDescent="0.15">
      <c r="A141" s="16">
        <v>136</v>
      </c>
      <c r="B141" s="16">
        <v>210</v>
      </c>
      <c r="C141" s="16" t="s">
        <v>782</v>
      </c>
      <c r="D141" s="17" t="s">
        <v>783</v>
      </c>
      <c r="E141" s="16" t="s">
        <v>569</v>
      </c>
      <c r="F141" s="16" t="s">
        <v>784</v>
      </c>
      <c r="G141" s="16" t="s">
        <v>3524</v>
      </c>
      <c r="H141" s="215" t="s">
        <v>1455</v>
      </c>
      <c r="I141" s="35">
        <v>42729</v>
      </c>
      <c r="J141" s="39">
        <v>0.625</v>
      </c>
      <c r="K141" s="17"/>
      <c r="L141" s="70">
        <v>1600</v>
      </c>
      <c r="M141" s="16">
        <v>3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63.75" customHeight="1" x14ac:dyDescent="0.15">
      <c r="A142" s="16">
        <v>137</v>
      </c>
      <c r="B142" s="16">
        <v>211</v>
      </c>
      <c r="C142" s="16" t="s">
        <v>785</v>
      </c>
      <c r="D142" s="17" t="s">
        <v>786</v>
      </c>
      <c r="E142" s="16" t="s">
        <v>20</v>
      </c>
      <c r="F142" s="16" t="s">
        <v>3525</v>
      </c>
      <c r="G142" s="16" t="s">
        <v>788</v>
      </c>
      <c r="H142" s="215" t="s">
        <v>1455</v>
      </c>
      <c r="I142" s="35">
        <v>42728</v>
      </c>
      <c r="J142" s="39">
        <v>0.79166666666666663</v>
      </c>
      <c r="K142" s="16" t="s">
        <v>3526</v>
      </c>
      <c r="L142" s="70">
        <v>2500</v>
      </c>
      <c r="M142" s="16">
        <v>4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78.75" customHeight="1" x14ac:dyDescent="0.15">
      <c r="A143" s="16">
        <v>138</v>
      </c>
      <c r="B143" s="16">
        <v>212</v>
      </c>
      <c r="C143" s="16" t="s">
        <v>3527</v>
      </c>
      <c r="D143" s="17" t="s">
        <v>790</v>
      </c>
      <c r="E143" s="16" t="s">
        <v>559</v>
      </c>
      <c r="F143" s="16" t="s">
        <v>791</v>
      </c>
      <c r="G143" s="16" t="s">
        <v>792</v>
      </c>
      <c r="H143" s="215" t="s">
        <v>1455</v>
      </c>
      <c r="I143" s="35">
        <v>42735</v>
      </c>
      <c r="J143" s="39">
        <v>0.91666666666666663</v>
      </c>
      <c r="K143" s="17"/>
      <c r="L143" s="70">
        <v>5500</v>
      </c>
      <c r="M143" s="16">
        <v>4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51.75" customHeight="1" x14ac:dyDescent="0.15">
      <c r="A144" s="16">
        <v>139</v>
      </c>
      <c r="B144" s="16">
        <v>213</v>
      </c>
      <c r="C144" s="16" t="s">
        <v>793</v>
      </c>
      <c r="D144" s="17" t="s">
        <v>794</v>
      </c>
      <c r="E144" s="16" t="s">
        <v>20</v>
      </c>
      <c r="F144" s="16" t="s">
        <v>795</v>
      </c>
      <c r="G144" s="16" t="s">
        <v>796</v>
      </c>
      <c r="H144" s="215" t="s">
        <v>1455</v>
      </c>
      <c r="I144" s="35">
        <v>42735</v>
      </c>
      <c r="J144" s="39">
        <v>0.6875</v>
      </c>
      <c r="K144" s="17"/>
      <c r="L144" s="70">
        <v>2200</v>
      </c>
      <c r="M144" s="16">
        <v>1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51.75" customHeight="1" x14ac:dyDescent="0.15">
      <c r="A145" s="16">
        <v>140</v>
      </c>
      <c r="B145" s="2">
        <v>214</v>
      </c>
      <c r="C145" s="16" t="s">
        <v>3528</v>
      </c>
      <c r="D145" s="17" t="s">
        <v>798</v>
      </c>
      <c r="E145" s="16" t="s">
        <v>20</v>
      </c>
      <c r="F145" s="16" t="s">
        <v>3529</v>
      </c>
      <c r="G145" s="16" t="s">
        <v>3530</v>
      </c>
      <c r="H145" s="215" t="s">
        <v>1455</v>
      </c>
      <c r="I145" s="35">
        <v>42735</v>
      </c>
      <c r="J145" s="39">
        <v>0.70833333333333337</v>
      </c>
      <c r="K145" s="17" t="s">
        <v>3531</v>
      </c>
      <c r="L145" s="70">
        <v>2200</v>
      </c>
      <c r="M145" s="16">
        <v>4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51.75" customHeight="1" x14ac:dyDescent="0.15">
      <c r="A146" s="16">
        <v>141</v>
      </c>
      <c r="B146" s="16">
        <v>215</v>
      </c>
      <c r="C146" s="16" t="s">
        <v>802</v>
      </c>
      <c r="D146" s="17" t="s">
        <v>3532</v>
      </c>
      <c r="E146" s="16" t="s">
        <v>20</v>
      </c>
      <c r="F146" s="16" t="s">
        <v>804</v>
      </c>
      <c r="G146" s="16" t="s">
        <v>3533</v>
      </c>
      <c r="H146" s="215" t="s">
        <v>23</v>
      </c>
      <c r="I146" s="35">
        <v>42735</v>
      </c>
      <c r="J146" s="39">
        <v>0.58333333333333337</v>
      </c>
      <c r="K146" s="17" t="s">
        <v>3534</v>
      </c>
      <c r="L146" s="70">
        <v>2200</v>
      </c>
      <c r="M146" s="16">
        <v>1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51.75" customHeight="1" x14ac:dyDescent="0.15">
      <c r="A147" s="16">
        <v>142</v>
      </c>
      <c r="B147" s="16">
        <v>220</v>
      </c>
      <c r="C147" s="16" t="s">
        <v>3535</v>
      </c>
      <c r="D147" s="17" t="s">
        <v>3536</v>
      </c>
      <c r="E147" s="16" t="s">
        <v>352</v>
      </c>
      <c r="F147" s="16" t="s">
        <v>3537</v>
      </c>
      <c r="G147" s="16" t="s">
        <v>3538</v>
      </c>
      <c r="H147" s="215" t="s">
        <v>1455</v>
      </c>
      <c r="I147" s="35">
        <v>42733</v>
      </c>
      <c r="J147" s="39">
        <v>0.66666666666666663</v>
      </c>
      <c r="K147" s="16"/>
      <c r="L147" s="70">
        <v>1700</v>
      </c>
      <c r="M147" s="16">
        <v>3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51.75" customHeight="1" x14ac:dyDescent="0.15">
      <c r="A148" s="16">
        <v>143</v>
      </c>
      <c r="B148" s="16">
        <v>222</v>
      </c>
      <c r="C148" s="16" t="s">
        <v>831</v>
      </c>
      <c r="D148" s="17" t="s">
        <v>832</v>
      </c>
      <c r="E148" s="16" t="s">
        <v>833</v>
      </c>
      <c r="F148" s="16" t="s">
        <v>834</v>
      </c>
      <c r="G148" s="16" t="s">
        <v>835</v>
      </c>
      <c r="H148" s="215" t="s">
        <v>1455</v>
      </c>
      <c r="I148" s="35">
        <v>42735</v>
      </c>
      <c r="J148" s="39">
        <v>0.875</v>
      </c>
      <c r="K148" s="17"/>
      <c r="L148" s="70">
        <v>4300</v>
      </c>
      <c r="M148" s="16">
        <v>4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93" customHeight="1" x14ac:dyDescent="0.15">
      <c r="A149" s="16">
        <v>144</v>
      </c>
      <c r="B149" s="16">
        <v>223</v>
      </c>
      <c r="C149" s="16" t="s">
        <v>836</v>
      </c>
      <c r="D149" s="17" t="s">
        <v>837</v>
      </c>
      <c r="E149" s="16" t="s">
        <v>20</v>
      </c>
      <c r="F149" s="16" t="s">
        <v>838</v>
      </c>
      <c r="G149" s="16" t="s">
        <v>839</v>
      </c>
      <c r="H149" s="215" t="s">
        <v>1455</v>
      </c>
      <c r="I149" s="35">
        <v>42729</v>
      </c>
      <c r="J149" s="39">
        <v>0.50694444444444442</v>
      </c>
      <c r="K149" s="17" t="s">
        <v>3539</v>
      </c>
      <c r="L149" s="70">
        <v>2000</v>
      </c>
      <c r="M149" s="16">
        <v>2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51.75" customHeight="1" x14ac:dyDescent="0.15">
      <c r="A150" s="16">
        <v>145</v>
      </c>
      <c r="B150" s="16">
        <v>224</v>
      </c>
      <c r="C150" s="16" t="s">
        <v>840</v>
      </c>
      <c r="D150" s="17" t="s">
        <v>841</v>
      </c>
      <c r="E150" s="16" t="s">
        <v>2710</v>
      </c>
      <c r="F150" s="16" t="s">
        <v>842</v>
      </c>
      <c r="G150" s="16" t="s">
        <v>843</v>
      </c>
      <c r="H150" s="215" t="s">
        <v>1455</v>
      </c>
      <c r="I150" s="35">
        <v>42729</v>
      </c>
      <c r="J150" s="39">
        <v>0.53125</v>
      </c>
      <c r="K150" s="17" t="s">
        <v>3540</v>
      </c>
      <c r="L150" s="70">
        <v>1500</v>
      </c>
      <c r="M150" s="16">
        <v>3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70.5" customHeight="1" x14ac:dyDescent="0.15">
      <c r="A151" s="16">
        <v>146</v>
      </c>
      <c r="B151" s="22">
        <v>197</v>
      </c>
      <c r="C151" s="218" t="s">
        <v>731</v>
      </c>
      <c r="D151" s="23" t="s">
        <v>732</v>
      </c>
      <c r="E151" s="22" t="s">
        <v>20</v>
      </c>
      <c r="F151" s="218" t="s">
        <v>733</v>
      </c>
      <c r="G151" s="22" t="s">
        <v>3541</v>
      </c>
      <c r="H151" s="215" t="s">
        <v>1455</v>
      </c>
      <c r="I151" s="35">
        <v>42726</v>
      </c>
      <c r="J151" s="39">
        <v>0.85416666666666663</v>
      </c>
      <c r="K151" s="17" t="s">
        <v>3542</v>
      </c>
      <c r="L151" s="70">
        <v>4000</v>
      </c>
      <c r="M151" s="16" t="s">
        <v>3543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88.5" customHeight="1" x14ac:dyDescent="0.15">
      <c r="A152" s="16">
        <v>147</v>
      </c>
      <c r="B152" s="22">
        <v>197</v>
      </c>
      <c r="C152" s="218" t="s">
        <v>731</v>
      </c>
      <c r="D152" s="23" t="s">
        <v>732</v>
      </c>
      <c r="E152" s="22" t="s">
        <v>20</v>
      </c>
      <c r="F152" s="218" t="s">
        <v>733</v>
      </c>
      <c r="G152" s="22" t="s">
        <v>3541</v>
      </c>
      <c r="H152" s="215" t="s">
        <v>1455</v>
      </c>
      <c r="I152" s="35">
        <v>42727</v>
      </c>
      <c r="J152" s="39">
        <v>0.85416666666666663</v>
      </c>
      <c r="K152" s="17" t="s">
        <v>3542</v>
      </c>
      <c r="L152" s="70">
        <v>4000</v>
      </c>
      <c r="M152" s="16" t="s">
        <v>3543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51.75" customHeight="1" x14ac:dyDescent="0.15">
      <c r="A153" s="16">
        <v>148</v>
      </c>
      <c r="B153" s="16">
        <v>221</v>
      </c>
      <c r="C153" s="16" t="s">
        <v>827</v>
      </c>
      <c r="D153" s="17" t="s">
        <v>828</v>
      </c>
      <c r="E153" s="16" t="s">
        <v>20</v>
      </c>
      <c r="F153" s="16" t="s">
        <v>3544</v>
      </c>
      <c r="G153" s="16" t="s">
        <v>3545</v>
      </c>
      <c r="H153" s="215" t="s">
        <v>1455</v>
      </c>
      <c r="I153" s="35">
        <v>42735</v>
      </c>
      <c r="J153" s="39">
        <v>0.52083333333333337</v>
      </c>
      <c r="K153" s="17"/>
      <c r="L153" s="70">
        <v>1900</v>
      </c>
      <c r="M153" s="16">
        <v>2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9" customHeight="1" x14ac:dyDescent="0.15">
      <c r="A154" s="16">
        <v>149</v>
      </c>
      <c r="B154" s="16">
        <v>225</v>
      </c>
      <c r="C154" s="16" t="s">
        <v>844</v>
      </c>
      <c r="D154" s="17" t="s">
        <v>845</v>
      </c>
      <c r="E154" s="16" t="s">
        <v>20</v>
      </c>
      <c r="F154" s="16" t="s">
        <v>846</v>
      </c>
      <c r="G154" s="16" t="s">
        <v>137</v>
      </c>
      <c r="H154" s="215" t="s">
        <v>1455</v>
      </c>
      <c r="I154" s="35">
        <v>42730</v>
      </c>
      <c r="J154" s="39">
        <v>0.36805555555555558</v>
      </c>
      <c r="K154" s="16" t="s">
        <v>3546</v>
      </c>
      <c r="L154" s="70">
        <v>1000</v>
      </c>
      <c r="M154" s="16" t="s">
        <v>3048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51.75" customHeight="1" x14ac:dyDescent="0.15">
      <c r="A155" s="16">
        <v>150</v>
      </c>
      <c r="B155" s="22">
        <v>197</v>
      </c>
      <c r="C155" s="218" t="s">
        <v>731</v>
      </c>
      <c r="D155" s="23" t="s">
        <v>732</v>
      </c>
      <c r="E155" s="22" t="s">
        <v>20</v>
      </c>
      <c r="F155" s="218" t="s">
        <v>733</v>
      </c>
      <c r="G155" s="22" t="s">
        <v>3541</v>
      </c>
      <c r="H155" s="215" t="s">
        <v>1455</v>
      </c>
      <c r="I155" s="35">
        <v>42728</v>
      </c>
      <c r="J155" s="39">
        <v>0.85416666666666663</v>
      </c>
      <c r="K155" s="17" t="s">
        <v>3547</v>
      </c>
      <c r="L155" s="70">
        <v>4000</v>
      </c>
      <c r="M155" s="16" t="s">
        <v>3543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70.5" customHeight="1" x14ac:dyDescent="0.15">
      <c r="A156" s="16">
        <v>151</v>
      </c>
      <c r="B156" s="22">
        <v>175</v>
      </c>
      <c r="C156" s="218" t="s">
        <v>638</v>
      </c>
      <c r="D156" s="23" t="s">
        <v>639</v>
      </c>
      <c r="E156" s="22" t="s">
        <v>62</v>
      </c>
      <c r="F156" s="20" t="s">
        <v>99</v>
      </c>
      <c r="G156" s="20" t="s">
        <v>3548</v>
      </c>
      <c r="H156" s="215" t="s">
        <v>23</v>
      </c>
      <c r="I156" s="35">
        <v>42727</v>
      </c>
      <c r="J156" s="39">
        <v>0.65625</v>
      </c>
      <c r="K156" s="17" t="s">
        <v>3549</v>
      </c>
      <c r="L156" s="70">
        <v>3500</v>
      </c>
      <c r="M156" s="16" t="s">
        <v>3366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93" customHeight="1" x14ac:dyDescent="0.15">
      <c r="A157" s="16">
        <v>152</v>
      </c>
      <c r="B157" s="16">
        <v>226</v>
      </c>
      <c r="C157" s="16" t="s">
        <v>848</v>
      </c>
      <c r="D157" s="17" t="s">
        <v>849</v>
      </c>
      <c r="E157" s="16" t="s">
        <v>20</v>
      </c>
      <c r="F157" s="16" t="s">
        <v>850</v>
      </c>
      <c r="G157" s="16" t="s">
        <v>851</v>
      </c>
      <c r="H157" s="215" t="s">
        <v>1455</v>
      </c>
      <c r="I157" s="35">
        <v>42735</v>
      </c>
      <c r="J157" s="39">
        <v>0.70833333333333337</v>
      </c>
      <c r="K157" s="34"/>
      <c r="L157" s="70">
        <v>2200</v>
      </c>
      <c r="M157" s="16">
        <v>1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51.75" customHeight="1" x14ac:dyDescent="0.15">
      <c r="A158" s="16">
        <v>153</v>
      </c>
      <c r="B158" s="16">
        <v>227</v>
      </c>
      <c r="C158" s="16" t="s">
        <v>852</v>
      </c>
      <c r="D158" s="17" t="s">
        <v>853</v>
      </c>
      <c r="E158" s="16" t="s">
        <v>20</v>
      </c>
      <c r="F158" s="16" t="s">
        <v>854</v>
      </c>
      <c r="G158" s="16" t="s">
        <v>3550</v>
      </c>
      <c r="H158" s="215" t="s">
        <v>1455</v>
      </c>
      <c r="I158" s="35">
        <v>42732</v>
      </c>
      <c r="J158" s="39">
        <v>0.85416666666666663</v>
      </c>
      <c r="K158" s="17"/>
      <c r="L158" s="70">
        <v>1300</v>
      </c>
      <c r="M158" s="16">
        <v>2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51.75" customHeight="1" x14ac:dyDescent="0.15">
      <c r="A159" s="16">
        <v>154</v>
      </c>
      <c r="B159" s="16">
        <v>229</v>
      </c>
      <c r="C159" s="16" t="s">
        <v>861</v>
      </c>
      <c r="D159" s="17" t="s">
        <v>862</v>
      </c>
      <c r="E159" s="16" t="s">
        <v>89</v>
      </c>
      <c r="F159" s="16" t="s">
        <v>863</v>
      </c>
      <c r="G159" s="16" t="s">
        <v>3551</v>
      </c>
      <c r="H159" s="215" t="s">
        <v>1455</v>
      </c>
      <c r="I159" s="35">
        <v>42728</v>
      </c>
      <c r="J159" s="39">
        <v>0.625</v>
      </c>
      <c r="K159" s="17"/>
      <c r="L159" s="70">
        <v>1400</v>
      </c>
      <c r="M159" s="16">
        <v>2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74.25" customHeight="1" x14ac:dyDescent="0.15">
      <c r="A160" s="16">
        <v>155</v>
      </c>
      <c r="B160" s="16">
        <v>230</v>
      </c>
      <c r="C160" s="16" t="s">
        <v>865</v>
      </c>
      <c r="D160" s="17" t="s">
        <v>866</v>
      </c>
      <c r="E160" s="16" t="s">
        <v>79</v>
      </c>
      <c r="F160" s="16" t="s">
        <v>867</v>
      </c>
      <c r="G160" s="16"/>
      <c r="H160" s="215" t="s">
        <v>23</v>
      </c>
      <c r="I160" s="35">
        <v>42729</v>
      </c>
      <c r="J160" s="39">
        <v>0.66666666666666663</v>
      </c>
      <c r="K160" s="16" t="s">
        <v>3552</v>
      </c>
      <c r="L160" s="70">
        <v>0</v>
      </c>
      <c r="M160" s="16">
        <v>2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51.75" customHeight="1" x14ac:dyDescent="0.15">
      <c r="A161" s="16">
        <v>156</v>
      </c>
      <c r="B161" s="16">
        <v>231</v>
      </c>
      <c r="C161" s="16" t="s">
        <v>868</v>
      </c>
      <c r="D161" s="17" t="s">
        <v>869</v>
      </c>
      <c r="E161" s="16" t="s">
        <v>128</v>
      </c>
      <c r="F161" s="16" t="s">
        <v>870</v>
      </c>
      <c r="G161" s="16" t="s">
        <v>800</v>
      </c>
      <c r="H161" s="215" t="s">
        <v>1455</v>
      </c>
      <c r="I161" s="35">
        <v>42729</v>
      </c>
      <c r="J161" s="39">
        <v>0.6875</v>
      </c>
      <c r="K161" s="17"/>
      <c r="L161" s="70">
        <v>2200</v>
      </c>
      <c r="M161" s="16">
        <v>1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39.75" customHeight="1" x14ac:dyDescent="0.15">
      <c r="A162" s="16">
        <v>157</v>
      </c>
      <c r="B162" s="22">
        <v>197</v>
      </c>
      <c r="C162" s="218" t="s">
        <v>731</v>
      </c>
      <c r="D162" s="23" t="s">
        <v>732</v>
      </c>
      <c r="E162" s="22" t="s">
        <v>20</v>
      </c>
      <c r="F162" s="218" t="s">
        <v>733</v>
      </c>
      <c r="G162" s="22" t="s">
        <v>3553</v>
      </c>
      <c r="H162" s="215" t="s">
        <v>1455</v>
      </c>
      <c r="I162" s="35">
        <v>42727</v>
      </c>
      <c r="J162" s="39" t="s">
        <v>3554</v>
      </c>
      <c r="K162" s="17"/>
      <c r="L162" s="70">
        <v>6000</v>
      </c>
      <c r="M162" s="16" t="s">
        <v>3555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75.75" customHeight="1" x14ac:dyDescent="0.15">
      <c r="A163" s="21">
        <v>158</v>
      </c>
      <c r="B163" s="16">
        <v>238</v>
      </c>
      <c r="C163" s="16" t="s">
        <v>894</v>
      </c>
      <c r="D163" s="17" t="s">
        <v>895</v>
      </c>
      <c r="E163" s="16" t="s">
        <v>896</v>
      </c>
      <c r="F163" s="16" t="s">
        <v>897</v>
      </c>
      <c r="G163" s="16" t="s">
        <v>3556</v>
      </c>
      <c r="H163" s="215" t="s">
        <v>1455</v>
      </c>
      <c r="I163" s="35">
        <v>42734</v>
      </c>
      <c r="J163" s="59">
        <v>0.53125</v>
      </c>
      <c r="K163" s="21"/>
      <c r="L163" s="65">
        <v>2000</v>
      </c>
      <c r="M163" s="21">
        <v>3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65.25" customHeight="1" x14ac:dyDescent="0.15">
      <c r="A164" s="16">
        <v>159</v>
      </c>
      <c r="B164" s="16">
        <v>234</v>
      </c>
      <c r="C164" s="16" t="s">
        <v>880</v>
      </c>
      <c r="D164" s="17" t="s">
        <v>881</v>
      </c>
      <c r="E164" s="16" t="s">
        <v>569</v>
      </c>
      <c r="F164" s="16" t="s">
        <v>882</v>
      </c>
      <c r="G164" s="16" t="s">
        <v>883</v>
      </c>
      <c r="H164" s="215" t="s">
        <v>1455</v>
      </c>
      <c r="I164" s="35">
        <v>42732</v>
      </c>
      <c r="J164" s="39">
        <v>0.875</v>
      </c>
      <c r="K164" s="17"/>
      <c r="L164" s="70">
        <v>1400</v>
      </c>
      <c r="M164" s="16">
        <v>3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11" customHeight="1" x14ac:dyDescent="0.15">
      <c r="A165" s="16">
        <v>160</v>
      </c>
      <c r="B165" s="16">
        <v>102</v>
      </c>
      <c r="C165" s="16" t="s">
        <v>3557</v>
      </c>
      <c r="D165" s="17" t="s">
        <v>3558</v>
      </c>
      <c r="E165" s="16" t="s">
        <v>352</v>
      </c>
      <c r="F165" s="16" t="s">
        <v>3559</v>
      </c>
      <c r="G165" s="16" t="s">
        <v>3424</v>
      </c>
      <c r="H165" s="16" t="s">
        <v>23</v>
      </c>
      <c r="I165" s="35">
        <v>42734</v>
      </c>
      <c r="J165" s="39">
        <v>0.6875</v>
      </c>
      <c r="K165" s="17"/>
      <c r="L165" s="70">
        <v>1600</v>
      </c>
      <c r="M165" s="16">
        <v>1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60.75" customHeight="1" x14ac:dyDescent="0.15">
      <c r="A166" s="16">
        <v>161</v>
      </c>
      <c r="B166" s="16">
        <v>28</v>
      </c>
      <c r="C166" s="16" t="s">
        <v>138</v>
      </c>
      <c r="D166" s="17" t="s">
        <v>139</v>
      </c>
      <c r="E166" s="16" t="s">
        <v>62</v>
      </c>
      <c r="F166" s="16" t="s">
        <v>3560</v>
      </c>
      <c r="G166" s="16" t="s">
        <v>3044</v>
      </c>
      <c r="H166" s="16" t="s">
        <v>23</v>
      </c>
      <c r="I166" s="35">
        <v>42736</v>
      </c>
      <c r="J166" s="39">
        <v>6.25E-2</v>
      </c>
      <c r="K166" s="17"/>
      <c r="L166" s="70">
        <v>7000</v>
      </c>
      <c r="M166" s="16">
        <v>3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87.5" customHeight="1" x14ac:dyDescent="0.15">
      <c r="A167" s="16">
        <v>162</v>
      </c>
      <c r="B167" s="16">
        <v>247</v>
      </c>
      <c r="C167" s="16" t="s">
        <v>933</v>
      </c>
      <c r="D167" s="17" t="s">
        <v>934</v>
      </c>
      <c r="E167" s="16" t="s">
        <v>559</v>
      </c>
      <c r="F167" s="16" t="s">
        <v>935</v>
      </c>
      <c r="G167" s="16" t="s">
        <v>936</v>
      </c>
      <c r="H167" s="215" t="s">
        <v>1455</v>
      </c>
      <c r="I167" s="35">
        <v>42733</v>
      </c>
      <c r="J167" s="39">
        <v>0.83333333333333337</v>
      </c>
      <c r="K167" s="343" t="s">
        <v>3561</v>
      </c>
      <c r="L167" s="70">
        <v>1000</v>
      </c>
      <c r="M167" s="16">
        <v>1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39.75" customHeight="1" x14ac:dyDescent="0.15">
      <c r="A168" s="16">
        <v>163</v>
      </c>
      <c r="B168" s="22">
        <v>197</v>
      </c>
      <c r="C168" s="218" t="s">
        <v>731</v>
      </c>
      <c r="D168" s="23" t="s">
        <v>732</v>
      </c>
      <c r="E168" s="22" t="s">
        <v>20</v>
      </c>
      <c r="F168" s="218" t="s">
        <v>733</v>
      </c>
      <c r="G168" s="22" t="s">
        <v>3541</v>
      </c>
      <c r="H168" s="215" t="s">
        <v>1455</v>
      </c>
      <c r="I168" s="35">
        <v>42730</v>
      </c>
      <c r="J168" s="39">
        <v>0.85416666666666663</v>
      </c>
      <c r="K168" s="17"/>
      <c r="L168" s="70">
        <v>4000</v>
      </c>
      <c r="M168" s="16" t="s">
        <v>3562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68.25" customHeight="1" x14ac:dyDescent="0.15">
      <c r="A169" s="16">
        <v>164</v>
      </c>
      <c r="B169" s="16">
        <v>7</v>
      </c>
      <c r="C169" s="16" t="s">
        <v>49</v>
      </c>
      <c r="D169" s="17" t="s">
        <v>50</v>
      </c>
      <c r="E169" s="16" t="s">
        <v>51</v>
      </c>
      <c r="F169" s="16" t="s">
        <v>52</v>
      </c>
      <c r="G169" s="16" t="s">
        <v>3563</v>
      </c>
      <c r="H169" s="16" t="s">
        <v>23</v>
      </c>
      <c r="I169" s="35">
        <v>42735</v>
      </c>
      <c r="J169" s="39">
        <v>0.9375</v>
      </c>
      <c r="K169" s="21"/>
      <c r="L169" s="65">
        <v>4500</v>
      </c>
      <c r="M169" s="16">
        <v>2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79.5" customHeight="1" x14ac:dyDescent="0.15">
      <c r="A170" s="16">
        <v>165</v>
      </c>
      <c r="B170" s="16">
        <v>235</v>
      </c>
      <c r="C170" s="16" t="s">
        <v>3564</v>
      </c>
      <c r="D170" s="17" t="s">
        <v>885</v>
      </c>
      <c r="E170" s="16" t="s">
        <v>20</v>
      </c>
      <c r="F170" s="16" t="s">
        <v>886</v>
      </c>
      <c r="G170" s="16" t="s">
        <v>3565</v>
      </c>
      <c r="H170" s="215" t="s">
        <v>1455</v>
      </c>
      <c r="I170" s="35">
        <v>42735</v>
      </c>
      <c r="J170" s="68">
        <v>0.75</v>
      </c>
      <c r="K170" s="16" t="s">
        <v>3566</v>
      </c>
      <c r="L170" s="70">
        <v>2200</v>
      </c>
      <c r="M170" s="16">
        <v>2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9.75" customHeight="1" x14ac:dyDescent="0.15">
      <c r="A171" s="16">
        <v>166</v>
      </c>
      <c r="B171" s="16">
        <v>74</v>
      </c>
      <c r="C171" s="16" t="s">
        <v>2818</v>
      </c>
      <c r="D171" s="17" t="s">
        <v>2819</v>
      </c>
      <c r="E171" s="16" t="s">
        <v>2230</v>
      </c>
      <c r="F171" s="16" t="s">
        <v>3567</v>
      </c>
      <c r="G171" s="16" t="s">
        <v>2821</v>
      </c>
      <c r="H171" s="16" t="s">
        <v>23</v>
      </c>
      <c r="I171" s="35">
        <v>42734</v>
      </c>
      <c r="J171" s="39">
        <v>0.85416666666666663</v>
      </c>
      <c r="K171" s="17"/>
      <c r="L171" s="70">
        <v>2000</v>
      </c>
      <c r="M171" s="16">
        <v>2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39.75" customHeight="1" x14ac:dyDescent="0.15">
      <c r="A172" s="16">
        <v>167</v>
      </c>
      <c r="B172" s="16">
        <v>155</v>
      </c>
      <c r="C172" s="16" t="s">
        <v>553</v>
      </c>
      <c r="D172" s="17" t="s">
        <v>554</v>
      </c>
      <c r="E172" s="16" t="s">
        <v>20</v>
      </c>
      <c r="F172" s="16" t="s">
        <v>3568</v>
      </c>
      <c r="G172" s="16" t="s">
        <v>556</v>
      </c>
      <c r="H172" s="16" t="s">
        <v>23</v>
      </c>
      <c r="I172" s="35">
        <v>42728</v>
      </c>
      <c r="J172" s="39">
        <v>0.45833333333333331</v>
      </c>
      <c r="K172" s="17"/>
      <c r="L172" s="70">
        <v>0</v>
      </c>
      <c r="M172" s="16">
        <v>2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39.75" customHeight="1" x14ac:dyDescent="0.15">
      <c r="A173" s="16">
        <v>168</v>
      </c>
      <c r="B173" s="16">
        <v>239</v>
      </c>
      <c r="C173" s="16" t="s">
        <v>899</v>
      </c>
      <c r="D173" s="17" t="s">
        <v>900</v>
      </c>
      <c r="E173" s="16" t="s">
        <v>2710</v>
      </c>
      <c r="F173" s="16" t="s">
        <v>3182</v>
      </c>
      <c r="G173" s="16" t="s">
        <v>3569</v>
      </c>
      <c r="H173" s="215" t="s">
        <v>1455</v>
      </c>
      <c r="I173" s="35">
        <v>42732</v>
      </c>
      <c r="J173" s="39">
        <v>0.64583333333333337</v>
      </c>
      <c r="K173" s="17"/>
      <c r="L173" s="70">
        <v>1500</v>
      </c>
      <c r="M173" s="16">
        <v>3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9.75" customHeight="1" x14ac:dyDescent="0.15">
      <c r="A174" s="16">
        <v>169</v>
      </c>
      <c r="B174" s="16">
        <v>240</v>
      </c>
      <c r="C174" s="16" t="s">
        <v>904</v>
      </c>
      <c r="D174" s="17" t="s">
        <v>3570</v>
      </c>
      <c r="E174" s="16" t="s">
        <v>20</v>
      </c>
      <c r="F174" s="16" t="s">
        <v>3571</v>
      </c>
      <c r="G174" s="16" t="s">
        <v>3572</v>
      </c>
      <c r="H174" s="215" t="s">
        <v>1455</v>
      </c>
      <c r="I174" s="35">
        <v>42735</v>
      </c>
      <c r="J174" s="39">
        <v>0.39583333333333331</v>
      </c>
      <c r="K174" s="17"/>
      <c r="L174" s="70">
        <v>1900</v>
      </c>
      <c r="M174" s="16">
        <v>1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39.75" customHeight="1" x14ac:dyDescent="0.15">
      <c r="A175" s="16">
        <v>170</v>
      </c>
      <c r="B175" s="16">
        <v>241</v>
      </c>
      <c r="C175" s="16" t="s">
        <v>909</v>
      </c>
      <c r="D175" s="17" t="s">
        <v>3573</v>
      </c>
      <c r="E175" s="16" t="s">
        <v>20</v>
      </c>
      <c r="F175" s="16" t="s">
        <v>3574</v>
      </c>
      <c r="G175" s="16" t="s">
        <v>3575</v>
      </c>
      <c r="H175" s="215" t="s">
        <v>1455</v>
      </c>
      <c r="I175" s="35">
        <v>42734</v>
      </c>
      <c r="J175" s="39">
        <v>0.75</v>
      </c>
      <c r="K175" s="17"/>
      <c r="L175" s="70">
        <v>1500</v>
      </c>
      <c r="M175" s="16">
        <v>2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39.75" customHeight="1" x14ac:dyDescent="0.15">
      <c r="A176" s="16">
        <v>171</v>
      </c>
      <c r="B176" s="16"/>
      <c r="C176" s="16" t="s">
        <v>2215</v>
      </c>
      <c r="D176" s="17" t="s">
        <v>3576</v>
      </c>
      <c r="E176" s="16" t="s">
        <v>20</v>
      </c>
      <c r="F176" s="16" t="s">
        <v>3577</v>
      </c>
      <c r="G176" s="16" t="s">
        <v>3578</v>
      </c>
      <c r="H176" s="16" t="s">
        <v>23</v>
      </c>
      <c r="I176" s="35">
        <v>42729</v>
      </c>
      <c r="J176" s="39">
        <v>0.60416666666666663</v>
      </c>
      <c r="K176" s="17"/>
      <c r="L176" s="70">
        <v>0</v>
      </c>
      <c r="M176" s="16">
        <v>1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9.75" customHeight="1" x14ac:dyDescent="0.15">
      <c r="A177" s="16">
        <v>172</v>
      </c>
      <c r="B177" s="16">
        <v>242</v>
      </c>
      <c r="C177" s="16" t="s">
        <v>913</v>
      </c>
      <c r="D177" s="17" t="s">
        <v>914</v>
      </c>
      <c r="E177" s="16" t="s">
        <v>20</v>
      </c>
      <c r="F177" s="16" t="s">
        <v>915</v>
      </c>
      <c r="G177" s="16" t="s">
        <v>3579</v>
      </c>
      <c r="H177" s="215" t="s">
        <v>23</v>
      </c>
      <c r="I177" s="35">
        <v>42735</v>
      </c>
      <c r="J177" s="39">
        <v>0.95833333333333337</v>
      </c>
      <c r="K177" s="17" t="s">
        <v>3580</v>
      </c>
      <c r="L177" s="70">
        <v>4700</v>
      </c>
      <c r="M177" s="16">
        <v>2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78.75" customHeight="1" x14ac:dyDescent="0.15">
      <c r="A178" s="16">
        <v>173</v>
      </c>
      <c r="B178" s="16">
        <v>243</v>
      </c>
      <c r="C178" s="16" t="s">
        <v>917</v>
      </c>
      <c r="D178" s="17" t="s">
        <v>918</v>
      </c>
      <c r="E178" s="16" t="s">
        <v>20</v>
      </c>
      <c r="F178" s="16" t="s">
        <v>919</v>
      </c>
      <c r="G178" s="16" t="s">
        <v>920</v>
      </c>
      <c r="H178" s="215" t="s">
        <v>1455</v>
      </c>
      <c r="I178" s="35">
        <v>42735</v>
      </c>
      <c r="J178" s="39">
        <v>0.72916666666666663</v>
      </c>
      <c r="K178" s="17" t="s">
        <v>3581</v>
      </c>
      <c r="L178" s="70">
        <v>2200</v>
      </c>
      <c r="M178" s="16">
        <v>2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56.25" customHeight="1" x14ac:dyDescent="0.15">
      <c r="A179" s="16">
        <v>174</v>
      </c>
      <c r="B179" s="16">
        <v>122</v>
      </c>
      <c r="C179" s="16" t="s">
        <v>437</v>
      </c>
      <c r="D179" s="17" t="s">
        <v>438</v>
      </c>
      <c r="E179" s="16" t="s">
        <v>20</v>
      </c>
      <c r="F179" s="16" t="s">
        <v>3582</v>
      </c>
      <c r="G179" s="16" t="s">
        <v>440</v>
      </c>
      <c r="H179" s="16" t="s">
        <v>23</v>
      </c>
      <c r="I179" s="35">
        <v>42735</v>
      </c>
      <c r="J179" s="39">
        <v>0.47916666666666669</v>
      </c>
      <c r="K179" s="17" t="s">
        <v>3583</v>
      </c>
      <c r="L179" s="70">
        <v>1900</v>
      </c>
      <c r="M179" s="16">
        <v>2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39.75" customHeight="1" x14ac:dyDescent="0.15">
      <c r="A180" s="16">
        <v>175</v>
      </c>
      <c r="B180" s="16">
        <v>244</v>
      </c>
      <c r="C180" s="16" t="s">
        <v>921</v>
      </c>
      <c r="D180" s="17" t="s">
        <v>922</v>
      </c>
      <c r="E180" s="16" t="s">
        <v>2710</v>
      </c>
      <c r="F180" s="16" t="s">
        <v>923</v>
      </c>
      <c r="G180" s="16" t="s">
        <v>924</v>
      </c>
      <c r="H180" s="215" t="s">
        <v>1455</v>
      </c>
      <c r="I180" s="35">
        <v>42729</v>
      </c>
      <c r="J180" s="39">
        <v>0.875</v>
      </c>
      <c r="K180" s="17" t="s">
        <v>3584</v>
      </c>
      <c r="L180" s="70">
        <v>1600</v>
      </c>
      <c r="M180" s="16">
        <v>3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9.75" customHeight="1" x14ac:dyDescent="0.15">
      <c r="A181" s="16">
        <v>176</v>
      </c>
      <c r="B181" s="16">
        <v>245</v>
      </c>
      <c r="C181" s="16" t="s">
        <v>925</v>
      </c>
      <c r="D181" s="17" t="s">
        <v>926</v>
      </c>
      <c r="E181" s="16" t="s">
        <v>559</v>
      </c>
      <c r="F181" s="16" t="s">
        <v>927</v>
      </c>
      <c r="G181" s="16" t="s">
        <v>928</v>
      </c>
      <c r="H181" s="215" t="s">
        <v>1455</v>
      </c>
      <c r="I181" s="35">
        <v>42729</v>
      </c>
      <c r="J181" s="39">
        <v>0.85416666666666663</v>
      </c>
      <c r="K181" s="17"/>
      <c r="L181" s="70">
        <v>1900</v>
      </c>
      <c r="M181" s="16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39.75" customHeight="1" x14ac:dyDescent="0.15">
      <c r="A182" s="16">
        <v>177</v>
      </c>
      <c r="B182" s="16">
        <v>246</v>
      </c>
      <c r="C182" s="20" t="s">
        <v>3585</v>
      </c>
      <c r="D182" s="17" t="s">
        <v>3036</v>
      </c>
      <c r="E182" s="16" t="s">
        <v>20</v>
      </c>
      <c r="F182" s="16" t="s">
        <v>2872</v>
      </c>
      <c r="G182" s="16"/>
      <c r="H182" s="215" t="s">
        <v>1455</v>
      </c>
      <c r="I182" s="35">
        <v>42733</v>
      </c>
      <c r="J182" s="39">
        <v>0.82291666666666663</v>
      </c>
      <c r="K182" s="17" t="s">
        <v>3586</v>
      </c>
      <c r="L182" s="70">
        <v>3000</v>
      </c>
      <c r="M182" s="16">
        <v>4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38.25" customHeight="1" x14ac:dyDescent="0.15">
      <c r="A183" s="16">
        <v>178</v>
      </c>
      <c r="B183" s="16">
        <v>87</v>
      </c>
      <c r="C183" s="16" t="s">
        <v>3587</v>
      </c>
      <c r="D183" s="17" t="s">
        <v>3588</v>
      </c>
      <c r="E183" s="16" t="s">
        <v>20</v>
      </c>
      <c r="F183" s="16" t="s">
        <v>3589</v>
      </c>
      <c r="G183" s="16" t="s">
        <v>3590</v>
      </c>
      <c r="H183" s="16" t="s">
        <v>23</v>
      </c>
      <c r="I183" s="35">
        <v>42729</v>
      </c>
      <c r="J183" s="39">
        <v>0.89583333333333337</v>
      </c>
      <c r="K183" s="17"/>
      <c r="L183" s="70">
        <v>1300</v>
      </c>
      <c r="M183" s="16">
        <v>1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38.25" customHeight="1" x14ac:dyDescent="0.15">
      <c r="A184" s="21">
        <v>179</v>
      </c>
      <c r="B184" s="192">
        <v>197</v>
      </c>
      <c r="C184" s="198" t="s">
        <v>731</v>
      </c>
      <c r="D184" s="82" t="s">
        <v>732</v>
      </c>
      <c r="E184" s="192" t="s">
        <v>20</v>
      </c>
      <c r="F184" s="198" t="s">
        <v>733</v>
      </c>
      <c r="G184" s="192"/>
      <c r="H184" s="80" t="s">
        <v>1455</v>
      </c>
      <c r="I184" s="35">
        <v>42736</v>
      </c>
      <c r="J184" s="59">
        <v>2.0833333333333332E-2</v>
      </c>
      <c r="K184" s="32"/>
      <c r="L184" s="65">
        <v>8000</v>
      </c>
      <c r="M184" s="21">
        <v>4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38.25" customHeight="1" x14ac:dyDescent="0.15">
      <c r="A185" s="16">
        <v>180</v>
      </c>
      <c r="B185" s="16">
        <v>249</v>
      </c>
      <c r="C185" s="16" t="s">
        <v>942</v>
      </c>
      <c r="D185" s="17" t="s">
        <v>943</v>
      </c>
      <c r="E185" s="16" t="s">
        <v>20</v>
      </c>
      <c r="F185" s="16" t="s">
        <v>3591</v>
      </c>
      <c r="G185" s="16" t="s">
        <v>945</v>
      </c>
      <c r="H185" s="215" t="s">
        <v>1455</v>
      </c>
      <c r="I185" s="35">
        <v>42733</v>
      </c>
      <c r="J185" s="39">
        <v>0.6875</v>
      </c>
      <c r="K185" s="17"/>
      <c r="L185" s="70">
        <v>1300</v>
      </c>
      <c r="M185" s="16">
        <v>1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65.25" customHeight="1" x14ac:dyDescent="0.15">
      <c r="A186" s="21">
        <v>181</v>
      </c>
      <c r="B186" s="21">
        <v>258</v>
      </c>
      <c r="C186" s="21" t="s">
        <v>976</v>
      </c>
      <c r="D186" s="32" t="s">
        <v>977</v>
      </c>
      <c r="E186" s="21" t="s">
        <v>20</v>
      </c>
      <c r="F186" s="21" t="s">
        <v>3592</v>
      </c>
      <c r="G186" s="21" t="s">
        <v>3593</v>
      </c>
      <c r="H186" s="80" t="s">
        <v>1455</v>
      </c>
      <c r="I186" s="35">
        <v>42735</v>
      </c>
      <c r="J186" s="59">
        <v>0.6875</v>
      </c>
      <c r="K186" s="21"/>
      <c r="L186" s="65">
        <v>2200</v>
      </c>
      <c r="M186" s="21">
        <v>2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60.75" customHeight="1" x14ac:dyDescent="0.15">
      <c r="A187" s="16">
        <v>182</v>
      </c>
      <c r="B187" s="16">
        <v>251</v>
      </c>
      <c r="C187" s="16" t="s">
        <v>949</v>
      </c>
      <c r="D187" s="17" t="s">
        <v>950</v>
      </c>
      <c r="E187" s="16" t="s">
        <v>20</v>
      </c>
      <c r="F187" s="16" t="s">
        <v>951</v>
      </c>
      <c r="G187" s="16" t="s">
        <v>952</v>
      </c>
      <c r="H187" s="215" t="s">
        <v>1455</v>
      </c>
      <c r="I187" s="35">
        <v>42733</v>
      </c>
      <c r="J187" s="39">
        <v>0.875</v>
      </c>
      <c r="K187" s="17"/>
      <c r="L187" s="70">
        <v>1300</v>
      </c>
      <c r="M187" s="16">
        <v>1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7.5" customHeight="1" x14ac:dyDescent="0.15">
      <c r="A188" s="16">
        <v>183</v>
      </c>
      <c r="B188" s="16">
        <v>252</v>
      </c>
      <c r="C188" s="16" t="s">
        <v>953</v>
      </c>
      <c r="D188" s="17" t="s">
        <v>954</v>
      </c>
      <c r="E188" s="16" t="s">
        <v>20</v>
      </c>
      <c r="F188" s="16" t="s">
        <v>955</v>
      </c>
      <c r="G188" s="16" t="s">
        <v>956</v>
      </c>
      <c r="H188" s="215" t="s">
        <v>1455</v>
      </c>
      <c r="I188" s="35">
        <v>42736</v>
      </c>
      <c r="J188" s="39">
        <v>2.0833333333333332E-2</v>
      </c>
      <c r="K188" s="16" t="s">
        <v>3594</v>
      </c>
      <c r="L188" s="70">
        <v>7000</v>
      </c>
      <c r="M188" s="16">
        <v>3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8.25" customHeight="1" x14ac:dyDescent="0.15">
      <c r="A189" s="16">
        <v>184</v>
      </c>
      <c r="B189" s="16">
        <v>254</v>
      </c>
      <c r="C189" s="16" t="s">
        <v>960</v>
      </c>
      <c r="D189" s="17" t="s">
        <v>961</v>
      </c>
      <c r="E189" s="16" t="s">
        <v>2710</v>
      </c>
      <c r="F189" s="16" t="s">
        <v>962</v>
      </c>
      <c r="G189" s="16" t="s">
        <v>302</v>
      </c>
      <c r="H189" s="16" t="s">
        <v>1455</v>
      </c>
      <c r="I189" s="35">
        <v>42734</v>
      </c>
      <c r="J189" s="39">
        <v>0.4375</v>
      </c>
      <c r="K189" s="17"/>
      <c r="L189" s="70">
        <v>2000</v>
      </c>
      <c r="M189" s="16">
        <v>3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8.25" customHeight="1" x14ac:dyDescent="0.15">
      <c r="A190" s="16">
        <v>185</v>
      </c>
      <c r="B190" s="16">
        <v>259</v>
      </c>
      <c r="C190" s="16" t="s">
        <v>980</v>
      </c>
      <c r="D190" s="17" t="s">
        <v>981</v>
      </c>
      <c r="E190" s="16" t="s">
        <v>603</v>
      </c>
      <c r="F190" s="16" t="s">
        <v>982</v>
      </c>
      <c r="G190" s="16" t="s">
        <v>983</v>
      </c>
      <c r="H190" s="16" t="s">
        <v>1455</v>
      </c>
      <c r="I190" s="35">
        <v>42733</v>
      </c>
      <c r="J190" s="39">
        <v>0.58333333333333337</v>
      </c>
      <c r="K190" s="17" t="s">
        <v>3595</v>
      </c>
      <c r="L190" s="70">
        <v>1700</v>
      </c>
      <c r="M190" s="16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70.5" customHeight="1" x14ac:dyDescent="0.15">
      <c r="A191" s="16">
        <v>186</v>
      </c>
      <c r="B191" s="16">
        <v>255</v>
      </c>
      <c r="C191" s="16" t="s">
        <v>964</v>
      </c>
      <c r="D191" s="17" t="s">
        <v>965</v>
      </c>
      <c r="E191" s="16" t="s">
        <v>352</v>
      </c>
      <c r="F191" s="16" t="s">
        <v>2912</v>
      </c>
      <c r="G191" s="16" t="s">
        <v>967</v>
      </c>
      <c r="H191" s="215" t="s">
        <v>1455</v>
      </c>
      <c r="I191" s="35">
        <v>42735</v>
      </c>
      <c r="J191" s="39">
        <v>0.9375</v>
      </c>
      <c r="K191" s="16" t="s">
        <v>3596</v>
      </c>
      <c r="L191" s="70">
        <v>6000</v>
      </c>
      <c r="M191" s="16">
        <v>3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8.25" customHeight="1" x14ac:dyDescent="0.15">
      <c r="A192" s="16">
        <v>187</v>
      </c>
      <c r="B192" s="16">
        <v>256</v>
      </c>
      <c r="C192" s="16" t="s">
        <v>968</v>
      </c>
      <c r="D192" s="17" t="s">
        <v>969</v>
      </c>
      <c r="E192" s="16" t="s">
        <v>559</v>
      </c>
      <c r="F192" s="16" t="s">
        <v>970</v>
      </c>
      <c r="G192" s="16" t="s">
        <v>1667</v>
      </c>
      <c r="H192" s="215" t="s">
        <v>1455</v>
      </c>
      <c r="I192" s="35">
        <v>42733</v>
      </c>
      <c r="J192" s="39">
        <v>0.5625</v>
      </c>
      <c r="K192" s="17"/>
      <c r="L192" s="70">
        <v>1800</v>
      </c>
      <c r="M192" s="16">
        <v>1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8.25" customHeight="1" x14ac:dyDescent="0.15">
      <c r="A193" s="16">
        <v>188</v>
      </c>
      <c r="B193" s="22">
        <v>197</v>
      </c>
      <c r="C193" s="218" t="s">
        <v>731</v>
      </c>
      <c r="D193" s="23" t="s">
        <v>732</v>
      </c>
      <c r="E193" s="22" t="s">
        <v>20</v>
      </c>
      <c r="F193" s="218" t="s">
        <v>733</v>
      </c>
      <c r="G193" s="22" t="s">
        <v>3541</v>
      </c>
      <c r="H193" s="215" t="s">
        <v>1455</v>
      </c>
      <c r="I193" s="35">
        <v>42731</v>
      </c>
      <c r="J193" s="39">
        <v>0.85416666666666663</v>
      </c>
      <c r="K193" s="17"/>
      <c r="L193" s="70">
        <v>4000</v>
      </c>
      <c r="M193" s="16" t="s">
        <v>3562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8.25" customHeight="1" x14ac:dyDescent="0.15">
      <c r="A194" s="16">
        <v>189</v>
      </c>
      <c r="B194" s="16">
        <v>257</v>
      </c>
      <c r="C194" s="16" t="s">
        <v>972</v>
      </c>
      <c r="D194" s="17" t="s">
        <v>973</v>
      </c>
      <c r="E194" s="16" t="s">
        <v>974</v>
      </c>
      <c r="F194" s="16" t="s">
        <v>975</v>
      </c>
      <c r="G194" s="16" t="s">
        <v>3597</v>
      </c>
      <c r="H194" s="215" t="s">
        <v>1455</v>
      </c>
      <c r="I194" s="35">
        <v>42736</v>
      </c>
      <c r="J194" s="39" t="s">
        <v>3598</v>
      </c>
      <c r="K194" s="16" t="s">
        <v>3599</v>
      </c>
      <c r="L194" s="70">
        <v>7000</v>
      </c>
      <c r="M194" s="16">
        <v>4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8.25" customHeight="1" x14ac:dyDescent="0.15">
      <c r="A195" s="16">
        <v>190</v>
      </c>
      <c r="B195" s="16">
        <v>262</v>
      </c>
      <c r="C195" s="16" t="s">
        <v>993</v>
      </c>
      <c r="D195" s="17" t="s">
        <v>994</v>
      </c>
      <c r="E195" s="16" t="s">
        <v>569</v>
      </c>
      <c r="F195" s="16" t="s">
        <v>995</v>
      </c>
      <c r="G195" s="16" t="s">
        <v>996</v>
      </c>
      <c r="H195" s="215" t="s">
        <v>1455</v>
      </c>
      <c r="I195" s="35">
        <v>42735</v>
      </c>
      <c r="J195" s="39">
        <v>0.5625</v>
      </c>
      <c r="K195" s="17"/>
      <c r="L195" s="70">
        <v>3200</v>
      </c>
      <c r="M195" s="16">
        <v>3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8.25" customHeight="1" x14ac:dyDescent="0.15">
      <c r="A196" s="16">
        <v>191</v>
      </c>
      <c r="B196" s="16">
        <v>263</v>
      </c>
      <c r="C196" s="16" t="s">
        <v>997</v>
      </c>
      <c r="D196" s="17" t="s">
        <v>998</v>
      </c>
      <c r="E196" s="16" t="s">
        <v>559</v>
      </c>
      <c r="F196" s="16" t="s">
        <v>999</v>
      </c>
      <c r="G196" s="16" t="s">
        <v>3600</v>
      </c>
      <c r="H196" s="215" t="s">
        <v>1455</v>
      </c>
      <c r="I196" s="35">
        <v>42734</v>
      </c>
      <c r="J196" s="39">
        <v>0.89583333333333337</v>
      </c>
      <c r="K196" s="17"/>
      <c r="L196" s="70">
        <v>2300</v>
      </c>
      <c r="M196" s="16">
        <v>2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66.75" customHeight="1" x14ac:dyDescent="0.15">
      <c r="A197" s="16">
        <v>192</v>
      </c>
      <c r="B197" s="16">
        <v>264</v>
      </c>
      <c r="C197" s="16" t="s">
        <v>1001</v>
      </c>
      <c r="D197" s="17" t="s">
        <v>1002</v>
      </c>
      <c r="E197" s="16" t="s">
        <v>62</v>
      </c>
      <c r="F197" s="16" t="s">
        <v>1003</v>
      </c>
      <c r="G197" s="16" t="s">
        <v>3601</v>
      </c>
      <c r="H197" s="215" t="s">
        <v>1455</v>
      </c>
      <c r="I197" s="35">
        <v>42735</v>
      </c>
      <c r="J197" s="39">
        <v>0.6875</v>
      </c>
      <c r="K197" s="16" t="s">
        <v>3602</v>
      </c>
      <c r="L197" s="70">
        <v>3200</v>
      </c>
      <c r="M197" s="16">
        <v>3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38.25" customHeight="1" x14ac:dyDescent="0.15">
      <c r="A198" s="16">
        <v>193</v>
      </c>
      <c r="B198" s="16">
        <v>73</v>
      </c>
      <c r="C198" s="16" t="s">
        <v>2814</v>
      </c>
      <c r="D198" s="17" t="s">
        <v>3603</v>
      </c>
      <c r="E198" s="16" t="s">
        <v>135</v>
      </c>
      <c r="F198" s="16" t="s">
        <v>2816</v>
      </c>
      <c r="G198" s="16" t="s">
        <v>3604</v>
      </c>
      <c r="H198" s="16" t="s">
        <v>23</v>
      </c>
      <c r="I198" s="35">
        <v>42735</v>
      </c>
      <c r="J198" s="39">
        <v>0.625</v>
      </c>
      <c r="K198" s="17"/>
      <c r="L198" s="70">
        <v>2400</v>
      </c>
      <c r="M198" s="16">
        <v>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60" customHeight="1" x14ac:dyDescent="0.15">
      <c r="A199" s="16">
        <v>194</v>
      </c>
      <c r="B199" s="16">
        <v>265</v>
      </c>
      <c r="C199" s="16" t="s">
        <v>1005</v>
      </c>
      <c r="D199" s="17" t="s">
        <v>1006</v>
      </c>
      <c r="E199" s="16" t="s">
        <v>20</v>
      </c>
      <c r="F199" s="16" t="s">
        <v>1007</v>
      </c>
      <c r="G199" s="16" t="s">
        <v>3605</v>
      </c>
      <c r="H199" s="215" t="s">
        <v>1455</v>
      </c>
      <c r="I199" s="35">
        <v>42734</v>
      </c>
      <c r="J199" s="39">
        <v>0.52083333333333337</v>
      </c>
      <c r="K199" s="17"/>
      <c r="L199" s="70">
        <v>1600</v>
      </c>
      <c r="M199" s="16">
        <v>1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38.25" customHeight="1" x14ac:dyDescent="0.15">
      <c r="A200" s="16">
        <v>195</v>
      </c>
      <c r="B200" s="16">
        <v>266</v>
      </c>
      <c r="C200" s="16" t="s">
        <v>1009</v>
      </c>
      <c r="D200" s="17" t="s">
        <v>1010</v>
      </c>
      <c r="E200" s="16" t="s">
        <v>62</v>
      </c>
      <c r="F200" s="16" t="s">
        <v>3606</v>
      </c>
      <c r="G200" s="16" t="s">
        <v>3607</v>
      </c>
      <c r="H200" s="215" t="s">
        <v>1455</v>
      </c>
      <c r="I200" s="35">
        <v>42735</v>
      </c>
      <c r="J200" s="39">
        <v>0.65625</v>
      </c>
      <c r="K200" s="17"/>
      <c r="L200" s="70">
        <v>3200</v>
      </c>
      <c r="M200" s="16">
        <v>3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38.25" customHeight="1" x14ac:dyDescent="0.15">
      <c r="A201" s="16">
        <v>196</v>
      </c>
      <c r="B201" s="16">
        <v>268</v>
      </c>
      <c r="C201" s="16" t="s">
        <v>1017</v>
      </c>
      <c r="D201" s="17" t="s">
        <v>1018</v>
      </c>
      <c r="E201" s="16" t="s">
        <v>1019</v>
      </c>
      <c r="F201" s="16" t="s">
        <v>3608</v>
      </c>
      <c r="G201" s="16" t="s">
        <v>1021</v>
      </c>
      <c r="H201" s="215" t="s">
        <v>1455</v>
      </c>
      <c r="I201" s="35">
        <v>42734</v>
      </c>
      <c r="J201" s="39">
        <v>0.625</v>
      </c>
      <c r="K201" s="17"/>
      <c r="L201" s="70">
        <v>3000</v>
      </c>
      <c r="M201" s="16">
        <v>3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38.25" customHeight="1" x14ac:dyDescent="0.15">
      <c r="A202" s="16">
        <v>197</v>
      </c>
      <c r="B202" s="16">
        <v>269</v>
      </c>
      <c r="C202" s="16" t="s">
        <v>1022</v>
      </c>
      <c r="D202" s="17" t="s">
        <v>1023</v>
      </c>
      <c r="E202" s="16" t="s">
        <v>559</v>
      </c>
      <c r="F202" s="16" t="s">
        <v>1024</v>
      </c>
      <c r="G202" s="16" t="s">
        <v>1025</v>
      </c>
      <c r="H202" s="215" t="s">
        <v>1455</v>
      </c>
      <c r="I202" s="35">
        <v>42734</v>
      </c>
      <c r="J202" s="39">
        <v>0.91666666666666663</v>
      </c>
      <c r="K202" s="17"/>
      <c r="L202" s="70">
        <v>2300</v>
      </c>
      <c r="M202" s="16">
        <v>2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38.25" customHeight="1" x14ac:dyDescent="0.15">
      <c r="A203" s="16">
        <v>198</v>
      </c>
      <c r="B203" s="22">
        <v>197</v>
      </c>
      <c r="C203" s="218" t="s">
        <v>731</v>
      </c>
      <c r="D203" s="23" t="s">
        <v>732</v>
      </c>
      <c r="E203" s="22" t="s">
        <v>20</v>
      </c>
      <c r="F203" s="218" t="s">
        <v>733</v>
      </c>
      <c r="G203" s="22"/>
      <c r="H203" s="215" t="s">
        <v>1455</v>
      </c>
      <c r="I203" s="35">
        <v>42732</v>
      </c>
      <c r="J203" s="39">
        <v>0.83333333333333337</v>
      </c>
      <c r="K203" s="17"/>
      <c r="L203" s="70">
        <v>4000</v>
      </c>
      <c r="M203" s="16" t="s">
        <v>3351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38.25" customHeight="1" x14ac:dyDescent="0.15">
      <c r="A204" s="16">
        <v>199</v>
      </c>
      <c r="B204" s="22">
        <v>197</v>
      </c>
      <c r="C204" s="218" t="s">
        <v>731</v>
      </c>
      <c r="D204" s="23" t="s">
        <v>732</v>
      </c>
      <c r="E204" s="22" t="s">
        <v>20</v>
      </c>
      <c r="F204" s="218" t="s">
        <v>733</v>
      </c>
      <c r="G204" s="22"/>
      <c r="H204" s="215" t="s">
        <v>1455</v>
      </c>
      <c r="I204" s="35">
        <v>42733</v>
      </c>
      <c r="J204" s="39">
        <v>0.83333333333333337</v>
      </c>
      <c r="K204" s="17"/>
      <c r="L204" s="70">
        <v>4000</v>
      </c>
      <c r="M204" s="16" t="s">
        <v>3351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38.25" customHeight="1" x14ac:dyDescent="0.15">
      <c r="A205" s="16">
        <v>200</v>
      </c>
      <c r="B205" s="22">
        <v>197</v>
      </c>
      <c r="C205" s="218" t="s">
        <v>731</v>
      </c>
      <c r="D205" s="23" t="s">
        <v>732</v>
      </c>
      <c r="E205" s="22" t="s">
        <v>20</v>
      </c>
      <c r="F205" s="218" t="s">
        <v>733</v>
      </c>
      <c r="G205" s="22"/>
      <c r="H205" s="215" t="s">
        <v>1455</v>
      </c>
      <c r="I205" s="35">
        <v>42734</v>
      </c>
      <c r="J205" s="39">
        <v>0.83333333333333337</v>
      </c>
      <c r="K205" s="17"/>
      <c r="L205" s="70">
        <v>4000</v>
      </c>
      <c r="M205" s="16" t="s">
        <v>3351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38.25" customHeight="1" x14ac:dyDescent="0.15">
      <c r="A206" s="16">
        <v>201</v>
      </c>
      <c r="B206" s="16"/>
      <c r="C206" s="16" t="s">
        <v>330</v>
      </c>
      <c r="D206" s="17"/>
      <c r="E206" s="16" t="s">
        <v>62</v>
      </c>
      <c r="F206" s="16" t="s">
        <v>3609</v>
      </c>
      <c r="G206" s="16"/>
      <c r="H206" s="16" t="s">
        <v>23</v>
      </c>
      <c r="I206" s="35">
        <v>42731</v>
      </c>
      <c r="J206" s="39">
        <v>0.41666666666666669</v>
      </c>
      <c r="K206" s="17"/>
      <c r="L206" s="70">
        <v>2800</v>
      </c>
      <c r="M206" s="16" t="s">
        <v>3610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61.5" customHeight="1" x14ac:dyDescent="0.15">
      <c r="A207" s="16">
        <v>202</v>
      </c>
      <c r="B207" s="16">
        <v>270</v>
      </c>
      <c r="C207" s="16" t="s">
        <v>1026</v>
      </c>
      <c r="D207" s="17" t="s">
        <v>1027</v>
      </c>
      <c r="E207" s="16" t="s">
        <v>352</v>
      </c>
      <c r="F207" s="16" t="s">
        <v>3611</v>
      </c>
      <c r="G207" s="16" t="s">
        <v>2527</v>
      </c>
      <c r="H207" s="215" t="s">
        <v>1455</v>
      </c>
      <c r="I207" s="35">
        <v>42734</v>
      </c>
      <c r="J207" s="39">
        <v>0.66666666666666663</v>
      </c>
      <c r="K207" s="17"/>
      <c r="L207" s="70">
        <v>2000</v>
      </c>
      <c r="M207" s="16">
        <v>1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86.25" customHeight="1" x14ac:dyDescent="0.15">
      <c r="A208" s="16">
        <v>203</v>
      </c>
      <c r="B208" s="16">
        <v>272</v>
      </c>
      <c r="C208" s="16" t="s">
        <v>1034</v>
      </c>
      <c r="D208" s="17" t="s">
        <v>1035</v>
      </c>
      <c r="E208" s="16" t="s">
        <v>20</v>
      </c>
      <c r="F208" s="16" t="s">
        <v>1036</v>
      </c>
      <c r="G208" s="16" t="s">
        <v>871</v>
      </c>
      <c r="H208" s="215" t="s">
        <v>1455</v>
      </c>
      <c r="I208" s="35">
        <v>42734</v>
      </c>
      <c r="J208" s="39">
        <v>0.54166666666666663</v>
      </c>
      <c r="K208" s="17" t="s">
        <v>3612</v>
      </c>
      <c r="L208" s="70">
        <v>2500</v>
      </c>
      <c r="M208" s="16">
        <v>2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38.25" customHeight="1" x14ac:dyDescent="0.15">
      <c r="A209" s="16">
        <v>204</v>
      </c>
      <c r="B209" s="22">
        <v>189</v>
      </c>
      <c r="C209" s="22" t="s">
        <v>698</v>
      </c>
      <c r="D209" s="23" t="s">
        <v>699</v>
      </c>
      <c r="E209" s="22" t="s">
        <v>20</v>
      </c>
      <c r="F209" s="22" t="s">
        <v>3613</v>
      </c>
      <c r="G209" s="22" t="s">
        <v>701</v>
      </c>
      <c r="H209" s="215" t="s">
        <v>1455</v>
      </c>
      <c r="I209" s="35">
        <v>42733</v>
      </c>
      <c r="J209" s="39">
        <v>0.72916666666666663</v>
      </c>
      <c r="K209" s="17"/>
      <c r="L209" s="70">
        <v>1200</v>
      </c>
      <c r="M209" s="16">
        <v>2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8.25" customHeight="1" x14ac:dyDescent="0.15">
      <c r="A210" s="16">
        <v>205</v>
      </c>
      <c r="B210" s="16">
        <v>274</v>
      </c>
      <c r="C210" s="16" t="s">
        <v>1042</v>
      </c>
      <c r="D210" s="17" t="s">
        <v>1043</v>
      </c>
      <c r="E210" s="16" t="s">
        <v>2710</v>
      </c>
      <c r="F210" s="16" t="s">
        <v>1044</v>
      </c>
      <c r="G210" s="16" t="s">
        <v>3614</v>
      </c>
      <c r="H210" s="215" t="s">
        <v>1455</v>
      </c>
      <c r="I210" s="35">
        <v>42733</v>
      </c>
      <c r="J210" s="39">
        <v>0.88888888888888884</v>
      </c>
      <c r="K210" s="17"/>
      <c r="L210" s="70">
        <v>1500</v>
      </c>
      <c r="M210" s="16">
        <v>3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8.25" customHeight="1" x14ac:dyDescent="0.15">
      <c r="A211" s="16">
        <v>206</v>
      </c>
      <c r="B211" s="16">
        <v>143</v>
      </c>
      <c r="C211" s="16" t="s">
        <v>512</v>
      </c>
      <c r="D211" s="17" t="s">
        <v>513</v>
      </c>
      <c r="E211" s="16" t="s">
        <v>209</v>
      </c>
      <c r="F211" s="16" t="s">
        <v>3615</v>
      </c>
      <c r="G211" s="16" t="s">
        <v>515</v>
      </c>
      <c r="H211" s="16" t="s">
        <v>23</v>
      </c>
      <c r="I211" s="35">
        <v>42735</v>
      </c>
      <c r="J211" s="39">
        <v>0.59375</v>
      </c>
      <c r="K211" s="17"/>
      <c r="L211" s="70">
        <v>3200</v>
      </c>
      <c r="M211" s="16">
        <v>3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8.25" customHeight="1" x14ac:dyDescent="0.15">
      <c r="A212" s="16">
        <v>207</v>
      </c>
      <c r="B212" s="16">
        <v>157</v>
      </c>
      <c r="C212" s="16" t="s">
        <v>562</v>
      </c>
      <c r="D212" s="17" t="s">
        <v>3616</v>
      </c>
      <c r="E212" s="16" t="s">
        <v>135</v>
      </c>
      <c r="F212" s="16" t="s">
        <v>564</v>
      </c>
      <c r="G212" s="16" t="s">
        <v>3617</v>
      </c>
      <c r="H212" s="16" t="s">
        <v>23</v>
      </c>
      <c r="I212" s="35">
        <v>42733</v>
      </c>
      <c r="J212" s="39">
        <v>0.89583333333333337</v>
      </c>
      <c r="K212" s="17"/>
      <c r="L212" s="70">
        <v>1400</v>
      </c>
      <c r="M212" s="16">
        <v>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57" customHeight="1" x14ac:dyDescent="0.15">
      <c r="A213" s="16">
        <v>208</v>
      </c>
      <c r="B213" s="16">
        <v>275</v>
      </c>
      <c r="C213" s="16" t="s">
        <v>3056</v>
      </c>
      <c r="D213" s="17" t="s">
        <v>3057</v>
      </c>
      <c r="E213" s="16" t="s">
        <v>20</v>
      </c>
      <c r="F213" s="16" t="s">
        <v>3058</v>
      </c>
      <c r="G213" s="16" t="s">
        <v>3618</v>
      </c>
      <c r="H213" s="215" t="s">
        <v>1455</v>
      </c>
      <c r="I213" s="35">
        <v>42735</v>
      </c>
      <c r="J213" s="39">
        <v>0.70833333333333337</v>
      </c>
      <c r="K213" s="17" t="s">
        <v>3619</v>
      </c>
      <c r="L213" s="70">
        <v>1300</v>
      </c>
      <c r="M213" s="16">
        <v>2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8.25" customHeight="1" x14ac:dyDescent="0.15">
      <c r="A214" s="16">
        <v>209</v>
      </c>
      <c r="B214" s="16">
        <v>276</v>
      </c>
      <c r="C214" s="16" t="s">
        <v>1050</v>
      </c>
      <c r="D214" s="17" t="s">
        <v>1051</v>
      </c>
      <c r="E214" s="16" t="s">
        <v>62</v>
      </c>
      <c r="F214" s="16" t="s">
        <v>3620</v>
      </c>
      <c r="G214" s="16" t="s">
        <v>3621</v>
      </c>
      <c r="H214" s="215" t="s">
        <v>1455</v>
      </c>
      <c r="I214" s="35">
        <v>42734</v>
      </c>
      <c r="J214" s="39">
        <v>0.40625</v>
      </c>
      <c r="K214" s="17"/>
      <c r="L214" s="70">
        <v>2000</v>
      </c>
      <c r="M214" s="16">
        <v>3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63.75" customHeight="1" x14ac:dyDescent="0.15">
      <c r="A215" s="16">
        <v>210</v>
      </c>
      <c r="B215" s="16">
        <v>277</v>
      </c>
      <c r="C215" s="16" t="s">
        <v>1056</v>
      </c>
      <c r="D215" s="17" t="s">
        <v>1057</v>
      </c>
      <c r="E215" s="16" t="s">
        <v>20</v>
      </c>
      <c r="F215" s="16" t="s">
        <v>1058</v>
      </c>
      <c r="G215" s="16" t="s">
        <v>1059</v>
      </c>
      <c r="H215" s="215" t="s">
        <v>1455</v>
      </c>
      <c r="I215" s="35">
        <v>42734</v>
      </c>
      <c r="J215" s="39">
        <v>0.91666666666666663</v>
      </c>
      <c r="K215" s="16" t="s">
        <v>3622</v>
      </c>
      <c r="L215" s="70">
        <v>1600</v>
      </c>
      <c r="M215" s="16">
        <v>1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8.25" customHeight="1" x14ac:dyDescent="0.15">
      <c r="A216" s="16">
        <v>211</v>
      </c>
      <c r="B216" s="16">
        <v>278</v>
      </c>
      <c r="C216" s="16" t="s">
        <v>3090</v>
      </c>
      <c r="D216" s="17" t="s">
        <v>3091</v>
      </c>
      <c r="E216" s="16" t="s">
        <v>89</v>
      </c>
      <c r="F216" s="16" t="s">
        <v>1480</v>
      </c>
      <c r="G216" s="16" t="s">
        <v>3623</v>
      </c>
      <c r="H216" s="215" t="s">
        <v>1455</v>
      </c>
      <c r="I216" s="35">
        <v>42735</v>
      </c>
      <c r="J216" s="39">
        <v>0.79166666666666663</v>
      </c>
      <c r="K216" s="17"/>
      <c r="L216" s="70">
        <v>3700</v>
      </c>
      <c r="M216" s="16">
        <v>2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8.25" customHeight="1" x14ac:dyDescent="0.15">
      <c r="A217" s="16">
        <v>212</v>
      </c>
      <c r="B217" s="16">
        <v>279</v>
      </c>
      <c r="C217" s="16" t="s">
        <v>1065</v>
      </c>
      <c r="D217" s="17" t="s">
        <v>1066</v>
      </c>
      <c r="E217" s="16" t="s">
        <v>20</v>
      </c>
      <c r="F217" s="16" t="s">
        <v>1067</v>
      </c>
      <c r="G217" s="16" t="s">
        <v>1068</v>
      </c>
      <c r="H217" s="215" t="s">
        <v>1455</v>
      </c>
      <c r="I217" s="35">
        <v>42735</v>
      </c>
      <c r="J217" s="39">
        <v>0.6875</v>
      </c>
      <c r="K217" s="17"/>
      <c r="L217" s="70">
        <v>2200</v>
      </c>
      <c r="M217" s="16">
        <v>4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8.25" customHeight="1" x14ac:dyDescent="0.15">
      <c r="A218" s="16"/>
      <c r="B218" s="16"/>
      <c r="C218" s="16"/>
      <c r="D218" s="17"/>
      <c r="E218" s="16"/>
      <c r="F218" s="16"/>
      <c r="G218" s="16"/>
      <c r="H218" s="16"/>
      <c r="I218" s="35"/>
      <c r="J218" s="39"/>
      <c r="K218" s="17"/>
      <c r="L218" s="70"/>
      <c r="M218" s="16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8.25" customHeight="1" x14ac:dyDescent="0.15">
      <c r="A219" s="16"/>
      <c r="B219" s="16"/>
      <c r="C219" s="16"/>
      <c r="D219" s="17"/>
      <c r="E219" s="16"/>
      <c r="F219" s="16"/>
      <c r="G219" s="16"/>
      <c r="H219" s="16"/>
      <c r="I219" s="35"/>
      <c r="J219" s="39"/>
      <c r="K219" s="17"/>
      <c r="L219" s="70"/>
      <c r="M219" s="16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8.25" customHeight="1" x14ac:dyDescent="0.15">
      <c r="A220" s="16"/>
      <c r="B220" s="16"/>
      <c r="C220" s="16"/>
      <c r="D220" s="17"/>
      <c r="E220" s="16"/>
      <c r="F220" s="16"/>
      <c r="G220" s="16"/>
      <c r="H220" s="16"/>
      <c r="I220" s="35"/>
      <c r="J220" s="39"/>
      <c r="K220" s="17"/>
      <c r="L220" s="70"/>
      <c r="M220" s="16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8.25" customHeight="1" x14ac:dyDescent="0.15">
      <c r="A221" s="16"/>
      <c r="B221" s="16"/>
      <c r="C221" s="16"/>
      <c r="D221" s="17"/>
      <c r="E221" s="16"/>
      <c r="F221" s="16"/>
      <c r="G221" s="16"/>
      <c r="H221" s="16"/>
      <c r="I221" s="35"/>
      <c r="J221" s="39"/>
      <c r="K221" s="17"/>
      <c r="L221" s="70"/>
      <c r="M221" s="16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8.25" customHeight="1" x14ac:dyDescent="0.15">
      <c r="A222" s="16"/>
      <c r="B222" s="16"/>
      <c r="C222" s="16"/>
      <c r="D222" s="17"/>
      <c r="E222" s="16"/>
      <c r="F222" s="16"/>
      <c r="G222" s="16"/>
      <c r="H222" s="16"/>
      <c r="I222" s="35"/>
      <c r="J222" s="39"/>
      <c r="K222" s="17"/>
      <c r="L222" s="70"/>
      <c r="M222" s="16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38.25" customHeight="1" x14ac:dyDescent="0.15">
      <c r="A223" s="16"/>
      <c r="B223" s="16"/>
      <c r="C223" s="16"/>
      <c r="D223" s="17"/>
      <c r="E223" s="16"/>
      <c r="F223" s="16"/>
      <c r="G223" s="16"/>
      <c r="H223" s="16"/>
      <c r="I223" s="35"/>
      <c r="J223" s="39"/>
      <c r="K223" s="17"/>
      <c r="L223" s="70"/>
      <c r="M223" s="16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38.25" customHeight="1" x14ac:dyDescent="0.15">
      <c r="A224" s="16"/>
      <c r="B224" s="16"/>
      <c r="C224" s="16"/>
      <c r="D224" s="17"/>
      <c r="E224" s="16"/>
      <c r="F224" s="16"/>
      <c r="G224" s="16"/>
      <c r="H224" s="16"/>
      <c r="I224" s="35"/>
      <c r="J224" s="39"/>
      <c r="K224" s="17"/>
      <c r="L224" s="70"/>
      <c r="M224" s="16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38.25" customHeight="1" x14ac:dyDescent="0.15">
      <c r="A225" s="16"/>
      <c r="B225" s="16"/>
      <c r="C225" s="16"/>
      <c r="D225" s="17"/>
      <c r="E225" s="16"/>
      <c r="F225" s="16"/>
      <c r="G225" s="16"/>
      <c r="H225" s="16"/>
      <c r="I225" s="35"/>
      <c r="J225" s="39"/>
      <c r="K225" s="17"/>
      <c r="L225" s="70"/>
      <c r="M225" s="16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38.25" customHeight="1" x14ac:dyDescent="0.15">
      <c r="A226" s="16"/>
      <c r="B226" s="16"/>
      <c r="C226" s="16"/>
      <c r="D226" s="17"/>
      <c r="E226" s="16"/>
      <c r="F226" s="16"/>
      <c r="G226" s="16"/>
      <c r="H226" s="16"/>
      <c r="I226" s="35"/>
      <c r="J226" s="39"/>
      <c r="K226" s="17"/>
      <c r="L226" s="70"/>
      <c r="M226" s="16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38.25" customHeight="1" x14ac:dyDescent="0.15">
      <c r="A227" s="16"/>
      <c r="B227" s="16"/>
      <c r="C227" s="16"/>
      <c r="D227" s="17"/>
      <c r="E227" s="16"/>
      <c r="F227" s="16"/>
      <c r="G227" s="16"/>
      <c r="H227" s="16"/>
      <c r="I227" s="35"/>
      <c r="J227" s="39"/>
      <c r="K227" s="17"/>
      <c r="L227" s="70"/>
      <c r="M227" s="16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38.25" customHeight="1" x14ac:dyDescent="0.15">
      <c r="A228" s="16"/>
      <c r="B228" s="16"/>
      <c r="C228" s="16"/>
      <c r="D228" s="17"/>
      <c r="E228" s="16"/>
      <c r="F228" s="16"/>
      <c r="G228" s="16"/>
      <c r="H228" s="16"/>
      <c r="I228" s="35"/>
      <c r="J228" s="39"/>
      <c r="K228" s="17"/>
      <c r="L228" s="70"/>
      <c r="M228" s="16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38.25" customHeight="1" x14ac:dyDescent="0.15">
      <c r="A229" s="16"/>
      <c r="B229" s="16"/>
      <c r="C229" s="16"/>
      <c r="D229" s="17"/>
      <c r="E229" s="16"/>
      <c r="F229" s="16"/>
      <c r="G229" s="16"/>
      <c r="H229" s="16"/>
      <c r="I229" s="35"/>
      <c r="J229" s="39"/>
      <c r="K229" s="17"/>
      <c r="L229" s="70"/>
      <c r="M229" s="16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51.75" customHeight="1" x14ac:dyDescent="0.15">
      <c r="A230" s="344"/>
      <c r="B230" s="344"/>
      <c r="C230" s="16"/>
      <c r="D230" s="17"/>
      <c r="E230" s="16"/>
      <c r="F230" s="19"/>
      <c r="G230" s="16"/>
      <c r="H230" s="16"/>
      <c r="I230" s="35"/>
      <c r="J230" s="39"/>
      <c r="K230" s="34"/>
      <c r="L230" s="70"/>
      <c r="M230" s="16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54" customHeight="1" x14ac:dyDescent="0.15">
      <c r="A231" s="16"/>
      <c r="B231" s="16"/>
      <c r="C231" s="16"/>
      <c r="D231" s="17"/>
      <c r="E231" s="16"/>
      <c r="F231" s="16"/>
      <c r="G231" s="16"/>
      <c r="H231" s="16"/>
      <c r="I231" s="35"/>
      <c r="J231" s="39"/>
      <c r="K231" s="219"/>
      <c r="L231" s="70"/>
      <c r="M231" s="16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38.25" customHeight="1" x14ac:dyDescent="0.15">
      <c r="A232" s="16"/>
      <c r="B232" s="16"/>
      <c r="C232" s="16"/>
      <c r="D232" s="17"/>
      <c r="E232" s="16"/>
      <c r="F232" s="16"/>
      <c r="G232" s="16"/>
      <c r="H232" s="16"/>
      <c r="I232" s="35"/>
      <c r="J232" s="39"/>
      <c r="K232" s="34"/>
      <c r="L232" s="70"/>
      <c r="M232" s="16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38.25" customHeight="1" x14ac:dyDescent="0.15">
      <c r="A233" s="344"/>
      <c r="B233" s="344"/>
      <c r="C233" s="16"/>
      <c r="D233" s="17"/>
      <c r="E233" s="16"/>
      <c r="F233" s="16"/>
      <c r="G233" s="16"/>
      <c r="H233" s="16"/>
      <c r="I233" s="35"/>
      <c r="J233" s="39"/>
      <c r="K233" s="34"/>
      <c r="L233" s="70"/>
      <c r="M233" s="16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38.25" customHeight="1" x14ac:dyDescent="0.15">
      <c r="A234" s="344"/>
      <c r="B234" s="344"/>
      <c r="C234" s="20"/>
      <c r="D234" s="29"/>
      <c r="E234" s="20"/>
      <c r="F234" s="20"/>
      <c r="G234" s="20"/>
      <c r="H234" s="20"/>
      <c r="I234" s="220"/>
      <c r="J234" s="221"/>
      <c r="K234" s="217"/>
      <c r="L234" s="70"/>
      <c r="M234" s="16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38.25" customHeight="1" x14ac:dyDescent="0.15">
      <c r="A235" s="344"/>
      <c r="B235" s="344"/>
      <c r="C235" s="16"/>
      <c r="D235" s="17"/>
      <c r="E235" s="16"/>
      <c r="F235" s="16"/>
      <c r="G235" s="16"/>
      <c r="H235" s="16"/>
      <c r="I235" s="35"/>
      <c r="J235" s="39"/>
      <c r="K235" s="34"/>
      <c r="L235" s="70"/>
      <c r="M235" s="16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38.25" customHeight="1" x14ac:dyDescent="0.15">
      <c r="A236" s="345"/>
      <c r="B236" s="345"/>
      <c r="C236" s="19"/>
      <c r="D236" s="34"/>
      <c r="E236" s="19"/>
      <c r="F236" s="19"/>
      <c r="G236" s="19"/>
      <c r="H236" s="19"/>
      <c r="I236" s="222"/>
      <c r="J236" s="223"/>
      <c r="K236" s="34"/>
      <c r="L236" s="70"/>
      <c r="M236" s="16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38.25" customHeight="1" x14ac:dyDescent="0.15">
      <c r="A237" s="344"/>
      <c r="B237" s="344"/>
      <c r="C237" s="16"/>
      <c r="D237" s="17"/>
      <c r="E237" s="16"/>
      <c r="F237" s="16"/>
      <c r="G237" s="16"/>
      <c r="H237" s="16"/>
      <c r="I237" s="35"/>
      <c r="J237" s="39"/>
      <c r="K237" s="34"/>
      <c r="L237" s="70"/>
      <c r="M237" s="16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15">
      <c r="A238" s="345"/>
      <c r="B238" s="345"/>
      <c r="C238" s="19"/>
      <c r="D238" s="34"/>
      <c r="E238" s="19"/>
      <c r="F238" s="19"/>
      <c r="G238" s="19"/>
      <c r="H238" s="19"/>
      <c r="I238" s="222"/>
      <c r="J238" s="223"/>
      <c r="K238" s="34"/>
      <c r="L238" s="70"/>
      <c r="M238" s="16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15">
      <c r="A239" s="344"/>
      <c r="B239" s="344"/>
      <c r="C239" s="16"/>
      <c r="D239" s="17"/>
      <c r="E239" s="16"/>
      <c r="F239" s="16"/>
      <c r="G239" s="16"/>
      <c r="H239" s="16"/>
      <c r="I239" s="35"/>
      <c r="J239" s="39"/>
      <c r="K239" s="17"/>
      <c r="L239" s="40"/>
      <c r="M239" s="16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15">
      <c r="A240" s="344"/>
      <c r="B240" s="344"/>
      <c r="C240" s="16"/>
      <c r="D240" s="17"/>
      <c r="E240" s="16"/>
      <c r="F240" s="16"/>
      <c r="G240" s="16"/>
      <c r="H240" s="16"/>
      <c r="I240" s="35"/>
      <c r="J240" s="39"/>
      <c r="K240" s="17"/>
      <c r="L240" s="40"/>
      <c r="M240" s="16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15">
      <c r="A241" s="344"/>
      <c r="B241" s="344"/>
      <c r="C241" s="16"/>
      <c r="D241" s="17"/>
      <c r="E241" s="16"/>
      <c r="F241" s="16"/>
      <c r="G241" s="16"/>
      <c r="H241" s="16"/>
      <c r="I241" s="35"/>
      <c r="J241" s="39"/>
      <c r="K241" s="17"/>
      <c r="L241" s="70"/>
      <c r="M241" s="16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15">
      <c r="A242" s="344"/>
      <c r="B242" s="344"/>
      <c r="C242" s="16"/>
      <c r="D242" s="17"/>
      <c r="E242" s="16"/>
      <c r="F242" s="16"/>
      <c r="G242" s="16"/>
      <c r="H242" s="16"/>
      <c r="I242" s="35"/>
      <c r="J242" s="39"/>
      <c r="K242" s="40"/>
      <c r="L242" s="70"/>
      <c r="M242" s="16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15">
      <c r="A243" s="344"/>
      <c r="B243" s="344"/>
      <c r="C243" s="16"/>
      <c r="D243" s="17"/>
      <c r="E243" s="16"/>
      <c r="F243" s="16"/>
      <c r="G243" s="16"/>
      <c r="H243" s="16"/>
      <c r="I243" s="35"/>
      <c r="J243" s="39"/>
      <c r="K243" s="70"/>
      <c r="L243" s="70"/>
      <c r="M243" s="16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15">
      <c r="A244" s="344"/>
      <c r="B244" s="344"/>
      <c r="C244" s="19"/>
      <c r="D244" s="34"/>
      <c r="E244" s="19"/>
      <c r="F244" s="19"/>
      <c r="G244" s="16"/>
      <c r="H244" s="19"/>
      <c r="I244" s="35"/>
      <c r="J244" s="39"/>
      <c r="K244" s="70"/>
      <c r="L244" s="70"/>
      <c r="M244" s="16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15">
      <c r="A245" s="344"/>
      <c r="B245" s="344"/>
      <c r="C245" s="16"/>
      <c r="D245" s="17"/>
      <c r="E245" s="16"/>
      <c r="F245" s="16"/>
      <c r="G245" s="16"/>
      <c r="H245" s="16"/>
      <c r="I245" s="35"/>
      <c r="J245" s="39"/>
      <c r="K245" s="17"/>
      <c r="L245" s="70"/>
      <c r="M245" s="16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15">
      <c r="A246" s="16"/>
      <c r="B246" s="16"/>
      <c r="C246" s="16"/>
      <c r="D246" s="17"/>
      <c r="E246" s="16"/>
      <c r="F246" s="16"/>
      <c r="G246" s="16"/>
      <c r="H246" s="16"/>
      <c r="I246" s="35"/>
      <c r="J246" s="39"/>
      <c r="K246" s="34"/>
      <c r="L246" s="70"/>
      <c r="M246" s="16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62.25" customHeight="1" x14ac:dyDescent="0.15">
      <c r="A247" s="2"/>
      <c r="B247" s="2"/>
      <c r="C247" s="16"/>
      <c r="D247" s="17"/>
      <c r="E247" s="16"/>
      <c r="F247" s="16"/>
      <c r="G247" s="16"/>
      <c r="H247" s="16"/>
      <c r="I247" s="35"/>
      <c r="J247" s="39"/>
      <c r="K247" s="17"/>
      <c r="L247" s="70"/>
      <c r="M247" s="16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15">
      <c r="A248" s="2"/>
      <c r="B248" s="2"/>
      <c r="C248" s="16"/>
      <c r="D248" s="17"/>
      <c r="E248" s="16"/>
      <c r="F248" s="16"/>
      <c r="G248" s="16"/>
      <c r="H248" s="16"/>
      <c r="I248" s="35"/>
      <c r="J248" s="39"/>
      <c r="K248" s="17"/>
      <c r="L248" s="70"/>
      <c r="M248" s="16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15">
      <c r="A249" s="2"/>
      <c r="B249" s="2"/>
      <c r="C249" s="16"/>
      <c r="D249" s="17"/>
      <c r="E249" s="16"/>
      <c r="F249" s="16"/>
      <c r="G249" s="16"/>
      <c r="H249" s="16"/>
      <c r="I249" s="35"/>
      <c r="J249" s="39"/>
      <c r="K249" s="17"/>
      <c r="L249" s="70"/>
      <c r="M249" s="16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15">
      <c r="A250" s="2"/>
      <c r="B250" s="2"/>
      <c r="C250" s="16"/>
      <c r="D250" s="17"/>
      <c r="E250" s="16"/>
      <c r="F250" s="16"/>
      <c r="G250" s="16"/>
      <c r="H250" s="16"/>
      <c r="I250" s="35"/>
      <c r="J250" s="39"/>
      <c r="K250" s="17"/>
      <c r="L250" s="70"/>
      <c r="M250" s="16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15">
      <c r="A251" s="2"/>
      <c r="B251" s="2"/>
      <c r="C251" s="16"/>
      <c r="D251" s="17"/>
      <c r="E251" s="16"/>
      <c r="F251" s="16"/>
      <c r="G251" s="16"/>
      <c r="H251" s="16"/>
      <c r="I251" s="35"/>
      <c r="J251" s="39"/>
      <c r="K251" s="17"/>
      <c r="L251" s="70"/>
      <c r="M251" s="16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15">
      <c r="A252" s="2"/>
      <c r="B252" s="2"/>
      <c r="C252" s="2"/>
      <c r="D252" s="49"/>
      <c r="E252" s="2"/>
      <c r="F252" s="2"/>
      <c r="G252" s="2"/>
      <c r="H252" s="2"/>
      <c r="I252" s="91"/>
      <c r="J252" s="68"/>
      <c r="K252" s="49"/>
      <c r="L252" s="9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15">
      <c r="A253" s="2"/>
      <c r="B253" s="2"/>
      <c r="C253" s="2"/>
      <c r="D253" s="49"/>
      <c r="E253" s="2"/>
      <c r="F253" s="2"/>
      <c r="G253" s="2"/>
      <c r="H253" s="2"/>
      <c r="I253" s="91"/>
      <c r="J253" s="68"/>
      <c r="K253" s="49"/>
      <c r="L253" s="9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15">
      <c r="A254" s="2"/>
      <c r="B254" s="2"/>
      <c r="C254" s="2"/>
      <c r="D254" s="49"/>
      <c r="E254" s="2"/>
      <c r="F254" s="2"/>
      <c r="G254" s="2"/>
      <c r="H254" s="2"/>
      <c r="I254" s="91"/>
      <c r="J254" s="68"/>
      <c r="K254" s="49"/>
      <c r="L254" s="9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15">
      <c r="A255" s="2"/>
      <c r="B255" s="2"/>
      <c r="C255" s="2"/>
      <c r="D255" s="49"/>
      <c r="E255" s="2"/>
      <c r="F255" s="2"/>
      <c r="G255" s="2"/>
      <c r="H255" s="2"/>
      <c r="I255" s="91"/>
      <c r="J255" s="68"/>
      <c r="K255" s="49"/>
      <c r="L255" s="9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15">
      <c r="A256" s="2"/>
      <c r="B256" s="2"/>
      <c r="C256" s="2"/>
      <c r="D256" s="49"/>
      <c r="E256" s="2"/>
      <c r="F256" s="2"/>
      <c r="G256" s="2"/>
      <c r="H256" s="2"/>
      <c r="I256" s="91"/>
      <c r="J256" s="68"/>
      <c r="K256" s="49"/>
      <c r="L256" s="9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15">
      <c r="A257" s="2"/>
      <c r="B257" s="2"/>
      <c r="C257" s="2"/>
      <c r="D257" s="49"/>
      <c r="E257" s="2"/>
      <c r="F257" s="2"/>
      <c r="G257" s="2"/>
      <c r="H257" s="2"/>
      <c r="I257" s="91"/>
      <c r="J257" s="68"/>
      <c r="K257" s="49"/>
      <c r="L257" s="9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15">
      <c r="A258" s="2"/>
      <c r="B258" s="2"/>
      <c r="C258" s="2"/>
      <c r="D258" s="49"/>
      <c r="E258" s="2"/>
      <c r="F258" s="2"/>
      <c r="G258" s="2"/>
      <c r="H258" s="2"/>
      <c r="I258" s="91"/>
      <c r="J258" s="68"/>
      <c r="K258" s="49"/>
      <c r="L258" s="9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15">
      <c r="A259" s="2"/>
      <c r="B259" s="2"/>
      <c r="C259" s="2"/>
      <c r="D259" s="49"/>
      <c r="E259" s="2"/>
      <c r="F259" s="2"/>
      <c r="G259" s="2"/>
      <c r="H259" s="2"/>
      <c r="I259" s="91"/>
      <c r="J259" s="68"/>
      <c r="K259" s="49"/>
      <c r="L259" s="9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15">
      <c r="A260" s="2"/>
      <c r="B260" s="2"/>
      <c r="C260" s="2"/>
      <c r="D260" s="49"/>
      <c r="E260" s="2"/>
      <c r="F260" s="2"/>
      <c r="G260" s="2"/>
      <c r="H260" s="2"/>
      <c r="I260" s="91"/>
      <c r="J260" s="68"/>
      <c r="K260" s="49"/>
      <c r="L260" s="9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15">
      <c r="A261" s="2"/>
      <c r="B261" s="2"/>
      <c r="C261" s="2"/>
      <c r="D261" s="49"/>
      <c r="E261" s="2"/>
      <c r="F261" s="2"/>
      <c r="G261" s="2"/>
      <c r="H261" s="2"/>
      <c r="I261" s="91"/>
      <c r="J261" s="68"/>
      <c r="K261" s="49"/>
      <c r="L261" s="9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15">
      <c r="A262" s="2"/>
      <c r="B262" s="2"/>
      <c r="C262" s="2"/>
      <c r="D262" s="49"/>
      <c r="E262" s="2"/>
      <c r="F262" s="2"/>
      <c r="G262" s="2"/>
      <c r="H262" s="2"/>
      <c r="I262" s="91"/>
      <c r="J262" s="68"/>
      <c r="K262" s="49"/>
      <c r="L262" s="9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15">
      <c r="A263" s="2"/>
      <c r="B263" s="2"/>
      <c r="C263" s="2"/>
      <c r="D263" s="49"/>
      <c r="E263" s="2"/>
      <c r="F263" s="2"/>
      <c r="G263" s="2"/>
      <c r="H263" s="2"/>
      <c r="I263" s="91"/>
      <c r="J263" s="68"/>
      <c r="K263" s="49"/>
      <c r="L263" s="9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15">
      <c r="A264" s="2"/>
      <c r="B264" s="2"/>
      <c r="C264" s="2"/>
      <c r="D264" s="49"/>
      <c r="E264" s="2"/>
      <c r="F264" s="2"/>
      <c r="G264" s="2"/>
      <c r="H264" s="2"/>
      <c r="I264" s="91"/>
      <c r="J264" s="68"/>
      <c r="K264" s="49"/>
      <c r="L264" s="9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15">
      <c r="A265" s="2"/>
      <c r="B265" s="2"/>
      <c r="C265" s="2"/>
      <c r="D265" s="49"/>
      <c r="E265" s="2"/>
      <c r="F265" s="2"/>
      <c r="G265" s="2"/>
      <c r="H265" s="2"/>
      <c r="I265" s="91"/>
      <c r="J265" s="68"/>
      <c r="K265" s="49"/>
      <c r="L265" s="9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15">
      <c r="A266" s="2"/>
      <c r="B266" s="2"/>
      <c r="C266" s="2"/>
      <c r="D266" s="49"/>
      <c r="E266" s="2"/>
      <c r="F266" s="2"/>
      <c r="G266" s="2"/>
      <c r="H266" s="2"/>
      <c r="I266" s="91"/>
      <c r="J266" s="68"/>
      <c r="K266" s="49"/>
      <c r="L266" s="9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15">
      <c r="A267" s="2"/>
      <c r="B267" s="2"/>
      <c r="C267" s="2"/>
      <c r="D267" s="49"/>
      <c r="E267" s="2"/>
      <c r="F267" s="2"/>
      <c r="G267" s="2"/>
      <c r="H267" s="2"/>
      <c r="I267" s="91"/>
      <c r="J267" s="68"/>
      <c r="K267" s="49"/>
      <c r="L267" s="9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15">
      <c r="A268" s="2"/>
      <c r="B268" s="2"/>
      <c r="C268" s="2"/>
      <c r="D268" s="49"/>
      <c r="E268" s="2"/>
      <c r="F268" s="2"/>
      <c r="G268" s="2"/>
      <c r="H268" s="2"/>
      <c r="I268" s="91"/>
      <c r="J268" s="68"/>
      <c r="K268" s="49"/>
      <c r="L268" s="9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15">
      <c r="A269" s="2"/>
      <c r="B269" s="2"/>
      <c r="C269" s="2"/>
      <c r="D269" s="49"/>
      <c r="E269" s="2"/>
      <c r="F269" s="2"/>
      <c r="G269" s="2"/>
      <c r="H269" s="2"/>
      <c r="I269" s="91"/>
      <c r="J269" s="68"/>
      <c r="K269" s="49"/>
      <c r="L269" s="9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15">
      <c r="A270" s="2"/>
      <c r="B270" s="2"/>
      <c r="C270" s="2"/>
      <c r="D270" s="49"/>
      <c r="E270" s="2"/>
      <c r="F270" s="2"/>
      <c r="G270" s="2"/>
      <c r="H270" s="2"/>
      <c r="I270" s="91"/>
      <c r="J270" s="68"/>
      <c r="K270" s="49"/>
      <c r="L270" s="9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15">
      <c r="A271" s="2"/>
      <c r="B271" s="2"/>
      <c r="C271" s="2"/>
      <c r="D271" s="49"/>
      <c r="E271" s="2"/>
      <c r="F271" s="2"/>
      <c r="G271" s="2"/>
      <c r="H271" s="2"/>
      <c r="I271" s="91"/>
      <c r="J271" s="68"/>
      <c r="K271" s="49"/>
      <c r="L271" s="90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15">
      <c r="A272" s="2"/>
      <c r="B272" s="2"/>
      <c r="C272" s="2"/>
      <c r="D272" s="49"/>
      <c r="E272" s="2"/>
      <c r="F272" s="2"/>
      <c r="G272" s="2"/>
      <c r="H272" s="2"/>
      <c r="I272" s="91"/>
      <c r="J272" s="68"/>
      <c r="K272" s="49"/>
      <c r="L272" s="9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15">
      <c r="A273" s="2"/>
      <c r="B273" s="2"/>
      <c r="C273" s="2"/>
      <c r="D273" s="49"/>
      <c r="E273" s="2"/>
      <c r="F273" s="2"/>
      <c r="G273" s="2"/>
      <c r="H273" s="2"/>
      <c r="I273" s="91"/>
      <c r="J273" s="68"/>
      <c r="K273" s="49"/>
      <c r="L273" s="9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15">
      <c r="A274" s="2"/>
      <c r="B274" s="2"/>
      <c r="C274" s="2"/>
      <c r="D274" s="49"/>
      <c r="E274" s="2"/>
      <c r="F274" s="2"/>
      <c r="G274" s="2"/>
      <c r="H274" s="2"/>
      <c r="I274" s="91"/>
      <c r="J274" s="68"/>
      <c r="K274" s="49"/>
      <c r="L274" s="9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15">
      <c r="A275" s="2"/>
      <c r="B275" s="2"/>
      <c r="C275" s="2"/>
      <c r="D275" s="49"/>
      <c r="E275" s="2"/>
      <c r="F275" s="2"/>
      <c r="G275" s="2"/>
      <c r="H275" s="2"/>
      <c r="I275" s="91"/>
      <c r="J275" s="68"/>
      <c r="K275" s="49"/>
      <c r="L275" s="9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15">
      <c r="A276" s="2"/>
      <c r="B276" s="2"/>
      <c r="C276" s="2"/>
      <c r="D276" s="49"/>
      <c r="E276" s="2"/>
      <c r="F276" s="2"/>
      <c r="G276" s="2"/>
      <c r="H276" s="2"/>
      <c r="I276" s="91"/>
      <c r="J276" s="68"/>
      <c r="K276" s="49"/>
      <c r="L276" s="9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15">
      <c r="A277" s="2"/>
      <c r="B277" s="2"/>
      <c r="C277" s="2"/>
      <c r="D277" s="49"/>
      <c r="E277" s="2"/>
      <c r="F277" s="2"/>
      <c r="G277" s="2"/>
      <c r="H277" s="2"/>
      <c r="I277" s="91"/>
      <c r="J277" s="68"/>
      <c r="K277" s="49"/>
      <c r="L277" s="9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15">
      <c r="A278" s="2"/>
      <c r="B278" s="2"/>
      <c r="C278" s="2"/>
      <c r="D278" s="49"/>
      <c r="E278" s="2"/>
      <c r="F278" s="2"/>
      <c r="G278" s="2"/>
      <c r="H278" s="2"/>
      <c r="I278" s="91"/>
      <c r="J278" s="68"/>
      <c r="K278" s="49"/>
      <c r="L278" s="9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15">
      <c r="A279" s="2"/>
      <c r="B279" s="2"/>
      <c r="C279" s="2"/>
      <c r="D279" s="49"/>
      <c r="E279" s="2"/>
      <c r="F279" s="2"/>
      <c r="G279" s="2"/>
      <c r="H279" s="2"/>
      <c r="I279" s="91"/>
      <c r="J279" s="68"/>
      <c r="K279" s="49"/>
      <c r="L279" s="9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15">
      <c r="A280" s="2"/>
      <c r="B280" s="2"/>
      <c r="C280" s="2"/>
      <c r="D280" s="49"/>
      <c r="E280" s="2"/>
      <c r="F280" s="2"/>
      <c r="G280" s="2"/>
      <c r="H280" s="2"/>
      <c r="I280" s="91"/>
      <c r="J280" s="68"/>
      <c r="K280" s="49"/>
      <c r="L280" s="9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15">
      <c r="A281" s="2"/>
      <c r="B281" s="2"/>
      <c r="C281" s="2"/>
      <c r="D281" s="49"/>
      <c r="E281" s="2"/>
      <c r="F281" s="2"/>
      <c r="G281" s="2"/>
      <c r="H281" s="2"/>
      <c r="I281" s="91"/>
      <c r="J281" s="68"/>
      <c r="K281" s="49"/>
      <c r="L281" s="9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15">
      <c r="A282" s="2"/>
      <c r="B282" s="2"/>
      <c r="C282" s="2"/>
      <c r="D282" s="49"/>
      <c r="E282" s="2"/>
      <c r="F282" s="2"/>
      <c r="G282" s="2"/>
      <c r="H282" s="2"/>
      <c r="I282" s="91"/>
      <c r="J282" s="68"/>
      <c r="K282" s="49"/>
      <c r="L282" s="9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15">
      <c r="A283" s="2"/>
      <c r="B283" s="2"/>
      <c r="C283" s="2"/>
      <c r="D283" s="49"/>
      <c r="E283" s="2"/>
      <c r="F283" s="2"/>
      <c r="G283" s="2"/>
      <c r="H283" s="2"/>
      <c r="I283" s="91"/>
      <c r="J283" s="68"/>
      <c r="K283" s="49"/>
      <c r="L283" s="9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15">
      <c r="A284" s="2"/>
      <c r="B284" s="2"/>
      <c r="C284" s="2"/>
      <c r="D284" s="49"/>
      <c r="E284" s="2"/>
      <c r="F284" s="2"/>
      <c r="G284" s="2"/>
      <c r="H284" s="2"/>
      <c r="I284" s="91"/>
      <c r="J284" s="68"/>
      <c r="K284" s="49"/>
      <c r="L284" s="9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15">
      <c r="A285" s="2"/>
      <c r="B285" s="2"/>
      <c r="C285" s="2"/>
      <c r="D285" s="49"/>
      <c r="E285" s="2"/>
      <c r="F285" s="2"/>
      <c r="G285" s="2"/>
      <c r="H285" s="2"/>
      <c r="I285" s="91"/>
      <c r="J285" s="68"/>
      <c r="K285" s="49"/>
      <c r="L285" s="9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15">
      <c r="A286" s="2"/>
      <c r="B286" s="2"/>
      <c r="C286" s="2"/>
      <c r="D286" s="49"/>
      <c r="E286" s="2"/>
      <c r="F286" s="2"/>
      <c r="G286" s="2"/>
      <c r="H286" s="2"/>
      <c r="I286" s="91"/>
      <c r="J286" s="68"/>
      <c r="K286" s="49"/>
      <c r="L286" s="9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15">
      <c r="A287" s="2"/>
      <c r="B287" s="2"/>
      <c r="C287" s="2"/>
      <c r="D287" s="49"/>
      <c r="E287" s="2"/>
      <c r="F287" s="2"/>
      <c r="G287" s="2"/>
      <c r="H287" s="2"/>
      <c r="I287" s="91"/>
      <c r="J287" s="68"/>
      <c r="K287" s="49"/>
      <c r="L287" s="9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15">
      <c r="A288" s="2"/>
      <c r="B288" s="2"/>
      <c r="C288" s="2"/>
      <c r="D288" s="49"/>
      <c r="E288" s="2"/>
      <c r="F288" s="2"/>
      <c r="G288" s="2"/>
      <c r="H288" s="2"/>
      <c r="I288" s="91"/>
      <c r="J288" s="68"/>
      <c r="K288" s="49"/>
      <c r="L288" s="9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15">
      <c r="A289" s="2"/>
      <c r="B289" s="2"/>
      <c r="C289" s="2"/>
      <c r="D289" s="49"/>
      <c r="E289" s="2"/>
      <c r="F289" s="2"/>
      <c r="G289" s="2"/>
      <c r="H289" s="2"/>
      <c r="I289" s="91"/>
      <c r="J289" s="68"/>
      <c r="K289" s="49"/>
      <c r="L289" s="9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15">
      <c r="A290" s="2"/>
      <c r="B290" s="2"/>
      <c r="C290" s="2"/>
      <c r="D290" s="49"/>
      <c r="E290" s="2"/>
      <c r="F290" s="2"/>
      <c r="G290" s="2"/>
      <c r="H290" s="2"/>
      <c r="I290" s="91"/>
      <c r="J290" s="68"/>
      <c r="K290" s="49"/>
      <c r="L290" s="9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15">
      <c r="A291" s="2"/>
      <c r="B291" s="2"/>
      <c r="C291" s="2"/>
      <c r="D291" s="49"/>
      <c r="E291" s="2"/>
      <c r="F291" s="2"/>
      <c r="G291" s="2"/>
      <c r="H291" s="2"/>
      <c r="I291" s="91"/>
      <c r="J291" s="68"/>
      <c r="K291" s="49"/>
      <c r="L291" s="9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15">
      <c r="A292" s="2"/>
      <c r="B292" s="2"/>
      <c r="C292" s="2"/>
      <c r="D292" s="49"/>
      <c r="E292" s="2"/>
      <c r="F292" s="2"/>
      <c r="G292" s="2"/>
      <c r="H292" s="2"/>
      <c r="I292" s="91"/>
      <c r="J292" s="68"/>
      <c r="K292" s="49"/>
      <c r="L292" s="9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15">
      <c r="A293" s="2"/>
      <c r="B293" s="2"/>
      <c r="C293" s="2"/>
      <c r="D293" s="49"/>
      <c r="E293" s="2"/>
      <c r="F293" s="2"/>
      <c r="G293" s="2"/>
      <c r="H293" s="2"/>
      <c r="I293" s="91"/>
      <c r="J293" s="68"/>
      <c r="K293" s="49"/>
      <c r="L293" s="9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15">
      <c r="A294" s="2"/>
      <c r="B294" s="2"/>
      <c r="C294" s="2"/>
      <c r="D294" s="49"/>
      <c r="E294" s="2"/>
      <c r="F294" s="2"/>
      <c r="G294" s="2"/>
      <c r="H294" s="2"/>
      <c r="I294" s="91"/>
      <c r="J294" s="68"/>
      <c r="K294" s="49"/>
      <c r="L294" s="9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15">
      <c r="A295" s="2"/>
      <c r="B295" s="2"/>
      <c r="C295" s="2"/>
      <c r="D295" s="49"/>
      <c r="E295" s="2"/>
      <c r="F295" s="2"/>
      <c r="G295" s="2"/>
      <c r="H295" s="2"/>
      <c r="I295" s="91"/>
      <c r="J295" s="68"/>
      <c r="K295" s="49"/>
      <c r="L295" s="9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15">
      <c r="A296" s="2"/>
      <c r="B296" s="2"/>
      <c r="C296" s="2"/>
      <c r="D296" s="49"/>
      <c r="E296" s="2"/>
      <c r="F296" s="2"/>
      <c r="G296" s="2"/>
      <c r="H296" s="2"/>
      <c r="I296" s="91"/>
      <c r="J296" s="68"/>
      <c r="K296" s="49"/>
      <c r="L296" s="9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15">
      <c r="A297" s="2"/>
      <c r="B297" s="2"/>
      <c r="C297" s="2"/>
      <c r="D297" s="49"/>
      <c r="E297" s="2"/>
      <c r="F297" s="2"/>
      <c r="G297" s="2"/>
      <c r="H297" s="2"/>
      <c r="I297" s="91"/>
      <c r="J297" s="68"/>
      <c r="K297" s="49"/>
      <c r="L297" s="9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15">
      <c r="A298" s="2"/>
      <c r="B298" s="2"/>
      <c r="C298" s="2"/>
      <c r="D298" s="49"/>
      <c r="E298" s="2"/>
      <c r="F298" s="2"/>
      <c r="G298" s="2"/>
      <c r="H298" s="2"/>
      <c r="I298" s="91"/>
      <c r="J298" s="68"/>
      <c r="K298" s="49"/>
      <c r="L298" s="9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15">
      <c r="A299" s="2"/>
      <c r="B299" s="2"/>
      <c r="C299" s="2"/>
      <c r="D299" s="49"/>
      <c r="E299" s="2"/>
      <c r="F299" s="2"/>
      <c r="G299" s="2"/>
      <c r="H299" s="2"/>
      <c r="I299" s="91"/>
      <c r="J299" s="68"/>
      <c r="K299" s="49"/>
      <c r="L299" s="9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15">
      <c r="A300" s="2"/>
      <c r="B300" s="2"/>
      <c r="C300" s="2"/>
      <c r="D300" s="49"/>
      <c r="E300" s="2"/>
      <c r="F300" s="2"/>
      <c r="G300" s="2"/>
      <c r="H300" s="2"/>
      <c r="I300" s="91"/>
      <c r="J300" s="68"/>
      <c r="K300" s="49"/>
      <c r="L300" s="9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15">
      <c r="A301" s="2"/>
      <c r="B301" s="2"/>
      <c r="C301" s="2"/>
      <c r="D301" s="49"/>
      <c r="E301" s="2"/>
      <c r="F301" s="2"/>
      <c r="G301" s="2"/>
      <c r="H301" s="2"/>
      <c r="I301" s="91"/>
      <c r="J301" s="68"/>
      <c r="K301" s="49"/>
      <c r="L301" s="9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15">
      <c r="A302" s="2"/>
      <c r="B302" s="2"/>
      <c r="C302" s="2"/>
      <c r="D302" s="49"/>
      <c r="E302" s="2"/>
      <c r="F302" s="2"/>
      <c r="G302" s="2"/>
      <c r="H302" s="2"/>
      <c r="I302" s="91"/>
      <c r="J302" s="68"/>
      <c r="K302" s="49"/>
      <c r="L302" s="9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15">
      <c r="A303" s="2"/>
      <c r="B303" s="2"/>
      <c r="C303" s="2"/>
      <c r="D303" s="49"/>
      <c r="E303" s="2"/>
      <c r="F303" s="2"/>
      <c r="G303" s="2"/>
      <c r="H303" s="2"/>
      <c r="I303" s="91"/>
      <c r="J303" s="68"/>
      <c r="K303" s="49"/>
      <c r="L303" s="9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15">
      <c r="A304" s="2"/>
      <c r="B304" s="2"/>
      <c r="C304" s="2"/>
      <c r="D304" s="49"/>
      <c r="E304" s="2"/>
      <c r="F304" s="2"/>
      <c r="G304" s="2"/>
      <c r="H304" s="2"/>
      <c r="I304" s="91"/>
      <c r="J304" s="68"/>
      <c r="K304" s="49"/>
      <c r="L304" s="9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15">
      <c r="A305" s="2"/>
      <c r="B305" s="2"/>
      <c r="C305" s="2"/>
      <c r="D305" s="49"/>
      <c r="E305" s="2"/>
      <c r="F305" s="2"/>
      <c r="G305" s="2"/>
      <c r="H305" s="2"/>
      <c r="I305" s="91"/>
      <c r="J305" s="68"/>
      <c r="K305" s="49"/>
      <c r="L305" s="9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15">
      <c r="A306" s="2"/>
      <c r="B306" s="2"/>
      <c r="C306" s="2"/>
      <c r="D306" s="49"/>
      <c r="E306" s="2"/>
      <c r="F306" s="2"/>
      <c r="G306" s="2"/>
      <c r="H306" s="2"/>
      <c r="I306" s="91"/>
      <c r="J306" s="68"/>
      <c r="K306" s="49"/>
      <c r="L306" s="9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15">
      <c r="A307" s="2"/>
      <c r="B307" s="2"/>
      <c r="C307" s="2"/>
      <c r="D307" s="49"/>
      <c r="E307" s="2"/>
      <c r="F307" s="2"/>
      <c r="G307" s="2"/>
      <c r="H307" s="2"/>
      <c r="I307" s="91"/>
      <c r="J307" s="68"/>
      <c r="K307" s="49"/>
      <c r="L307" s="9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15">
      <c r="A308" s="2"/>
      <c r="B308" s="2"/>
      <c r="C308" s="2"/>
      <c r="D308" s="49"/>
      <c r="E308" s="2"/>
      <c r="F308" s="2"/>
      <c r="G308" s="2"/>
      <c r="H308" s="2"/>
      <c r="I308" s="91"/>
      <c r="J308" s="68"/>
      <c r="K308" s="49"/>
      <c r="L308" s="9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15">
      <c r="A309" s="2"/>
      <c r="B309" s="2"/>
      <c r="C309" s="2"/>
      <c r="D309" s="49"/>
      <c r="E309" s="2"/>
      <c r="F309" s="2"/>
      <c r="G309" s="2"/>
      <c r="H309" s="2"/>
      <c r="I309" s="91"/>
      <c r="J309" s="68"/>
      <c r="K309" s="49"/>
      <c r="L309" s="9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15">
      <c r="A310" s="2"/>
      <c r="B310" s="2"/>
      <c r="C310" s="2"/>
      <c r="D310" s="49"/>
      <c r="E310" s="2"/>
      <c r="F310" s="2"/>
      <c r="G310" s="2"/>
      <c r="H310" s="2"/>
      <c r="I310" s="91"/>
      <c r="J310" s="68"/>
      <c r="K310" s="49"/>
      <c r="L310" s="9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15">
      <c r="A311" s="2"/>
      <c r="B311" s="2"/>
      <c r="C311" s="2"/>
      <c r="D311" s="49"/>
      <c r="E311" s="2"/>
      <c r="F311" s="2"/>
      <c r="G311" s="2"/>
      <c r="H311" s="2"/>
      <c r="I311" s="91"/>
      <c r="J311" s="68"/>
      <c r="K311" s="49"/>
      <c r="L311" s="9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15">
      <c r="A312" s="2"/>
      <c r="B312" s="2"/>
      <c r="C312" s="2"/>
      <c r="D312" s="49"/>
      <c r="E312" s="2"/>
      <c r="F312" s="2"/>
      <c r="G312" s="2"/>
      <c r="H312" s="2"/>
      <c r="I312" s="91"/>
      <c r="J312" s="68"/>
      <c r="K312" s="49"/>
      <c r="L312" s="9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15">
      <c r="A313" s="2"/>
      <c r="B313" s="2"/>
      <c r="C313" s="2"/>
      <c r="D313" s="49"/>
      <c r="E313" s="2"/>
      <c r="F313" s="2"/>
      <c r="G313" s="2"/>
      <c r="H313" s="2"/>
      <c r="I313" s="91"/>
      <c r="J313" s="68"/>
      <c r="K313" s="49"/>
      <c r="L313" s="9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15">
      <c r="A314" s="2"/>
      <c r="B314" s="2"/>
      <c r="C314" s="2"/>
      <c r="D314" s="49"/>
      <c r="E314" s="2"/>
      <c r="F314" s="2"/>
      <c r="G314" s="2"/>
      <c r="H314" s="2"/>
      <c r="I314" s="91"/>
      <c r="J314" s="68"/>
      <c r="K314" s="49"/>
      <c r="L314" s="9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15">
      <c r="A315" s="2"/>
      <c r="B315" s="2"/>
      <c r="C315" s="2"/>
      <c r="D315" s="49"/>
      <c r="E315" s="2"/>
      <c r="F315" s="2"/>
      <c r="G315" s="2"/>
      <c r="H315" s="2"/>
      <c r="I315" s="91"/>
      <c r="J315" s="68"/>
      <c r="K315" s="49"/>
      <c r="L315" s="9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15">
      <c r="A316" s="2"/>
      <c r="B316" s="2"/>
      <c r="C316" s="2"/>
      <c r="D316" s="49"/>
      <c r="E316" s="2"/>
      <c r="F316" s="2"/>
      <c r="G316" s="2"/>
      <c r="H316" s="2"/>
      <c r="I316" s="91"/>
      <c r="J316" s="68"/>
      <c r="K316" s="49"/>
      <c r="L316" s="9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15">
      <c r="A317" s="2"/>
      <c r="B317" s="2"/>
      <c r="C317" s="2"/>
      <c r="D317" s="49"/>
      <c r="E317" s="2"/>
      <c r="F317" s="2"/>
      <c r="G317" s="2"/>
      <c r="H317" s="2"/>
      <c r="I317" s="91"/>
      <c r="J317" s="68"/>
      <c r="K317" s="49"/>
      <c r="L317" s="9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15">
      <c r="A318" s="2"/>
      <c r="B318" s="2"/>
      <c r="C318" s="2"/>
      <c r="D318" s="49"/>
      <c r="E318" s="2"/>
      <c r="F318" s="2"/>
      <c r="G318" s="2"/>
      <c r="H318" s="2"/>
      <c r="I318" s="91"/>
      <c r="J318" s="68"/>
      <c r="K318" s="49"/>
      <c r="L318" s="9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15">
      <c r="A319" s="2"/>
      <c r="B319" s="2"/>
      <c r="C319" s="2"/>
      <c r="D319" s="49"/>
      <c r="E319" s="2"/>
      <c r="F319" s="2"/>
      <c r="G319" s="2"/>
      <c r="H319" s="2"/>
      <c r="I319" s="91"/>
      <c r="J319" s="68"/>
      <c r="K319" s="49"/>
      <c r="L319" s="9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15">
      <c r="A320" s="2"/>
      <c r="B320" s="2"/>
      <c r="C320" s="2"/>
      <c r="D320" s="49"/>
      <c r="E320" s="2"/>
      <c r="F320" s="2"/>
      <c r="G320" s="2"/>
      <c r="H320" s="2"/>
      <c r="I320" s="91"/>
      <c r="J320" s="68"/>
      <c r="K320" s="49"/>
      <c r="L320" s="9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15">
      <c r="A321" s="2"/>
      <c r="B321" s="2"/>
      <c r="C321" s="2"/>
      <c r="D321" s="49"/>
      <c r="E321" s="2"/>
      <c r="F321" s="2"/>
      <c r="G321" s="2"/>
      <c r="H321" s="2"/>
      <c r="I321" s="91"/>
      <c r="J321" s="68"/>
      <c r="K321" s="49"/>
      <c r="L321" s="9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15">
      <c r="A322" s="2"/>
      <c r="B322" s="2"/>
      <c r="C322" s="2"/>
      <c r="D322" s="49"/>
      <c r="E322" s="2"/>
      <c r="F322" s="2"/>
      <c r="G322" s="2"/>
      <c r="H322" s="2"/>
      <c r="I322" s="91"/>
      <c r="J322" s="68"/>
      <c r="K322" s="49"/>
      <c r="L322" s="9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15">
      <c r="A323" s="2"/>
      <c r="B323" s="2"/>
      <c r="C323" s="2"/>
      <c r="D323" s="49"/>
      <c r="E323" s="2"/>
      <c r="F323" s="2"/>
      <c r="G323" s="2"/>
      <c r="H323" s="2"/>
      <c r="I323" s="91"/>
      <c r="J323" s="68"/>
      <c r="K323" s="49"/>
      <c r="L323" s="9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15">
      <c r="A324" s="2"/>
      <c r="B324" s="2"/>
      <c r="C324" s="2"/>
      <c r="D324" s="49"/>
      <c r="E324" s="2"/>
      <c r="F324" s="2"/>
      <c r="G324" s="2"/>
      <c r="H324" s="2"/>
      <c r="I324" s="91"/>
      <c r="J324" s="68"/>
      <c r="K324" s="49"/>
      <c r="L324" s="9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15">
      <c r="A325" s="2"/>
      <c r="B325" s="2"/>
      <c r="C325" s="2"/>
      <c r="D325" s="49"/>
      <c r="E325" s="2"/>
      <c r="F325" s="2"/>
      <c r="G325" s="2"/>
      <c r="H325" s="2"/>
      <c r="I325" s="91"/>
      <c r="J325" s="68"/>
      <c r="K325" s="49"/>
      <c r="L325" s="9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15">
      <c r="A326" s="2"/>
      <c r="B326" s="2"/>
      <c r="C326" s="2"/>
      <c r="D326" s="49"/>
      <c r="E326" s="2"/>
      <c r="F326" s="2"/>
      <c r="G326" s="2"/>
      <c r="H326" s="2"/>
      <c r="I326" s="91"/>
      <c r="J326" s="68"/>
      <c r="K326" s="49"/>
      <c r="L326" s="9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15">
      <c r="A327" s="2"/>
      <c r="B327" s="2"/>
      <c r="C327" s="2"/>
      <c r="D327" s="49"/>
      <c r="E327" s="2"/>
      <c r="F327" s="2"/>
      <c r="G327" s="2"/>
      <c r="H327" s="2"/>
      <c r="I327" s="91"/>
      <c r="J327" s="68"/>
      <c r="K327" s="49"/>
      <c r="L327" s="9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15">
      <c r="A328" s="2"/>
      <c r="B328" s="2"/>
      <c r="C328" s="2"/>
      <c r="D328" s="49"/>
      <c r="E328" s="2"/>
      <c r="F328" s="2"/>
      <c r="G328" s="2"/>
      <c r="H328" s="2"/>
      <c r="I328" s="91"/>
      <c r="J328" s="68"/>
      <c r="K328" s="49"/>
      <c r="L328" s="9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15">
      <c r="A329" s="2"/>
      <c r="B329" s="2"/>
      <c r="C329" s="2"/>
      <c r="D329" s="49"/>
      <c r="E329" s="2"/>
      <c r="F329" s="2"/>
      <c r="G329" s="2"/>
      <c r="H329" s="2"/>
      <c r="I329" s="91"/>
      <c r="J329" s="68"/>
      <c r="K329" s="49"/>
      <c r="L329" s="9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15">
      <c r="A330" s="2"/>
      <c r="B330" s="2"/>
      <c r="C330" s="2"/>
      <c r="D330" s="49"/>
      <c r="E330" s="2"/>
      <c r="F330" s="2"/>
      <c r="G330" s="2"/>
      <c r="H330" s="2"/>
      <c r="I330" s="91"/>
      <c r="J330" s="68"/>
      <c r="K330" s="49"/>
      <c r="L330" s="9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15">
      <c r="A331" s="2"/>
      <c r="B331" s="2"/>
      <c r="C331" s="2"/>
      <c r="D331" s="49"/>
      <c r="E331" s="2"/>
      <c r="F331" s="2"/>
      <c r="G331" s="2"/>
      <c r="H331" s="2"/>
      <c r="I331" s="91"/>
      <c r="J331" s="68"/>
      <c r="K331" s="49"/>
      <c r="L331" s="9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15">
      <c r="A332" s="2"/>
      <c r="B332" s="2"/>
      <c r="C332" s="2"/>
      <c r="D332" s="49"/>
      <c r="E332" s="2"/>
      <c r="F332" s="2"/>
      <c r="G332" s="2"/>
      <c r="H332" s="2"/>
      <c r="I332" s="91"/>
      <c r="J332" s="68"/>
      <c r="K332" s="49"/>
      <c r="L332" s="9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15">
      <c r="A333" s="2"/>
      <c r="B333" s="2"/>
      <c r="C333" s="2"/>
      <c r="D333" s="49"/>
      <c r="E333" s="2"/>
      <c r="F333" s="2"/>
      <c r="G333" s="2"/>
      <c r="H333" s="2"/>
      <c r="I333" s="91"/>
      <c r="J333" s="68"/>
      <c r="K333" s="49"/>
      <c r="L333" s="9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15">
      <c r="A334" s="2"/>
      <c r="B334" s="2"/>
      <c r="C334" s="2"/>
      <c r="D334" s="49"/>
      <c r="E334" s="2"/>
      <c r="F334" s="2"/>
      <c r="G334" s="2"/>
      <c r="H334" s="2"/>
      <c r="I334" s="91"/>
      <c r="J334" s="68"/>
      <c r="K334" s="49"/>
      <c r="L334" s="9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15">
      <c r="A335" s="2"/>
      <c r="B335" s="2"/>
      <c r="C335" s="2"/>
      <c r="D335" s="49"/>
      <c r="E335" s="2"/>
      <c r="F335" s="2"/>
      <c r="G335" s="2"/>
      <c r="H335" s="2"/>
      <c r="I335" s="91"/>
      <c r="J335" s="68"/>
      <c r="K335" s="49"/>
      <c r="L335" s="9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15">
      <c r="A336" s="2"/>
      <c r="B336" s="2"/>
      <c r="C336" s="2"/>
      <c r="D336" s="49"/>
      <c r="E336" s="2"/>
      <c r="F336" s="2"/>
      <c r="G336" s="2"/>
      <c r="H336" s="2"/>
      <c r="I336" s="91"/>
      <c r="J336" s="68"/>
      <c r="K336" s="49"/>
      <c r="L336" s="9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15">
      <c r="A337" s="2"/>
      <c r="B337" s="2"/>
      <c r="C337" s="2"/>
      <c r="D337" s="49"/>
      <c r="E337" s="2"/>
      <c r="F337" s="2"/>
      <c r="G337" s="2"/>
      <c r="H337" s="2"/>
      <c r="I337" s="91"/>
      <c r="J337" s="68"/>
      <c r="K337" s="49"/>
      <c r="L337" s="9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15">
      <c r="A338" s="2"/>
      <c r="B338" s="2"/>
      <c r="C338" s="2"/>
      <c r="D338" s="49"/>
      <c r="E338" s="2"/>
      <c r="F338" s="2"/>
      <c r="G338" s="2"/>
      <c r="H338" s="2"/>
      <c r="I338" s="91"/>
      <c r="J338" s="68"/>
      <c r="K338" s="49"/>
      <c r="L338" s="9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15">
      <c r="A339" s="2"/>
      <c r="B339" s="2"/>
      <c r="C339" s="2"/>
      <c r="D339" s="49"/>
      <c r="E339" s="2"/>
      <c r="F339" s="2"/>
      <c r="G339" s="2"/>
      <c r="H339" s="2"/>
      <c r="I339" s="91"/>
      <c r="J339" s="68"/>
      <c r="K339" s="49"/>
      <c r="L339" s="9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15">
      <c r="A340" s="2"/>
      <c r="B340" s="2"/>
      <c r="C340" s="2"/>
      <c r="D340" s="49"/>
      <c r="E340" s="2"/>
      <c r="F340" s="2"/>
      <c r="G340" s="2"/>
      <c r="H340" s="2"/>
      <c r="I340" s="91"/>
      <c r="J340" s="68"/>
      <c r="K340" s="49"/>
      <c r="L340" s="9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15">
      <c r="A341" s="2"/>
      <c r="B341" s="2"/>
      <c r="C341" s="2"/>
      <c r="D341" s="49"/>
      <c r="E341" s="2"/>
      <c r="F341" s="2"/>
      <c r="G341" s="2"/>
      <c r="H341" s="2"/>
      <c r="I341" s="91"/>
      <c r="J341" s="68"/>
      <c r="K341" s="49"/>
      <c r="L341" s="9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15">
      <c r="A342" s="2"/>
      <c r="B342" s="2"/>
      <c r="C342" s="2"/>
      <c r="D342" s="49"/>
      <c r="E342" s="2"/>
      <c r="F342" s="2"/>
      <c r="G342" s="2"/>
      <c r="H342" s="2"/>
      <c r="I342" s="91"/>
      <c r="J342" s="68"/>
      <c r="K342" s="49"/>
      <c r="L342" s="9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15">
      <c r="A343" s="2"/>
      <c r="B343" s="2"/>
      <c r="C343" s="2"/>
      <c r="D343" s="49"/>
      <c r="E343" s="2"/>
      <c r="F343" s="2"/>
      <c r="G343" s="2"/>
      <c r="H343" s="2"/>
      <c r="I343" s="91"/>
      <c r="J343" s="68"/>
      <c r="K343" s="49"/>
      <c r="L343" s="9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15">
      <c r="A344" s="2"/>
      <c r="B344" s="2"/>
      <c r="C344" s="2"/>
      <c r="D344" s="49"/>
      <c r="E344" s="2"/>
      <c r="F344" s="2"/>
      <c r="G344" s="2"/>
      <c r="H344" s="2"/>
      <c r="I344" s="91"/>
      <c r="J344" s="68"/>
      <c r="K344" s="49"/>
      <c r="L344" s="90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15">
      <c r="A345" s="2"/>
      <c r="B345" s="2"/>
      <c r="C345" s="2"/>
      <c r="D345" s="49"/>
      <c r="E345" s="2"/>
      <c r="F345" s="2"/>
      <c r="G345" s="2"/>
      <c r="H345" s="2"/>
      <c r="I345" s="91"/>
      <c r="J345" s="68"/>
      <c r="K345" s="49"/>
      <c r="L345" s="90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15">
      <c r="A346" s="2"/>
      <c r="B346" s="2"/>
      <c r="C346" s="2"/>
      <c r="D346" s="49"/>
      <c r="E346" s="2"/>
      <c r="F346" s="2"/>
      <c r="G346" s="2"/>
      <c r="H346" s="2"/>
      <c r="I346" s="91"/>
      <c r="J346" s="68"/>
      <c r="K346" s="49"/>
      <c r="L346" s="90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15">
      <c r="A347" s="2"/>
      <c r="B347" s="2"/>
      <c r="C347" s="2"/>
      <c r="D347" s="49"/>
      <c r="E347" s="2"/>
      <c r="F347" s="2"/>
      <c r="G347" s="2"/>
      <c r="H347" s="2"/>
      <c r="I347" s="91"/>
      <c r="J347" s="68"/>
      <c r="K347" s="49"/>
      <c r="L347" s="90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15">
      <c r="A348" s="2"/>
      <c r="B348" s="2"/>
      <c r="C348" s="2"/>
      <c r="D348" s="49"/>
      <c r="E348" s="2"/>
      <c r="F348" s="2"/>
      <c r="G348" s="2"/>
      <c r="H348" s="2"/>
      <c r="I348" s="91"/>
      <c r="J348" s="68"/>
      <c r="K348" s="49"/>
      <c r="L348" s="90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15">
      <c r="A349" s="2"/>
      <c r="B349" s="2"/>
      <c r="C349" s="2"/>
      <c r="D349" s="49"/>
      <c r="E349" s="2"/>
      <c r="F349" s="2"/>
      <c r="G349" s="2"/>
      <c r="H349" s="2"/>
      <c r="I349" s="91"/>
      <c r="J349" s="68"/>
      <c r="K349" s="49"/>
      <c r="L349" s="90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15">
      <c r="A350" s="2"/>
      <c r="B350" s="2"/>
      <c r="C350" s="2"/>
      <c r="D350" s="49"/>
      <c r="E350" s="2"/>
      <c r="F350" s="2"/>
      <c r="G350" s="2"/>
      <c r="H350" s="2"/>
      <c r="I350" s="91"/>
      <c r="J350" s="68"/>
      <c r="K350" s="49"/>
      <c r="L350" s="90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15">
      <c r="A351" s="2"/>
      <c r="B351" s="2"/>
      <c r="C351" s="2"/>
      <c r="D351" s="49"/>
      <c r="E351" s="2"/>
      <c r="F351" s="2"/>
      <c r="G351" s="2"/>
      <c r="H351" s="2"/>
      <c r="I351" s="91"/>
      <c r="J351" s="68"/>
      <c r="K351" s="49"/>
      <c r="L351" s="90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15">
      <c r="A352" s="2"/>
      <c r="B352" s="2"/>
      <c r="C352" s="2"/>
      <c r="D352" s="49"/>
      <c r="E352" s="2"/>
      <c r="F352" s="2"/>
      <c r="G352" s="2"/>
      <c r="H352" s="2"/>
      <c r="I352" s="91"/>
      <c r="J352" s="68"/>
      <c r="K352" s="49"/>
      <c r="L352" s="90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15">
      <c r="A353" s="2"/>
      <c r="B353" s="2"/>
      <c r="C353" s="2"/>
      <c r="D353" s="49"/>
      <c r="E353" s="2"/>
      <c r="F353" s="2"/>
      <c r="G353" s="2"/>
      <c r="H353" s="2"/>
      <c r="I353" s="91"/>
      <c r="J353" s="68"/>
      <c r="K353" s="49"/>
      <c r="L353" s="90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15">
      <c r="A354" s="2"/>
      <c r="B354" s="2"/>
      <c r="C354" s="2"/>
      <c r="D354" s="49"/>
      <c r="E354" s="2"/>
      <c r="F354" s="2"/>
      <c r="G354" s="2"/>
      <c r="H354" s="2"/>
      <c r="I354" s="91"/>
      <c r="J354" s="68"/>
      <c r="K354" s="49"/>
      <c r="L354" s="90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15">
      <c r="A355" s="2"/>
      <c r="B355" s="2"/>
      <c r="C355" s="2"/>
      <c r="D355" s="49"/>
      <c r="E355" s="2"/>
      <c r="F355" s="2"/>
      <c r="G355" s="2"/>
      <c r="H355" s="2"/>
      <c r="I355" s="91"/>
      <c r="J355" s="68"/>
      <c r="K355" s="49"/>
      <c r="L355" s="90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15">
      <c r="A356" s="2"/>
      <c r="B356" s="2"/>
      <c r="C356" s="2"/>
      <c r="D356" s="49"/>
      <c r="E356" s="2"/>
      <c r="F356" s="2"/>
      <c r="G356" s="2"/>
      <c r="H356" s="2"/>
      <c r="I356" s="91"/>
      <c r="J356" s="68"/>
      <c r="K356" s="49"/>
      <c r="L356" s="90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15">
      <c r="A357" s="2"/>
      <c r="B357" s="2"/>
      <c r="C357" s="2"/>
      <c r="D357" s="49"/>
      <c r="E357" s="2"/>
      <c r="F357" s="2"/>
      <c r="G357" s="2"/>
      <c r="H357" s="2"/>
      <c r="I357" s="91"/>
      <c r="J357" s="68"/>
      <c r="K357" s="49"/>
      <c r="L357" s="90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15">
      <c r="A358" s="2"/>
      <c r="B358" s="2"/>
      <c r="C358" s="2"/>
      <c r="D358" s="49"/>
      <c r="E358" s="2"/>
      <c r="F358" s="2"/>
      <c r="G358" s="2"/>
      <c r="H358" s="2"/>
      <c r="I358" s="91"/>
      <c r="J358" s="68"/>
      <c r="K358" s="49"/>
      <c r="L358" s="90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15">
      <c r="A359" s="2"/>
      <c r="B359" s="2"/>
      <c r="C359" s="2"/>
      <c r="D359" s="49"/>
      <c r="E359" s="2"/>
      <c r="F359" s="2"/>
      <c r="G359" s="2"/>
      <c r="H359" s="2"/>
      <c r="I359" s="91"/>
      <c r="J359" s="68"/>
      <c r="K359" s="49"/>
      <c r="L359" s="90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15">
      <c r="A360" s="2"/>
      <c r="B360" s="2"/>
      <c r="C360" s="2"/>
      <c r="D360" s="49"/>
      <c r="E360" s="2"/>
      <c r="F360" s="2"/>
      <c r="G360" s="2"/>
      <c r="H360" s="2"/>
      <c r="I360" s="91"/>
      <c r="J360" s="68"/>
      <c r="K360" s="49"/>
      <c r="L360" s="90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15">
      <c r="A361" s="2"/>
      <c r="B361" s="2"/>
      <c r="C361" s="2"/>
      <c r="D361" s="49"/>
      <c r="E361" s="2"/>
      <c r="F361" s="2"/>
      <c r="G361" s="2"/>
      <c r="H361" s="2"/>
      <c r="I361" s="91"/>
      <c r="J361" s="68"/>
      <c r="K361" s="49"/>
      <c r="L361" s="90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15">
      <c r="A362" s="2"/>
      <c r="B362" s="2"/>
      <c r="C362" s="2"/>
      <c r="D362" s="49"/>
      <c r="E362" s="2"/>
      <c r="F362" s="2"/>
      <c r="G362" s="2"/>
      <c r="H362" s="2"/>
      <c r="I362" s="91"/>
      <c r="J362" s="68"/>
      <c r="K362" s="49"/>
      <c r="L362" s="90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15">
      <c r="A363" s="2"/>
      <c r="B363" s="2"/>
      <c r="C363" s="2"/>
      <c r="D363" s="49"/>
      <c r="E363" s="2"/>
      <c r="F363" s="2"/>
      <c r="G363" s="2"/>
      <c r="H363" s="2"/>
      <c r="I363" s="91"/>
      <c r="J363" s="68"/>
      <c r="K363" s="49"/>
      <c r="L363" s="90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15">
      <c r="A364" s="2"/>
      <c r="B364" s="2"/>
      <c r="C364" s="2"/>
      <c r="D364" s="49"/>
      <c r="E364" s="2"/>
      <c r="F364" s="2"/>
      <c r="G364" s="2"/>
      <c r="H364" s="2"/>
      <c r="I364" s="91"/>
      <c r="J364" s="68"/>
      <c r="K364" s="49"/>
      <c r="L364" s="90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15">
      <c r="A365" s="2"/>
      <c r="B365" s="2"/>
      <c r="C365" s="2"/>
      <c r="D365" s="49"/>
      <c r="E365" s="2"/>
      <c r="F365" s="2"/>
      <c r="G365" s="2"/>
      <c r="H365" s="2"/>
      <c r="I365" s="91"/>
      <c r="J365" s="68"/>
      <c r="K365" s="49"/>
      <c r="L365" s="90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15">
      <c r="A366" s="2"/>
      <c r="B366" s="2"/>
      <c r="C366" s="2"/>
      <c r="D366" s="49"/>
      <c r="E366" s="2"/>
      <c r="F366" s="2"/>
      <c r="G366" s="2"/>
      <c r="H366" s="2"/>
      <c r="I366" s="91"/>
      <c r="J366" s="68"/>
      <c r="K366" s="49"/>
      <c r="L366" s="90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15">
      <c r="A367" s="2"/>
      <c r="B367" s="2"/>
      <c r="C367" s="2"/>
      <c r="D367" s="49"/>
      <c r="E367" s="2"/>
      <c r="F367" s="2"/>
      <c r="G367" s="2"/>
      <c r="H367" s="2"/>
      <c r="I367" s="91"/>
      <c r="J367" s="68"/>
      <c r="K367" s="49"/>
      <c r="L367" s="90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15">
      <c r="A368" s="2"/>
      <c r="B368" s="2"/>
      <c r="C368" s="2"/>
      <c r="D368" s="49"/>
      <c r="E368" s="2"/>
      <c r="F368" s="2"/>
      <c r="G368" s="2"/>
      <c r="H368" s="2"/>
      <c r="I368" s="91"/>
      <c r="J368" s="68"/>
      <c r="K368" s="49"/>
      <c r="L368" s="90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15">
      <c r="A369" s="2"/>
      <c r="B369" s="2"/>
      <c r="C369" s="2"/>
      <c r="D369" s="49"/>
      <c r="E369" s="2"/>
      <c r="F369" s="2"/>
      <c r="G369" s="2"/>
      <c r="H369" s="2"/>
      <c r="I369" s="91"/>
      <c r="J369" s="68"/>
      <c r="K369" s="49"/>
      <c r="L369" s="90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15">
      <c r="A370" s="2"/>
      <c r="B370" s="2"/>
      <c r="C370" s="2"/>
      <c r="D370" s="49"/>
      <c r="E370" s="2"/>
      <c r="F370" s="2"/>
      <c r="G370" s="2"/>
      <c r="H370" s="2"/>
      <c r="I370" s="91"/>
      <c r="J370" s="68"/>
      <c r="K370" s="49"/>
      <c r="L370" s="90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15">
      <c r="A371" s="2"/>
      <c r="B371" s="2"/>
      <c r="C371" s="2"/>
      <c r="D371" s="49"/>
      <c r="E371" s="2"/>
      <c r="F371" s="2"/>
      <c r="G371" s="2"/>
      <c r="H371" s="2"/>
      <c r="I371" s="91"/>
      <c r="J371" s="68"/>
      <c r="K371" s="49"/>
      <c r="L371" s="90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15">
      <c r="A372" s="2"/>
      <c r="B372" s="2"/>
      <c r="C372" s="2"/>
      <c r="D372" s="49"/>
      <c r="E372" s="2"/>
      <c r="F372" s="2"/>
      <c r="G372" s="2"/>
      <c r="H372" s="2"/>
      <c r="I372" s="91"/>
      <c r="J372" s="68"/>
      <c r="K372" s="49"/>
      <c r="L372" s="90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15">
      <c r="A373" s="2"/>
      <c r="B373" s="2"/>
      <c r="C373" s="2"/>
      <c r="D373" s="49"/>
      <c r="E373" s="2"/>
      <c r="F373" s="2"/>
      <c r="G373" s="2"/>
      <c r="H373" s="2"/>
      <c r="I373" s="91"/>
      <c r="J373" s="68"/>
      <c r="K373" s="49"/>
      <c r="L373" s="90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15">
      <c r="A374" s="2"/>
      <c r="B374" s="2"/>
      <c r="C374" s="2"/>
      <c r="D374" s="49"/>
      <c r="E374" s="2"/>
      <c r="F374" s="2"/>
      <c r="G374" s="2"/>
      <c r="H374" s="2"/>
      <c r="I374" s="91"/>
      <c r="J374" s="68"/>
      <c r="K374" s="49"/>
      <c r="L374" s="90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15">
      <c r="A375" s="2"/>
      <c r="B375" s="2"/>
      <c r="C375" s="2"/>
      <c r="D375" s="49"/>
      <c r="E375" s="2"/>
      <c r="F375" s="2"/>
      <c r="G375" s="2"/>
      <c r="H375" s="2"/>
      <c r="I375" s="91"/>
      <c r="J375" s="68"/>
      <c r="K375" s="49"/>
      <c r="L375" s="90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15">
      <c r="A376" s="2"/>
      <c r="B376" s="2"/>
      <c r="C376" s="2"/>
      <c r="D376" s="49"/>
      <c r="E376" s="2"/>
      <c r="F376" s="2"/>
      <c r="G376" s="2"/>
      <c r="H376" s="2"/>
      <c r="I376" s="91"/>
      <c r="J376" s="68"/>
      <c r="K376" s="49"/>
      <c r="L376" s="90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15">
      <c r="A377" s="2"/>
      <c r="B377" s="2"/>
      <c r="C377" s="2"/>
      <c r="D377" s="49"/>
      <c r="E377" s="2"/>
      <c r="F377" s="2"/>
      <c r="G377" s="2"/>
      <c r="H377" s="2"/>
      <c r="I377" s="91"/>
      <c r="J377" s="68"/>
      <c r="K377" s="49"/>
      <c r="L377" s="90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15">
      <c r="A378" s="2"/>
      <c r="B378" s="2"/>
      <c r="C378" s="2"/>
      <c r="D378" s="49"/>
      <c r="E378" s="2"/>
      <c r="F378" s="2"/>
      <c r="G378" s="2"/>
      <c r="H378" s="2"/>
      <c r="I378" s="91"/>
      <c r="J378" s="68"/>
      <c r="K378" s="49"/>
      <c r="L378" s="90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15">
      <c r="A379" s="2"/>
      <c r="B379" s="2"/>
      <c r="C379" s="2"/>
      <c r="D379" s="49"/>
      <c r="E379" s="2"/>
      <c r="F379" s="2"/>
      <c r="G379" s="2"/>
      <c r="H379" s="2"/>
      <c r="I379" s="91"/>
      <c r="J379" s="68"/>
      <c r="K379" s="49"/>
      <c r="L379" s="90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15">
      <c r="A380" s="2"/>
      <c r="B380" s="2"/>
      <c r="C380" s="2"/>
      <c r="D380" s="49"/>
      <c r="E380" s="2"/>
      <c r="F380" s="2"/>
      <c r="G380" s="2"/>
      <c r="H380" s="2"/>
      <c r="I380" s="91"/>
      <c r="J380" s="68"/>
      <c r="K380" s="49"/>
      <c r="L380" s="90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15">
      <c r="A381" s="2"/>
      <c r="B381" s="2"/>
      <c r="C381" s="2"/>
      <c r="D381" s="49"/>
      <c r="E381" s="2"/>
      <c r="F381" s="2"/>
      <c r="G381" s="2"/>
      <c r="H381" s="2"/>
      <c r="I381" s="91"/>
      <c r="J381" s="68"/>
      <c r="K381" s="49"/>
      <c r="L381" s="90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15">
      <c r="A382" s="2"/>
      <c r="B382" s="2"/>
      <c r="C382" s="2"/>
      <c r="D382" s="49"/>
      <c r="E382" s="2"/>
      <c r="F382" s="2"/>
      <c r="G382" s="2"/>
      <c r="H382" s="2"/>
      <c r="I382" s="91"/>
      <c r="J382" s="68"/>
      <c r="K382" s="49"/>
      <c r="L382" s="90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15">
      <c r="A383" s="2"/>
      <c r="B383" s="2"/>
      <c r="C383" s="2"/>
      <c r="D383" s="49"/>
      <c r="E383" s="2"/>
      <c r="F383" s="2"/>
      <c r="G383" s="2"/>
      <c r="H383" s="2"/>
      <c r="I383" s="91"/>
      <c r="J383" s="68"/>
      <c r="K383" s="49"/>
      <c r="L383" s="90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15">
      <c r="A384" s="2"/>
      <c r="B384" s="2"/>
      <c r="C384" s="2"/>
      <c r="D384" s="49"/>
      <c r="E384" s="2"/>
      <c r="F384" s="2"/>
      <c r="G384" s="2"/>
      <c r="H384" s="2"/>
      <c r="I384" s="91"/>
      <c r="J384" s="68"/>
      <c r="K384" s="49"/>
      <c r="L384" s="90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15">
      <c r="A385" s="2"/>
      <c r="B385" s="2"/>
      <c r="C385" s="2"/>
      <c r="D385" s="49"/>
      <c r="E385" s="2"/>
      <c r="F385" s="2"/>
      <c r="G385" s="2"/>
      <c r="H385" s="2"/>
      <c r="I385" s="91"/>
      <c r="J385" s="68"/>
      <c r="K385" s="49"/>
      <c r="L385" s="90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15">
      <c r="A386" s="2"/>
      <c r="B386" s="2"/>
      <c r="C386" s="2"/>
      <c r="D386" s="49"/>
      <c r="E386" s="2"/>
      <c r="F386" s="2"/>
      <c r="G386" s="2"/>
      <c r="H386" s="2"/>
      <c r="I386" s="91"/>
      <c r="J386" s="68"/>
      <c r="K386" s="49"/>
      <c r="L386" s="90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15">
      <c r="A387" s="2"/>
      <c r="B387" s="2"/>
      <c r="C387" s="2"/>
      <c r="D387" s="49"/>
      <c r="E387" s="2"/>
      <c r="F387" s="2"/>
      <c r="G387" s="2"/>
      <c r="H387" s="2"/>
      <c r="I387" s="91"/>
      <c r="J387" s="68"/>
      <c r="K387" s="49"/>
      <c r="L387" s="90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15">
      <c r="A388" s="2"/>
      <c r="B388" s="2"/>
      <c r="C388" s="2"/>
      <c r="D388" s="49"/>
      <c r="E388" s="2"/>
      <c r="F388" s="2"/>
      <c r="G388" s="2"/>
      <c r="H388" s="2"/>
      <c r="I388" s="91"/>
      <c r="J388" s="68"/>
      <c r="K388" s="49"/>
      <c r="L388" s="90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15">
      <c r="A389" s="2"/>
      <c r="B389" s="2"/>
      <c r="C389" s="2"/>
      <c r="D389" s="49"/>
      <c r="E389" s="2"/>
      <c r="F389" s="2"/>
      <c r="G389" s="2"/>
      <c r="H389" s="2"/>
      <c r="I389" s="91"/>
      <c r="J389" s="68"/>
      <c r="K389" s="49"/>
      <c r="L389" s="90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15">
      <c r="A390" s="2"/>
      <c r="B390" s="2"/>
      <c r="C390" s="2"/>
      <c r="D390" s="49"/>
      <c r="E390" s="2"/>
      <c r="F390" s="2"/>
      <c r="G390" s="2"/>
      <c r="H390" s="2"/>
      <c r="I390" s="91"/>
      <c r="J390" s="68"/>
      <c r="K390" s="49"/>
      <c r="L390" s="90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15">
      <c r="A391" s="2"/>
      <c r="B391" s="2"/>
      <c r="C391" s="2"/>
      <c r="D391" s="49"/>
      <c r="E391" s="2"/>
      <c r="F391" s="2"/>
      <c r="G391" s="2"/>
      <c r="H391" s="2"/>
      <c r="I391" s="91"/>
      <c r="J391" s="68"/>
      <c r="K391" s="49"/>
      <c r="L391" s="90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15">
      <c r="A392" s="2"/>
      <c r="B392" s="2"/>
      <c r="C392" s="2"/>
      <c r="D392" s="49"/>
      <c r="E392" s="2"/>
      <c r="F392" s="2"/>
      <c r="G392" s="2"/>
      <c r="H392" s="2"/>
      <c r="I392" s="91"/>
      <c r="J392" s="68"/>
      <c r="K392" s="49"/>
      <c r="L392" s="90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15">
      <c r="A393" s="2"/>
      <c r="B393" s="2"/>
      <c r="C393" s="2"/>
      <c r="D393" s="49"/>
      <c r="E393" s="2"/>
      <c r="F393" s="2"/>
      <c r="G393" s="2"/>
      <c r="H393" s="2"/>
      <c r="I393" s="91"/>
      <c r="J393" s="68"/>
      <c r="K393" s="49"/>
      <c r="L393" s="90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15">
      <c r="A394" s="2"/>
      <c r="B394" s="2"/>
      <c r="C394" s="2"/>
      <c r="D394" s="49"/>
      <c r="E394" s="2"/>
      <c r="F394" s="2"/>
      <c r="G394" s="2"/>
      <c r="H394" s="2"/>
      <c r="I394" s="91"/>
      <c r="J394" s="68"/>
      <c r="K394" s="49"/>
      <c r="L394" s="90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15">
      <c r="A395" s="2"/>
      <c r="B395" s="2"/>
      <c r="C395" s="2"/>
      <c r="D395" s="49"/>
      <c r="E395" s="2"/>
      <c r="F395" s="2"/>
      <c r="G395" s="2"/>
      <c r="H395" s="2"/>
      <c r="I395" s="91"/>
      <c r="J395" s="68"/>
      <c r="K395" s="49"/>
      <c r="L395" s="90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15">
      <c r="A396" s="2"/>
      <c r="B396" s="2"/>
      <c r="C396" s="2"/>
      <c r="D396" s="49"/>
      <c r="E396" s="2"/>
      <c r="F396" s="2"/>
      <c r="G396" s="2"/>
      <c r="H396" s="2"/>
      <c r="I396" s="91"/>
      <c r="J396" s="68"/>
      <c r="K396" s="49"/>
      <c r="L396" s="90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15">
      <c r="A397" s="2"/>
      <c r="B397" s="2"/>
      <c r="C397" s="2"/>
      <c r="D397" s="49"/>
      <c r="E397" s="2"/>
      <c r="F397" s="2"/>
      <c r="G397" s="2"/>
      <c r="H397" s="2"/>
      <c r="I397" s="91"/>
      <c r="J397" s="68"/>
      <c r="K397" s="49"/>
      <c r="L397" s="90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15">
      <c r="A398" s="2"/>
      <c r="B398" s="2"/>
      <c r="C398" s="2"/>
      <c r="D398" s="49"/>
      <c r="E398" s="2"/>
      <c r="F398" s="2"/>
      <c r="G398" s="2"/>
      <c r="H398" s="2"/>
      <c r="I398" s="91"/>
      <c r="J398" s="68"/>
      <c r="K398" s="49"/>
      <c r="L398" s="90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15">
      <c r="A399" s="2"/>
      <c r="B399" s="2"/>
      <c r="C399" s="2"/>
      <c r="D399" s="49"/>
      <c r="E399" s="2"/>
      <c r="F399" s="2"/>
      <c r="G399" s="2"/>
      <c r="H399" s="2"/>
      <c r="I399" s="91"/>
      <c r="J399" s="68"/>
      <c r="K399" s="49"/>
      <c r="L399" s="90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15">
      <c r="A400" s="2"/>
      <c r="B400" s="2"/>
      <c r="C400" s="2"/>
      <c r="D400" s="49"/>
      <c r="E400" s="2"/>
      <c r="F400" s="2"/>
      <c r="G400" s="2"/>
      <c r="H400" s="2"/>
      <c r="I400" s="91"/>
      <c r="J400" s="68"/>
      <c r="K400" s="49"/>
      <c r="L400" s="90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15">
      <c r="A401" s="2"/>
      <c r="B401" s="2"/>
      <c r="C401" s="2"/>
      <c r="D401" s="49"/>
      <c r="E401" s="2"/>
      <c r="F401" s="2"/>
      <c r="G401" s="2"/>
      <c r="H401" s="2"/>
      <c r="I401" s="91"/>
      <c r="J401" s="68"/>
      <c r="K401" s="49"/>
      <c r="L401" s="90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15">
      <c r="A402" s="2"/>
      <c r="B402" s="2"/>
      <c r="C402" s="2"/>
      <c r="D402" s="49"/>
      <c r="E402" s="2"/>
      <c r="F402" s="2"/>
      <c r="G402" s="2"/>
      <c r="H402" s="2"/>
      <c r="I402" s="91"/>
      <c r="J402" s="68"/>
      <c r="K402" s="49"/>
      <c r="L402" s="90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15">
      <c r="A403" s="2"/>
      <c r="B403" s="2"/>
      <c r="C403" s="2"/>
      <c r="D403" s="49"/>
      <c r="E403" s="2"/>
      <c r="F403" s="2"/>
      <c r="G403" s="2"/>
      <c r="H403" s="2"/>
      <c r="I403" s="91"/>
      <c r="J403" s="68"/>
      <c r="K403" s="49"/>
      <c r="L403" s="90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15">
      <c r="A404" s="2"/>
      <c r="B404" s="2"/>
      <c r="C404" s="2"/>
      <c r="D404" s="49"/>
      <c r="E404" s="2"/>
      <c r="F404" s="2"/>
      <c r="G404" s="2"/>
      <c r="H404" s="2"/>
      <c r="I404" s="91"/>
      <c r="J404" s="68"/>
      <c r="K404" s="49"/>
      <c r="L404" s="90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15">
      <c r="A405" s="2"/>
      <c r="B405" s="2"/>
      <c r="C405" s="2"/>
      <c r="D405" s="49"/>
      <c r="E405" s="2"/>
      <c r="F405" s="2"/>
      <c r="G405" s="2"/>
      <c r="H405" s="2"/>
      <c r="I405" s="91"/>
      <c r="J405" s="68"/>
      <c r="K405" s="49"/>
      <c r="L405" s="90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15">
      <c r="A406" s="2"/>
      <c r="B406" s="2"/>
      <c r="C406" s="2"/>
      <c r="D406" s="49"/>
      <c r="E406" s="2"/>
      <c r="F406" s="2"/>
      <c r="G406" s="2"/>
      <c r="H406" s="2"/>
      <c r="I406" s="91"/>
      <c r="J406" s="68"/>
      <c r="K406" s="49"/>
      <c r="L406" s="90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15">
      <c r="A407" s="2"/>
      <c r="B407" s="2"/>
      <c r="C407" s="2"/>
      <c r="D407" s="49"/>
      <c r="E407" s="2"/>
      <c r="F407" s="2"/>
      <c r="G407" s="2"/>
      <c r="H407" s="2"/>
      <c r="I407" s="91"/>
      <c r="J407" s="68"/>
      <c r="K407" s="49"/>
      <c r="L407" s="90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15">
      <c r="A408" s="2"/>
      <c r="B408" s="2"/>
      <c r="C408" s="2"/>
      <c r="D408" s="49"/>
      <c r="E408" s="2"/>
      <c r="F408" s="2"/>
      <c r="G408" s="2"/>
      <c r="H408" s="2"/>
      <c r="I408" s="91"/>
      <c r="J408" s="68"/>
      <c r="K408" s="49"/>
      <c r="L408" s="90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15">
      <c r="A409" s="2"/>
      <c r="B409" s="2"/>
      <c r="C409" s="2"/>
      <c r="D409" s="49"/>
      <c r="E409" s="2"/>
      <c r="F409" s="2"/>
      <c r="G409" s="2"/>
      <c r="H409" s="2"/>
      <c r="I409" s="91"/>
      <c r="J409" s="68"/>
      <c r="K409" s="49"/>
      <c r="L409" s="90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15">
      <c r="A410" s="2"/>
      <c r="B410" s="2"/>
      <c r="C410" s="2"/>
      <c r="D410" s="49"/>
      <c r="E410" s="2"/>
      <c r="F410" s="2"/>
      <c r="G410" s="2"/>
      <c r="H410" s="2"/>
      <c r="I410" s="91"/>
      <c r="J410" s="68"/>
      <c r="K410" s="49"/>
      <c r="L410" s="90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15">
      <c r="A411" s="2"/>
      <c r="B411" s="2"/>
      <c r="C411" s="2"/>
      <c r="D411" s="49"/>
      <c r="E411" s="2"/>
      <c r="F411" s="2"/>
      <c r="G411" s="2"/>
      <c r="H411" s="2"/>
      <c r="I411" s="91"/>
      <c r="J411" s="68"/>
      <c r="K411" s="49"/>
      <c r="L411" s="90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15">
      <c r="A412" s="2"/>
      <c r="B412" s="2"/>
      <c r="C412" s="2"/>
      <c r="D412" s="49"/>
      <c r="E412" s="2"/>
      <c r="F412" s="2"/>
      <c r="G412" s="2"/>
      <c r="H412" s="2"/>
      <c r="I412" s="91"/>
      <c r="J412" s="68"/>
      <c r="K412" s="49"/>
      <c r="L412" s="90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15">
      <c r="A413" s="2"/>
      <c r="B413" s="2"/>
      <c r="C413" s="2"/>
      <c r="D413" s="49"/>
      <c r="E413" s="2"/>
      <c r="F413" s="2"/>
      <c r="G413" s="2"/>
      <c r="H413" s="2"/>
      <c r="I413" s="91"/>
      <c r="J413" s="68"/>
      <c r="K413" s="49"/>
      <c r="L413" s="90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15">
      <c r="A414" s="2"/>
      <c r="B414" s="2"/>
      <c r="C414" s="2"/>
      <c r="D414" s="49"/>
      <c r="E414" s="2"/>
      <c r="F414" s="2"/>
      <c r="G414" s="2"/>
      <c r="H414" s="2"/>
      <c r="I414" s="91"/>
      <c r="J414" s="68"/>
      <c r="K414" s="49"/>
      <c r="L414" s="90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15">
      <c r="A415" s="2"/>
      <c r="B415" s="2"/>
      <c r="C415" s="2"/>
      <c r="D415" s="49"/>
      <c r="E415" s="2"/>
      <c r="F415" s="2"/>
      <c r="G415" s="2"/>
      <c r="H415" s="2"/>
      <c r="I415" s="91"/>
      <c r="J415" s="68"/>
      <c r="K415" s="49"/>
      <c r="L415" s="90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15">
      <c r="A416" s="2"/>
      <c r="B416" s="2"/>
      <c r="C416" s="2"/>
      <c r="D416" s="49"/>
      <c r="E416" s="2"/>
      <c r="F416" s="2"/>
      <c r="G416" s="2"/>
      <c r="H416" s="2"/>
      <c r="I416" s="91"/>
      <c r="J416" s="68"/>
      <c r="K416" s="49"/>
      <c r="L416" s="90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15">
      <c r="A417" s="2"/>
      <c r="B417" s="2"/>
      <c r="C417" s="2"/>
      <c r="D417" s="49"/>
      <c r="E417" s="2"/>
      <c r="F417" s="2"/>
      <c r="G417" s="2"/>
      <c r="H417" s="2"/>
      <c r="I417" s="91"/>
      <c r="J417" s="68"/>
      <c r="K417" s="49"/>
      <c r="L417" s="90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15">
      <c r="A418" s="2"/>
      <c r="B418" s="2"/>
      <c r="C418" s="2"/>
      <c r="D418" s="49"/>
      <c r="E418" s="2"/>
      <c r="F418" s="2"/>
      <c r="G418" s="2"/>
      <c r="H418" s="2"/>
      <c r="I418" s="91"/>
      <c r="J418" s="68"/>
      <c r="K418" s="49"/>
      <c r="L418" s="90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15">
      <c r="A419" s="2"/>
      <c r="B419" s="2"/>
      <c r="C419" s="2"/>
      <c r="D419" s="49"/>
      <c r="E419" s="2"/>
      <c r="F419" s="2"/>
      <c r="G419" s="2"/>
      <c r="H419" s="2"/>
      <c r="I419" s="91"/>
      <c r="J419" s="68"/>
      <c r="K419" s="49"/>
      <c r="L419" s="90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15">
      <c r="A420" s="2"/>
      <c r="B420" s="2"/>
      <c r="C420" s="2"/>
      <c r="D420" s="49"/>
      <c r="E420" s="2"/>
      <c r="F420" s="2"/>
      <c r="G420" s="2"/>
      <c r="H420" s="2"/>
      <c r="I420" s="91"/>
      <c r="J420" s="68"/>
      <c r="K420" s="49"/>
      <c r="L420" s="90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15">
      <c r="A421" s="2"/>
      <c r="B421" s="2"/>
      <c r="C421" s="2"/>
      <c r="D421" s="49"/>
      <c r="E421" s="2"/>
      <c r="F421" s="2"/>
      <c r="G421" s="2"/>
      <c r="H421" s="2"/>
      <c r="I421" s="91"/>
      <c r="J421" s="68"/>
      <c r="K421" s="49"/>
      <c r="L421" s="90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15">
      <c r="A422" s="2"/>
      <c r="B422" s="2"/>
      <c r="C422" s="2"/>
      <c r="D422" s="49"/>
      <c r="E422" s="2"/>
      <c r="F422" s="2"/>
      <c r="G422" s="2"/>
      <c r="H422" s="2"/>
      <c r="I422" s="91"/>
      <c r="J422" s="68"/>
      <c r="K422" s="49"/>
      <c r="L422" s="90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15">
      <c r="A423" s="2"/>
      <c r="B423" s="2"/>
      <c r="C423" s="2"/>
      <c r="D423" s="49"/>
      <c r="E423" s="2"/>
      <c r="F423" s="2"/>
      <c r="G423" s="2"/>
      <c r="H423" s="2"/>
      <c r="I423" s="91"/>
      <c r="J423" s="68"/>
      <c r="K423" s="49"/>
      <c r="L423" s="90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15">
      <c r="A424" s="2"/>
      <c r="B424" s="2"/>
      <c r="C424" s="2"/>
      <c r="D424" s="49"/>
      <c r="E424" s="2"/>
      <c r="F424" s="2"/>
      <c r="G424" s="2"/>
      <c r="H424" s="2"/>
      <c r="I424" s="91"/>
      <c r="J424" s="68"/>
      <c r="K424" s="49"/>
      <c r="L424" s="90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15">
      <c r="A425" s="2"/>
      <c r="B425" s="2"/>
      <c r="C425" s="2"/>
      <c r="D425" s="49"/>
      <c r="E425" s="2"/>
      <c r="F425" s="2"/>
      <c r="G425" s="2"/>
      <c r="H425" s="2"/>
      <c r="I425" s="91"/>
      <c r="J425" s="68"/>
      <c r="K425" s="49"/>
      <c r="L425" s="90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15">
      <c r="A426" s="2"/>
      <c r="B426" s="2"/>
      <c r="C426" s="2"/>
      <c r="D426" s="49"/>
      <c r="E426" s="2"/>
      <c r="F426" s="2"/>
      <c r="G426" s="2"/>
      <c r="H426" s="2"/>
      <c r="I426" s="91"/>
      <c r="J426" s="68"/>
      <c r="K426" s="49"/>
      <c r="L426" s="90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15">
      <c r="A427" s="2"/>
      <c r="B427" s="2"/>
      <c r="C427" s="2"/>
      <c r="D427" s="49"/>
      <c r="E427" s="2"/>
      <c r="F427" s="2"/>
      <c r="G427" s="2"/>
      <c r="H427" s="2"/>
      <c r="I427" s="91"/>
      <c r="J427" s="68"/>
      <c r="K427" s="49"/>
      <c r="L427" s="90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15">
      <c r="A428" s="2"/>
      <c r="B428" s="2"/>
      <c r="C428" s="2"/>
      <c r="D428" s="49"/>
      <c r="E428" s="2"/>
      <c r="F428" s="2"/>
      <c r="G428" s="2"/>
      <c r="H428" s="2"/>
      <c r="I428" s="91"/>
      <c r="J428" s="68"/>
      <c r="K428" s="49"/>
      <c r="L428" s="90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15">
      <c r="A429" s="2"/>
      <c r="B429" s="2"/>
      <c r="C429" s="2"/>
      <c r="D429" s="49"/>
      <c r="E429" s="2"/>
      <c r="F429" s="2"/>
      <c r="G429" s="2"/>
      <c r="H429" s="2"/>
      <c r="I429" s="91"/>
      <c r="J429" s="68"/>
      <c r="K429" s="49"/>
      <c r="L429" s="90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15">
      <c r="A430" s="2"/>
      <c r="B430" s="2"/>
      <c r="C430" s="2"/>
      <c r="D430" s="49"/>
      <c r="E430" s="2"/>
      <c r="F430" s="2"/>
      <c r="G430" s="2"/>
      <c r="H430" s="2"/>
      <c r="I430" s="91"/>
      <c r="J430" s="68"/>
      <c r="K430" s="49"/>
      <c r="L430" s="90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15">
      <c r="A431" s="2"/>
      <c r="B431" s="2"/>
      <c r="C431" s="2"/>
      <c r="D431" s="49"/>
      <c r="E431" s="2"/>
      <c r="F431" s="2"/>
      <c r="G431" s="2"/>
      <c r="H431" s="2"/>
      <c r="I431" s="91"/>
      <c r="J431" s="68"/>
      <c r="K431" s="49"/>
      <c r="L431" s="90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15">
      <c r="A432" s="2"/>
      <c r="B432" s="2"/>
      <c r="C432" s="2"/>
      <c r="D432" s="49"/>
      <c r="E432" s="2"/>
      <c r="F432" s="2"/>
      <c r="G432" s="2"/>
      <c r="H432" s="2"/>
      <c r="I432" s="91"/>
      <c r="J432" s="68"/>
      <c r="K432" s="49"/>
      <c r="L432" s="90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15">
      <c r="A433" s="2"/>
      <c r="B433" s="2"/>
      <c r="C433" s="2"/>
      <c r="D433" s="49"/>
      <c r="E433" s="2"/>
      <c r="F433" s="2"/>
      <c r="G433" s="2"/>
      <c r="H433" s="2"/>
      <c r="I433" s="91"/>
      <c r="J433" s="68"/>
      <c r="K433" s="49"/>
      <c r="L433" s="90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15">
      <c r="A434" s="2"/>
      <c r="B434" s="2"/>
      <c r="C434" s="2"/>
      <c r="D434" s="49"/>
      <c r="E434" s="2"/>
      <c r="F434" s="2"/>
      <c r="G434" s="2"/>
      <c r="H434" s="2"/>
      <c r="I434" s="91"/>
      <c r="J434" s="68"/>
      <c r="K434" s="49"/>
      <c r="L434" s="90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15">
      <c r="A435" s="2"/>
      <c r="B435" s="2"/>
      <c r="C435" s="2"/>
      <c r="D435" s="49"/>
      <c r="E435" s="2"/>
      <c r="F435" s="2"/>
      <c r="G435" s="2"/>
      <c r="H435" s="2"/>
      <c r="I435" s="91"/>
      <c r="J435" s="68"/>
      <c r="K435" s="49"/>
      <c r="L435" s="90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15">
      <c r="A436" s="2"/>
      <c r="B436" s="2"/>
      <c r="C436" s="2"/>
      <c r="D436" s="49"/>
      <c r="E436" s="2"/>
      <c r="F436" s="2"/>
      <c r="G436" s="2"/>
      <c r="H436" s="2"/>
      <c r="I436" s="91"/>
      <c r="J436" s="68"/>
      <c r="K436" s="49"/>
      <c r="L436" s="90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15">
      <c r="A437" s="2"/>
      <c r="B437" s="2"/>
      <c r="C437" s="2"/>
      <c r="D437" s="49"/>
      <c r="E437" s="2"/>
      <c r="F437" s="2"/>
      <c r="G437" s="2"/>
      <c r="H437" s="2"/>
      <c r="I437" s="91"/>
      <c r="J437" s="68"/>
      <c r="K437" s="49"/>
      <c r="L437" s="90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15">
      <c r="A438" s="2"/>
      <c r="B438" s="2"/>
      <c r="C438" s="2"/>
      <c r="D438" s="49"/>
      <c r="E438" s="2"/>
      <c r="F438" s="2"/>
      <c r="G438" s="2"/>
      <c r="H438" s="2"/>
      <c r="I438" s="91"/>
      <c r="J438" s="68"/>
      <c r="K438" s="49"/>
      <c r="L438" s="90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15">
      <c r="A439" s="2"/>
      <c r="B439" s="2"/>
      <c r="C439" s="2"/>
      <c r="D439" s="49"/>
      <c r="E439" s="2"/>
      <c r="F439" s="2"/>
      <c r="G439" s="2"/>
      <c r="H439" s="2"/>
      <c r="I439" s="91"/>
      <c r="J439" s="68"/>
      <c r="K439" s="49"/>
      <c r="L439" s="90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15">
      <c r="A440" s="2"/>
      <c r="B440" s="2"/>
      <c r="C440" s="2"/>
      <c r="D440" s="49"/>
      <c r="E440" s="2"/>
      <c r="F440" s="2"/>
      <c r="G440" s="2"/>
      <c r="H440" s="2"/>
      <c r="I440" s="91"/>
      <c r="J440" s="68"/>
      <c r="K440" s="49"/>
      <c r="L440" s="90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15">
      <c r="A441" s="2"/>
      <c r="B441" s="2"/>
      <c r="C441" s="2"/>
      <c r="D441" s="49"/>
      <c r="E441" s="2"/>
      <c r="F441" s="2"/>
      <c r="G441" s="2"/>
      <c r="H441" s="2"/>
      <c r="I441" s="91"/>
      <c r="J441" s="68"/>
      <c r="K441" s="49"/>
      <c r="L441" s="90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15">
      <c r="A442" s="2"/>
      <c r="B442" s="2"/>
      <c r="C442" s="2"/>
      <c r="D442" s="49"/>
      <c r="E442" s="2"/>
      <c r="F442" s="2"/>
      <c r="G442" s="2"/>
      <c r="H442" s="2"/>
      <c r="I442" s="91"/>
      <c r="J442" s="68"/>
      <c r="K442" s="49"/>
      <c r="L442" s="90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15">
      <c r="A443" s="2"/>
      <c r="B443" s="2"/>
      <c r="C443" s="2"/>
      <c r="D443" s="49"/>
      <c r="E443" s="2"/>
      <c r="F443" s="2"/>
      <c r="G443" s="2"/>
      <c r="H443" s="2"/>
      <c r="I443" s="91"/>
      <c r="J443" s="68"/>
      <c r="K443" s="49"/>
      <c r="L443" s="90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15">
      <c r="A444" s="2"/>
      <c r="B444" s="2"/>
      <c r="C444" s="2"/>
      <c r="D444" s="49"/>
      <c r="E444" s="2"/>
      <c r="F444" s="2"/>
      <c r="G444" s="2"/>
      <c r="H444" s="2"/>
      <c r="I444" s="91"/>
      <c r="J444" s="68"/>
      <c r="K444" s="49"/>
      <c r="L444" s="90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15">
      <c r="A445" s="2"/>
      <c r="B445" s="2"/>
      <c r="C445" s="2"/>
      <c r="D445" s="49"/>
      <c r="E445" s="2"/>
      <c r="F445" s="2"/>
      <c r="G445" s="2"/>
      <c r="H445" s="2"/>
      <c r="I445" s="91"/>
      <c r="J445" s="68"/>
      <c r="K445" s="49"/>
      <c r="L445" s="90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15">
      <c r="A446" s="2"/>
      <c r="B446" s="2"/>
      <c r="C446" s="2"/>
      <c r="D446" s="49"/>
      <c r="E446" s="2"/>
      <c r="F446" s="2"/>
      <c r="G446" s="2"/>
      <c r="H446" s="2"/>
      <c r="I446" s="91"/>
      <c r="J446" s="68"/>
      <c r="K446" s="49"/>
      <c r="L446" s="90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15">
      <c r="A447" s="2"/>
      <c r="B447" s="2"/>
      <c r="C447" s="2"/>
      <c r="D447" s="49"/>
      <c r="E447" s="2"/>
      <c r="F447" s="2"/>
      <c r="G447" s="2"/>
      <c r="H447" s="2"/>
      <c r="I447" s="91"/>
      <c r="J447" s="68"/>
      <c r="K447" s="49"/>
      <c r="L447" s="90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15">
      <c r="A448" s="2"/>
      <c r="B448" s="2"/>
      <c r="C448" s="2"/>
      <c r="D448" s="49"/>
      <c r="E448" s="2"/>
      <c r="F448" s="2"/>
      <c r="G448" s="2"/>
      <c r="H448" s="2"/>
      <c r="I448" s="91"/>
      <c r="J448" s="68"/>
      <c r="K448" s="49"/>
      <c r="L448" s="90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15">
      <c r="A449" s="2"/>
      <c r="B449" s="2"/>
      <c r="C449" s="2"/>
      <c r="D449" s="49"/>
      <c r="E449" s="2"/>
      <c r="F449" s="2"/>
      <c r="G449" s="2"/>
      <c r="H449" s="2"/>
      <c r="I449" s="91"/>
      <c r="J449" s="68"/>
      <c r="K449" s="49"/>
      <c r="L449" s="90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15">
      <c r="A450" s="2"/>
      <c r="B450" s="2"/>
      <c r="C450" s="2"/>
      <c r="D450" s="49"/>
      <c r="E450" s="2"/>
      <c r="F450" s="2"/>
      <c r="G450" s="2"/>
      <c r="H450" s="2"/>
      <c r="I450" s="91"/>
      <c r="J450" s="68"/>
      <c r="K450" s="49"/>
      <c r="L450" s="90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15">
      <c r="A451" s="2"/>
      <c r="B451" s="2"/>
      <c r="C451" s="2"/>
      <c r="D451" s="49"/>
      <c r="E451" s="2"/>
      <c r="F451" s="2"/>
      <c r="G451" s="2"/>
      <c r="H451" s="2"/>
      <c r="I451" s="91"/>
      <c r="J451" s="68"/>
      <c r="K451" s="49"/>
      <c r="L451" s="90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15">
      <c r="A452" s="2"/>
      <c r="B452" s="2"/>
      <c r="C452" s="2"/>
      <c r="D452" s="49"/>
      <c r="E452" s="2"/>
      <c r="F452" s="2"/>
      <c r="G452" s="2"/>
      <c r="H452" s="2"/>
      <c r="I452" s="91"/>
      <c r="J452" s="68"/>
      <c r="K452" s="49"/>
      <c r="L452" s="90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15">
      <c r="A453" s="2"/>
      <c r="B453" s="2"/>
      <c r="C453" s="2"/>
      <c r="D453" s="49"/>
      <c r="E453" s="2"/>
      <c r="F453" s="2"/>
      <c r="G453" s="2"/>
      <c r="H453" s="2"/>
      <c r="I453" s="91"/>
      <c r="J453" s="68"/>
      <c r="K453" s="49"/>
      <c r="L453" s="90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15">
      <c r="A454" s="2"/>
      <c r="B454" s="2"/>
      <c r="C454" s="2"/>
      <c r="D454" s="49"/>
      <c r="E454" s="2"/>
      <c r="F454" s="2"/>
      <c r="G454" s="2"/>
      <c r="H454" s="2"/>
      <c r="I454" s="91"/>
      <c r="J454" s="68"/>
      <c r="K454" s="49"/>
      <c r="L454" s="90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15">
      <c r="A455" s="2"/>
      <c r="B455" s="2"/>
      <c r="C455" s="2"/>
      <c r="D455" s="49"/>
      <c r="E455" s="2"/>
      <c r="F455" s="2"/>
      <c r="G455" s="2"/>
      <c r="H455" s="2"/>
      <c r="I455" s="91"/>
      <c r="J455" s="68"/>
      <c r="K455" s="49"/>
      <c r="L455" s="90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15">
      <c r="A456" s="2"/>
      <c r="B456" s="2"/>
      <c r="C456" s="2"/>
      <c r="D456" s="49"/>
      <c r="E456" s="2"/>
      <c r="F456" s="2"/>
      <c r="G456" s="2"/>
      <c r="H456" s="2"/>
      <c r="I456" s="91"/>
      <c r="J456" s="68"/>
      <c r="K456" s="49"/>
      <c r="L456" s="90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15">
      <c r="A457" s="2"/>
      <c r="B457" s="2"/>
      <c r="C457" s="2"/>
      <c r="D457" s="49"/>
      <c r="E457" s="2"/>
      <c r="F457" s="2"/>
      <c r="G457" s="2"/>
      <c r="H457" s="2"/>
      <c r="I457" s="91"/>
      <c r="J457" s="68"/>
      <c r="K457" s="49"/>
      <c r="L457" s="90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15">
      <c r="A458" s="2"/>
      <c r="B458" s="2"/>
      <c r="C458" s="2"/>
      <c r="D458" s="49"/>
      <c r="E458" s="2"/>
      <c r="F458" s="2"/>
      <c r="G458" s="2"/>
      <c r="H458" s="2"/>
      <c r="I458" s="91"/>
      <c r="J458" s="68"/>
      <c r="K458" s="49"/>
      <c r="L458" s="90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15">
      <c r="A459" s="2"/>
      <c r="B459" s="2"/>
      <c r="C459" s="2"/>
      <c r="D459" s="49"/>
      <c r="E459" s="2"/>
      <c r="F459" s="2"/>
      <c r="G459" s="2"/>
      <c r="H459" s="2"/>
      <c r="I459" s="91"/>
      <c r="J459" s="68"/>
      <c r="K459" s="49"/>
      <c r="L459" s="90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15">
      <c r="A460" s="2"/>
      <c r="B460" s="2"/>
      <c r="C460" s="2"/>
      <c r="D460" s="49"/>
      <c r="E460" s="2"/>
      <c r="F460" s="2"/>
      <c r="G460" s="2"/>
      <c r="H460" s="2"/>
      <c r="I460" s="91"/>
      <c r="J460" s="68"/>
      <c r="K460" s="49"/>
      <c r="L460" s="90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15">
      <c r="A461" s="2"/>
      <c r="B461" s="2"/>
      <c r="C461" s="2"/>
      <c r="D461" s="49"/>
      <c r="E461" s="2"/>
      <c r="F461" s="2"/>
      <c r="G461" s="2"/>
      <c r="H461" s="2"/>
      <c r="I461" s="91"/>
      <c r="J461" s="68"/>
      <c r="K461" s="49"/>
      <c r="L461" s="90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15">
      <c r="A462" s="2"/>
      <c r="B462" s="2"/>
      <c r="C462" s="2"/>
      <c r="D462" s="49"/>
      <c r="E462" s="2"/>
      <c r="F462" s="2"/>
      <c r="G462" s="2"/>
      <c r="H462" s="2"/>
      <c r="I462" s="91"/>
      <c r="J462" s="68"/>
      <c r="K462" s="49"/>
      <c r="L462" s="90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15">
      <c r="A463" s="2"/>
      <c r="B463" s="2"/>
      <c r="C463" s="2"/>
      <c r="D463" s="49"/>
      <c r="E463" s="2"/>
      <c r="F463" s="2"/>
      <c r="G463" s="2"/>
      <c r="H463" s="2"/>
      <c r="I463" s="91"/>
      <c r="J463" s="68"/>
      <c r="K463" s="49"/>
      <c r="L463" s="90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15">
      <c r="A464" s="2"/>
      <c r="B464" s="2"/>
      <c r="C464" s="2"/>
      <c r="D464" s="49"/>
      <c r="E464" s="2"/>
      <c r="F464" s="2"/>
      <c r="G464" s="2"/>
      <c r="H464" s="2"/>
      <c r="I464" s="91"/>
      <c r="J464" s="68"/>
      <c r="K464" s="49"/>
      <c r="L464" s="90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15">
      <c r="A465" s="2"/>
      <c r="B465" s="2"/>
      <c r="C465" s="2"/>
      <c r="D465" s="49"/>
      <c r="E465" s="2"/>
      <c r="F465" s="2"/>
      <c r="G465" s="2"/>
      <c r="H465" s="2"/>
      <c r="I465" s="91"/>
      <c r="J465" s="68"/>
      <c r="K465" s="49"/>
      <c r="L465" s="90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15">
      <c r="A466" s="2"/>
      <c r="B466" s="2"/>
      <c r="C466" s="2"/>
      <c r="D466" s="49"/>
      <c r="E466" s="2"/>
      <c r="F466" s="2"/>
      <c r="G466" s="2"/>
      <c r="H466" s="2"/>
      <c r="I466" s="91"/>
      <c r="J466" s="68"/>
      <c r="K466" s="49"/>
      <c r="L466" s="90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15">
      <c r="A467" s="2"/>
      <c r="B467" s="2"/>
      <c r="C467" s="2"/>
      <c r="D467" s="49"/>
      <c r="E467" s="2"/>
      <c r="F467" s="2"/>
      <c r="G467" s="2"/>
      <c r="H467" s="2"/>
      <c r="I467" s="91"/>
      <c r="J467" s="68"/>
      <c r="K467" s="49"/>
      <c r="L467" s="90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15">
      <c r="A468" s="2"/>
      <c r="B468" s="2"/>
      <c r="C468" s="2"/>
      <c r="D468" s="49"/>
      <c r="E468" s="2"/>
      <c r="F468" s="2"/>
      <c r="G468" s="2"/>
      <c r="H468" s="2"/>
      <c r="I468" s="91"/>
      <c r="J468" s="68"/>
      <c r="K468" s="49"/>
      <c r="L468" s="90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15">
      <c r="A469" s="2"/>
      <c r="B469" s="2"/>
      <c r="C469" s="2"/>
      <c r="D469" s="49"/>
      <c r="E469" s="2"/>
      <c r="F469" s="2"/>
      <c r="G469" s="2"/>
      <c r="H469" s="2"/>
      <c r="I469" s="91"/>
      <c r="J469" s="68"/>
      <c r="K469" s="49"/>
      <c r="L469" s="90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15">
      <c r="A470" s="2"/>
      <c r="B470" s="2"/>
      <c r="C470" s="2"/>
      <c r="D470" s="49"/>
      <c r="E470" s="2"/>
      <c r="F470" s="2"/>
      <c r="G470" s="2"/>
      <c r="H470" s="2"/>
      <c r="I470" s="91"/>
      <c r="J470" s="68"/>
      <c r="K470" s="49"/>
      <c r="L470" s="90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15">
      <c r="A471" s="2"/>
      <c r="B471" s="2"/>
      <c r="C471" s="2"/>
      <c r="D471" s="49"/>
      <c r="E471" s="2"/>
      <c r="F471" s="2"/>
      <c r="G471" s="2"/>
      <c r="H471" s="2"/>
      <c r="I471" s="91"/>
      <c r="J471" s="68"/>
      <c r="K471" s="49"/>
      <c r="L471" s="90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15">
      <c r="A472" s="2"/>
      <c r="B472" s="2"/>
      <c r="C472" s="2"/>
      <c r="D472" s="49"/>
      <c r="E472" s="2"/>
      <c r="F472" s="2"/>
      <c r="G472" s="2"/>
      <c r="H472" s="2"/>
      <c r="I472" s="91"/>
      <c r="J472" s="68"/>
      <c r="K472" s="49"/>
      <c r="L472" s="90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15">
      <c r="A473" s="2"/>
      <c r="B473" s="2"/>
      <c r="C473" s="2"/>
      <c r="D473" s="49"/>
      <c r="E473" s="2"/>
      <c r="F473" s="2"/>
      <c r="G473" s="2"/>
      <c r="H473" s="2"/>
      <c r="I473" s="91"/>
      <c r="J473" s="68"/>
      <c r="K473" s="49"/>
      <c r="L473" s="90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15">
      <c r="A474" s="2"/>
      <c r="B474" s="2"/>
      <c r="C474" s="2"/>
      <c r="D474" s="49"/>
      <c r="E474" s="2"/>
      <c r="F474" s="2"/>
      <c r="G474" s="2"/>
      <c r="H474" s="2"/>
      <c r="I474" s="91"/>
      <c r="J474" s="68"/>
      <c r="K474" s="49"/>
      <c r="L474" s="90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15">
      <c r="A475" s="2"/>
      <c r="B475" s="2"/>
      <c r="C475" s="2"/>
      <c r="D475" s="49"/>
      <c r="E475" s="2"/>
      <c r="F475" s="2"/>
      <c r="G475" s="2"/>
      <c r="H475" s="2"/>
      <c r="I475" s="91"/>
      <c r="J475" s="68"/>
      <c r="K475" s="49"/>
      <c r="L475" s="90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15">
      <c r="A476" s="2"/>
      <c r="B476" s="2"/>
      <c r="C476" s="2"/>
      <c r="D476" s="49"/>
      <c r="E476" s="2"/>
      <c r="F476" s="2"/>
      <c r="G476" s="2"/>
      <c r="H476" s="2"/>
      <c r="I476" s="91"/>
      <c r="J476" s="68"/>
      <c r="K476" s="49"/>
      <c r="L476" s="90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15">
      <c r="A477" s="2"/>
      <c r="B477" s="2"/>
      <c r="C477" s="2"/>
      <c r="D477" s="49"/>
      <c r="E477" s="2"/>
      <c r="F477" s="2"/>
      <c r="G477" s="2"/>
      <c r="H477" s="2"/>
      <c r="I477" s="91"/>
      <c r="J477" s="68"/>
      <c r="K477" s="49"/>
      <c r="L477" s="90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15">
      <c r="A478" s="2"/>
      <c r="B478" s="2"/>
      <c r="C478" s="2"/>
      <c r="D478" s="49"/>
      <c r="E478" s="2"/>
      <c r="F478" s="2"/>
      <c r="G478" s="2"/>
      <c r="H478" s="2"/>
      <c r="I478" s="91"/>
      <c r="J478" s="68"/>
      <c r="K478" s="49"/>
      <c r="L478" s="90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15">
      <c r="A479" s="2"/>
      <c r="B479" s="2"/>
      <c r="C479" s="2"/>
      <c r="D479" s="49"/>
      <c r="E479" s="2"/>
      <c r="F479" s="2"/>
      <c r="G479" s="2"/>
      <c r="H479" s="2"/>
      <c r="I479" s="91"/>
      <c r="J479" s="68"/>
      <c r="K479" s="49"/>
      <c r="L479" s="90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15">
      <c r="A480" s="2"/>
      <c r="B480" s="2"/>
      <c r="C480" s="2"/>
      <c r="D480" s="49"/>
      <c r="E480" s="2"/>
      <c r="F480" s="2"/>
      <c r="G480" s="2"/>
      <c r="H480" s="2"/>
      <c r="I480" s="91"/>
      <c r="J480" s="68"/>
      <c r="K480" s="49"/>
      <c r="L480" s="90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15">
      <c r="A481" s="2"/>
      <c r="B481" s="2"/>
      <c r="C481" s="2"/>
      <c r="D481" s="49"/>
      <c r="E481" s="2"/>
      <c r="F481" s="2"/>
      <c r="G481" s="2"/>
      <c r="H481" s="2"/>
      <c r="I481" s="91"/>
      <c r="J481" s="68"/>
      <c r="K481" s="49"/>
      <c r="L481" s="90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15">
      <c r="A482" s="2"/>
      <c r="B482" s="2"/>
      <c r="C482" s="2"/>
      <c r="D482" s="49"/>
      <c r="E482" s="2"/>
      <c r="F482" s="2"/>
      <c r="G482" s="2"/>
      <c r="H482" s="2"/>
      <c r="I482" s="91"/>
      <c r="J482" s="68"/>
      <c r="K482" s="49"/>
      <c r="L482" s="90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15">
      <c r="A483" s="2"/>
      <c r="B483" s="2"/>
      <c r="C483" s="2"/>
      <c r="D483" s="49"/>
      <c r="E483" s="2"/>
      <c r="F483" s="2"/>
      <c r="G483" s="2"/>
      <c r="H483" s="2"/>
      <c r="I483" s="91"/>
      <c r="J483" s="68"/>
      <c r="K483" s="49"/>
      <c r="L483" s="90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15">
      <c r="A484" s="2"/>
      <c r="B484" s="2"/>
      <c r="C484" s="2"/>
      <c r="D484" s="49"/>
      <c r="E484" s="2"/>
      <c r="F484" s="2"/>
      <c r="G484" s="2"/>
      <c r="H484" s="2"/>
      <c r="I484" s="91"/>
      <c r="J484" s="68"/>
      <c r="K484" s="49"/>
      <c r="L484" s="90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15">
      <c r="A485" s="2"/>
      <c r="B485" s="2"/>
      <c r="C485" s="2"/>
      <c r="D485" s="49"/>
      <c r="E485" s="2"/>
      <c r="F485" s="2"/>
      <c r="G485" s="2"/>
      <c r="H485" s="2"/>
      <c r="I485" s="91"/>
      <c r="J485" s="68"/>
      <c r="K485" s="49"/>
      <c r="L485" s="90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15">
      <c r="A486" s="2"/>
      <c r="B486" s="2"/>
      <c r="C486" s="2"/>
      <c r="D486" s="49"/>
      <c r="E486" s="2"/>
      <c r="F486" s="2"/>
      <c r="G486" s="2"/>
      <c r="H486" s="2"/>
      <c r="I486" s="91"/>
      <c r="J486" s="68"/>
      <c r="K486" s="49"/>
      <c r="L486" s="90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15">
      <c r="A487" s="2"/>
      <c r="B487" s="2"/>
      <c r="C487" s="2"/>
      <c r="D487" s="49"/>
      <c r="E487" s="2"/>
      <c r="F487" s="2"/>
      <c r="G487" s="2"/>
      <c r="H487" s="2"/>
      <c r="I487" s="91"/>
      <c r="J487" s="68"/>
      <c r="K487" s="49"/>
      <c r="L487" s="90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15">
      <c r="A488" s="2"/>
      <c r="B488" s="2"/>
      <c r="C488" s="2"/>
      <c r="D488" s="49"/>
      <c r="E488" s="2"/>
      <c r="F488" s="2"/>
      <c r="G488" s="2"/>
      <c r="H488" s="2"/>
      <c r="I488" s="91"/>
      <c r="J488" s="68"/>
      <c r="K488" s="49"/>
      <c r="L488" s="90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15">
      <c r="A489" s="2"/>
      <c r="B489" s="2"/>
      <c r="C489" s="2"/>
      <c r="D489" s="49"/>
      <c r="E489" s="2"/>
      <c r="F489" s="2"/>
      <c r="G489" s="2"/>
      <c r="H489" s="2"/>
      <c r="I489" s="91"/>
      <c r="J489" s="68"/>
      <c r="K489" s="49"/>
      <c r="L489" s="90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15">
      <c r="A490" s="2"/>
      <c r="B490" s="2"/>
      <c r="C490" s="2"/>
      <c r="D490" s="49"/>
      <c r="E490" s="2"/>
      <c r="F490" s="2"/>
      <c r="G490" s="2"/>
      <c r="H490" s="2"/>
      <c r="I490" s="91"/>
      <c r="J490" s="68"/>
      <c r="K490" s="49"/>
      <c r="L490" s="90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15">
      <c r="A491" s="2"/>
      <c r="B491" s="2"/>
      <c r="C491" s="2"/>
      <c r="D491" s="49"/>
      <c r="E491" s="2"/>
      <c r="F491" s="2"/>
      <c r="G491" s="2"/>
      <c r="H491" s="2"/>
      <c r="I491" s="91"/>
      <c r="J491" s="68"/>
      <c r="K491" s="49"/>
      <c r="L491" s="90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15">
      <c r="A492" s="2"/>
      <c r="B492" s="2"/>
      <c r="C492" s="2"/>
      <c r="D492" s="49"/>
      <c r="E492" s="2"/>
      <c r="F492" s="2"/>
      <c r="G492" s="2"/>
      <c r="H492" s="2"/>
      <c r="I492" s="91"/>
      <c r="J492" s="68"/>
      <c r="K492" s="49"/>
      <c r="L492" s="90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15">
      <c r="A493" s="2"/>
      <c r="B493" s="2"/>
      <c r="C493" s="2"/>
      <c r="D493" s="49"/>
      <c r="E493" s="2"/>
      <c r="F493" s="2"/>
      <c r="G493" s="2"/>
      <c r="H493" s="2"/>
      <c r="I493" s="91"/>
      <c r="J493" s="68"/>
      <c r="K493" s="49"/>
      <c r="L493" s="90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15">
      <c r="A494" s="2"/>
      <c r="B494" s="2"/>
      <c r="C494" s="2"/>
      <c r="D494" s="49"/>
      <c r="E494" s="2"/>
      <c r="F494" s="2"/>
      <c r="G494" s="2"/>
      <c r="H494" s="2"/>
      <c r="I494" s="91"/>
      <c r="J494" s="68"/>
      <c r="K494" s="49"/>
      <c r="L494" s="90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15">
      <c r="A495" s="2"/>
      <c r="B495" s="2"/>
      <c r="C495" s="2"/>
      <c r="D495" s="49"/>
      <c r="E495" s="2"/>
      <c r="F495" s="2"/>
      <c r="G495" s="2"/>
      <c r="H495" s="2"/>
      <c r="I495" s="91"/>
      <c r="J495" s="68"/>
      <c r="K495" s="49"/>
      <c r="L495" s="90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15">
      <c r="A496" s="2"/>
      <c r="B496" s="2"/>
      <c r="C496" s="2"/>
      <c r="D496" s="49"/>
      <c r="E496" s="2"/>
      <c r="F496" s="2"/>
      <c r="G496" s="2"/>
      <c r="H496" s="2"/>
      <c r="I496" s="91"/>
      <c r="J496" s="68"/>
      <c r="K496" s="49"/>
      <c r="L496" s="90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15">
      <c r="A497" s="2"/>
      <c r="B497" s="2"/>
      <c r="C497" s="2"/>
      <c r="D497" s="49"/>
      <c r="E497" s="2"/>
      <c r="F497" s="2"/>
      <c r="G497" s="2"/>
      <c r="H497" s="2"/>
      <c r="I497" s="91"/>
      <c r="J497" s="68"/>
      <c r="K497" s="49"/>
      <c r="L497" s="90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15">
      <c r="A498" s="2"/>
      <c r="B498" s="2"/>
      <c r="C498" s="2"/>
      <c r="D498" s="49"/>
      <c r="E498" s="2"/>
      <c r="F498" s="2"/>
      <c r="G498" s="2"/>
      <c r="H498" s="2"/>
      <c r="I498" s="91"/>
      <c r="J498" s="68"/>
      <c r="K498" s="49"/>
      <c r="L498" s="90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15">
      <c r="A499" s="2"/>
      <c r="B499" s="2"/>
      <c r="C499" s="2"/>
      <c r="D499" s="49"/>
      <c r="E499" s="2"/>
      <c r="F499" s="2"/>
      <c r="G499" s="2"/>
      <c r="H499" s="2"/>
      <c r="I499" s="91"/>
      <c r="J499" s="68"/>
      <c r="K499" s="49"/>
      <c r="L499" s="90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15">
      <c r="A500" s="2"/>
      <c r="B500" s="2"/>
      <c r="C500" s="2"/>
      <c r="D500" s="49"/>
      <c r="E500" s="2"/>
      <c r="F500" s="2"/>
      <c r="G500" s="2"/>
      <c r="H500" s="2"/>
      <c r="I500" s="91"/>
      <c r="J500" s="68"/>
      <c r="K500" s="49"/>
      <c r="L500" s="90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15">
      <c r="A501" s="2"/>
      <c r="B501" s="2"/>
      <c r="C501" s="2"/>
      <c r="D501" s="49"/>
      <c r="E501" s="2"/>
      <c r="F501" s="2"/>
      <c r="G501" s="2"/>
      <c r="H501" s="2"/>
      <c r="I501" s="91"/>
      <c r="J501" s="68"/>
      <c r="K501" s="49"/>
      <c r="L501" s="90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15">
      <c r="A502" s="2"/>
      <c r="B502" s="2"/>
      <c r="C502" s="2"/>
      <c r="D502" s="49"/>
      <c r="E502" s="2"/>
      <c r="F502" s="2"/>
      <c r="G502" s="2"/>
      <c r="H502" s="2"/>
      <c r="I502" s="91"/>
      <c r="J502" s="68"/>
      <c r="K502" s="49"/>
      <c r="L502" s="90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15">
      <c r="A503" s="2"/>
      <c r="B503" s="2"/>
      <c r="C503" s="2"/>
      <c r="D503" s="49"/>
      <c r="E503" s="2"/>
      <c r="F503" s="2"/>
      <c r="G503" s="2"/>
      <c r="H503" s="2"/>
      <c r="I503" s="91"/>
      <c r="J503" s="68"/>
      <c r="K503" s="49"/>
      <c r="L503" s="90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15">
      <c r="A504" s="2"/>
      <c r="B504" s="2"/>
      <c r="C504" s="2"/>
      <c r="D504" s="49"/>
      <c r="E504" s="2"/>
      <c r="F504" s="2"/>
      <c r="G504" s="2"/>
      <c r="H504" s="2"/>
      <c r="I504" s="91"/>
      <c r="J504" s="68"/>
      <c r="K504" s="49"/>
      <c r="L504" s="90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15">
      <c r="A505" s="2"/>
      <c r="B505" s="2"/>
      <c r="C505" s="2"/>
      <c r="D505" s="49"/>
      <c r="E505" s="2"/>
      <c r="F505" s="2"/>
      <c r="G505" s="2"/>
      <c r="H505" s="2"/>
      <c r="I505" s="91"/>
      <c r="J505" s="68"/>
      <c r="K505" s="49"/>
      <c r="L505" s="90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15">
      <c r="A506" s="2"/>
      <c r="B506" s="2"/>
      <c r="C506" s="2"/>
      <c r="D506" s="49"/>
      <c r="E506" s="2"/>
      <c r="F506" s="2"/>
      <c r="G506" s="2"/>
      <c r="H506" s="2"/>
      <c r="I506" s="91"/>
      <c r="J506" s="68"/>
      <c r="K506" s="49"/>
      <c r="L506" s="90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15">
      <c r="A507" s="2"/>
      <c r="B507" s="2"/>
      <c r="C507" s="2"/>
      <c r="D507" s="49"/>
      <c r="E507" s="2"/>
      <c r="F507" s="2"/>
      <c r="G507" s="2"/>
      <c r="H507" s="2"/>
      <c r="I507" s="91"/>
      <c r="J507" s="68"/>
      <c r="K507" s="49"/>
      <c r="L507" s="90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15">
      <c r="A508" s="2"/>
      <c r="B508" s="2"/>
      <c r="C508" s="2"/>
      <c r="D508" s="49"/>
      <c r="E508" s="2"/>
      <c r="F508" s="2"/>
      <c r="G508" s="2"/>
      <c r="H508" s="2"/>
      <c r="I508" s="91"/>
      <c r="J508" s="68"/>
      <c r="K508" s="49"/>
      <c r="L508" s="90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15">
      <c r="A509" s="2"/>
      <c r="B509" s="2"/>
      <c r="C509" s="2"/>
      <c r="D509" s="49"/>
      <c r="E509" s="2"/>
      <c r="F509" s="2"/>
      <c r="G509" s="2"/>
      <c r="H509" s="2"/>
      <c r="I509" s="91"/>
      <c r="J509" s="68"/>
      <c r="K509" s="49"/>
      <c r="L509" s="90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15">
      <c r="A510" s="2"/>
      <c r="B510" s="2"/>
      <c r="C510" s="2"/>
      <c r="D510" s="49"/>
      <c r="E510" s="2"/>
      <c r="F510" s="2"/>
      <c r="G510" s="2"/>
      <c r="H510" s="2"/>
      <c r="I510" s="91"/>
      <c r="J510" s="68"/>
      <c r="K510" s="49"/>
      <c r="L510" s="90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15">
      <c r="A511" s="2"/>
      <c r="B511" s="2"/>
      <c r="C511" s="2"/>
      <c r="D511" s="49"/>
      <c r="E511" s="2"/>
      <c r="F511" s="2"/>
      <c r="G511" s="2"/>
      <c r="H511" s="2"/>
      <c r="I511" s="91"/>
      <c r="J511" s="68"/>
      <c r="K511" s="49"/>
      <c r="L511" s="90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15">
      <c r="A512" s="2"/>
      <c r="B512" s="2"/>
      <c r="C512" s="2"/>
      <c r="D512" s="49"/>
      <c r="E512" s="2"/>
      <c r="F512" s="2"/>
      <c r="G512" s="2"/>
      <c r="H512" s="2"/>
      <c r="I512" s="91"/>
      <c r="J512" s="68"/>
      <c r="K512" s="49"/>
      <c r="L512" s="90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15">
      <c r="A513" s="2"/>
      <c r="B513" s="2"/>
      <c r="C513" s="2"/>
      <c r="D513" s="49"/>
      <c r="E513" s="2"/>
      <c r="F513" s="2"/>
      <c r="G513" s="2"/>
      <c r="H513" s="2"/>
      <c r="I513" s="91"/>
      <c r="J513" s="68"/>
      <c r="K513" s="49"/>
      <c r="L513" s="90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15">
      <c r="A514" s="2"/>
      <c r="B514" s="2"/>
      <c r="C514" s="2"/>
      <c r="D514" s="49"/>
      <c r="E514" s="2"/>
      <c r="F514" s="2"/>
      <c r="G514" s="2"/>
      <c r="H514" s="2"/>
      <c r="I514" s="91"/>
      <c r="J514" s="68"/>
      <c r="K514" s="49"/>
      <c r="L514" s="90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15">
      <c r="A515" s="2"/>
      <c r="B515" s="2"/>
      <c r="C515" s="2"/>
      <c r="D515" s="49"/>
      <c r="E515" s="2"/>
      <c r="F515" s="2"/>
      <c r="G515" s="2"/>
      <c r="H515" s="2"/>
      <c r="I515" s="91"/>
      <c r="J515" s="68"/>
      <c r="K515" s="49"/>
      <c r="L515" s="90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15">
      <c r="A516" s="2"/>
      <c r="B516" s="2"/>
      <c r="C516" s="2"/>
      <c r="D516" s="49"/>
      <c r="E516" s="2"/>
      <c r="F516" s="2"/>
      <c r="G516" s="2"/>
      <c r="H516" s="2"/>
      <c r="I516" s="91"/>
      <c r="J516" s="68"/>
      <c r="K516" s="49"/>
      <c r="L516" s="90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15">
      <c r="A517" s="2"/>
      <c r="B517" s="2"/>
      <c r="C517" s="2"/>
      <c r="D517" s="49"/>
      <c r="E517" s="2"/>
      <c r="F517" s="2"/>
      <c r="G517" s="2"/>
      <c r="H517" s="2"/>
      <c r="I517" s="91"/>
      <c r="J517" s="68"/>
      <c r="K517" s="49"/>
      <c r="L517" s="90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15">
      <c r="A518" s="2"/>
      <c r="B518" s="2"/>
      <c r="C518" s="2"/>
      <c r="D518" s="49"/>
      <c r="E518" s="2"/>
      <c r="F518" s="2"/>
      <c r="G518" s="2"/>
      <c r="H518" s="2"/>
      <c r="I518" s="91"/>
      <c r="J518" s="68"/>
      <c r="K518" s="49"/>
      <c r="L518" s="90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15">
      <c r="A519" s="2"/>
      <c r="B519" s="2"/>
      <c r="C519" s="2"/>
      <c r="D519" s="49"/>
      <c r="E519" s="2"/>
      <c r="F519" s="2"/>
      <c r="G519" s="2"/>
      <c r="H519" s="2"/>
      <c r="I519" s="91"/>
      <c r="J519" s="68"/>
      <c r="K519" s="49"/>
      <c r="L519" s="90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15">
      <c r="A520" s="2"/>
      <c r="B520" s="2"/>
      <c r="C520" s="2"/>
      <c r="D520" s="49"/>
      <c r="E520" s="2"/>
      <c r="F520" s="2"/>
      <c r="G520" s="2"/>
      <c r="H520" s="2"/>
      <c r="I520" s="91"/>
      <c r="J520" s="68"/>
      <c r="K520" s="49"/>
      <c r="L520" s="90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15">
      <c r="A521" s="2"/>
      <c r="B521" s="2"/>
      <c r="C521" s="2"/>
      <c r="D521" s="49"/>
      <c r="E521" s="2"/>
      <c r="F521" s="2"/>
      <c r="G521" s="2"/>
      <c r="H521" s="2"/>
      <c r="I521" s="91"/>
      <c r="J521" s="68"/>
      <c r="K521" s="49"/>
      <c r="L521" s="90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15">
      <c r="A522" s="2"/>
      <c r="B522" s="2"/>
      <c r="C522" s="2"/>
      <c r="D522" s="49"/>
      <c r="E522" s="2"/>
      <c r="F522" s="2"/>
      <c r="G522" s="2"/>
      <c r="H522" s="2"/>
      <c r="I522" s="91"/>
      <c r="J522" s="68"/>
      <c r="K522" s="49"/>
      <c r="L522" s="90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15">
      <c r="A523" s="2"/>
      <c r="B523" s="2"/>
      <c r="C523" s="2"/>
      <c r="D523" s="49"/>
      <c r="E523" s="2"/>
      <c r="F523" s="2"/>
      <c r="G523" s="2"/>
      <c r="H523" s="2"/>
      <c r="I523" s="91"/>
      <c r="J523" s="68"/>
      <c r="K523" s="49"/>
      <c r="L523" s="90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15">
      <c r="A524" s="2"/>
      <c r="B524" s="2"/>
      <c r="C524" s="2"/>
      <c r="D524" s="49"/>
      <c r="E524" s="2"/>
      <c r="F524" s="2"/>
      <c r="G524" s="2"/>
      <c r="H524" s="2"/>
      <c r="I524" s="91"/>
      <c r="J524" s="68"/>
      <c r="K524" s="49"/>
      <c r="L524" s="90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15">
      <c r="A525" s="2"/>
      <c r="B525" s="2"/>
      <c r="C525" s="2"/>
      <c r="D525" s="49"/>
      <c r="E525" s="2"/>
      <c r="F525" s="2"/>
      <c r="G525" s="2"/>
      <c r="H525" s="2"/>
      <c r="I525" s="91"/>
      <c r="J525" s="68"/>
      <c r="K525" s="49"/>
      <c r="L525" s="90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15">
      <c r="A526" s="2"/>
      <c r="B526" s="2"/>
      <c r="C526" s="2"/>
      <c r="D526" s="49"/>
      <c r="E526" s="2"/>
      <c r="F526" s="2"/>
      <c r="G526" s="2"/>
      <c r="H526" s="2"/>
      <c r="I526" s="91"/>
      <c r="J526" s="68"/>
      <c r="K526" s="49"/>
      <c r="L526" s="90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15">
      <c r="A527" s="2"/>
      <c r="B527" s="2"/>
      <c r="C527" s="2"/>
      <c r="D527" s="49"/>
      <c r="E527" s="2"/>
      <c r="F527" s="2"/>
      <c r="G527" s="2"/>
      <c r="H527" s="2"/>
      <c r="I527" s="91"/>
      <c r="J527" s="68"/>
      <c r="K527" s="49"/>
      <c r="L527" s="90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15">
      <c r="A528" s="2"/>
      <c r="B528" s="2"/>
      <c r="C528" s="2"/>
      <c r="D528" s="49"/>
      <c r="E528" s="2"/>
      <c r="F528" s="2"/>
      <c r="G528" s="2"/>
      <c r="H528" s="2"/>
      <c r="I528" s="91"/>
      <c r="J528" s="68"/>
      <c r="K528" s="49"/>
      <c r="L528" s="90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15">
      <c r="A529" s="2"/>
      <c r="B529" s="2"/>
      <c r="C529" s="2"/>
      <c r="D529" s="49"/>
      <c r="E529" s="2"/>
      <c r="F529" s="2"/>
      <c r="G529" s="2"/>
      <c r="H529" s="2"/>
      <c r="I529" s="91"/>
      <c r="J529" s="68"/>
      <c r="K529" s="49"/>
      <c r="L529" s="90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15">
      <c r="A530" s="2"/>
      <c r="B530" s="2"/>
      <c r="C530" s="2"/>
      <c r="D530" s="49"/>
      <c r="E530" s="2"/>
      <c r="F530" s="2"/>
      <c r="G530" s="2"/>
      <c r="H530" s="2"/>
      <c r="I530" s="91"/>
      <c r="J530" s="68"/>
      <c r="K530" s="49"/>
      <c r="L530" s="90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15">
      <c r="A531" s="2"/>
      <c r="B531" s="2"/>
      <c r="C531" s="2"/>
      <c r="D531" s="49"/>
      <c r="E531" s="2"/>
      <c r="F531" s="2"/>
      <c r="G531" s="2"/>
      <c r="H531" s="2"/>
      <c r="I531" s="91"/>
      <c r="J531" s="68"/>
      <c r="K531" s="49"/>
      <c r="L531" s="90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15">
      <c r="A532" s="2"/>
      <c r="B532" s="2"/>
      <c r="C532" s="2"/>
      <c r="D532" s="49"/>
      <c r="E532" s="2"/>
      <c r="F532" s="2"/>
      <c r="G532" s="2"/>
      <c r="H532" s="2"/>
      <c r="I532" s="91"/>
      <c r="J532" s="68"/>
      <c r="K532" s="49"/>
      <c r="L532" s="90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15">
      <c r="A533" s="2"/>
      <c r="B533" s="2"/>
      <c r="C533" s="2"/>
      <c r="D533" s="49"/>
      <c r="E533" s="2"/>
      <c r="F533" s="2"/>
      <c r="G533" s="2"/>
      <c r="H533" s="2"/>
      <c r="I533" s="91"/>
      <c r="J533" s="68"/>
      <c r="K533" s="49"/>
      <c r="L533" s="90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15">
      <c r="A534" s="2"/>
      <c r="B534" s="2"/>
      <c r="C534" s="2"/>
      <c r="D534" s="49"/>
      <c r="E534" s="2"/>
      <c r="F534" s="2"/>
      <c r="G534" s="2"/>
      <c r="H534" s="2"/>
      <c r="I534" s="91"/>
      <c r="J534" s="68"/>
      <c r="K534" s="49"/>
      <c r="L534" s="90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15">
      <c r="A535" s="2"/>
      <c r="B535" s="2"/>
      <c r="C535" s="2"/>
      <c r="D535" s="49"/>
      <c r="E535" s="2"/>
      <c r="F535" s="2"/>
      <c r="G535" s="2"/>
      <c r="H535" s="2"/>
      <c r="I535" s="91"/>
      <c r="J535" s="68"/>
      <c r="K535" s="49"/>
      <c r="L535" s="90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15">
      <c r="A536" s="2"/>
      <c r="B536" s="2"/>
      <c r="C536" s="2"/>
      <c r="D536" s="49"/>
      <c r="E536" s="2"/>
      <c r="F536" s="2"/>
      <c r="G536" s="2"/>
      <c r="H536" s="2"/>
      <c r="I536" s="91"/>
      <c r="J536" s="68"/>
      <c r="K536" s="49"/>
      <c r="L536" s="90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15">
      <c r="A537" s="2"/>
      <c r="B537" s="2"/>
      <c r="C537" s="2"/>
      <c r="D537" s="49"/>
      <c r="E537" s="2"/>
      <c r="F537" s="2"/>
      <c r="G537" s="2"/>
      <c r="H537" s="2"/>
      <c r="I537" s="91"/>
      <c r="J537" s="68"/>
      <c r="K537" s="49"/>
      <c r="L537" s="90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15">
      <c r="A538" s="2"/>
      <c r="B538" s="2"/>
      <c r="C538" s="2"/>
      <c r="D538" s="49"/>
      <c r="E538" s="2"/>
      <c r="F538" s="2"/>
      <c r="G538" s="2"/>
      <c r="H538" s="2"/>
      <c r="I538" s="91"/>
      <c r="J538" s="68"/>
      <c r="K538" s="49"/>
      <c r="L538" s="90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15">
      <c r="A539" s="2"/>
      <c r="B539" s="2"/>
      <c r="C539" s="2"/>
      <c r="D539" s="49"/>
      <c r="E539" s="2"/>
      <c r="F539" s="2"/>
      <c r="G539" s="2"/>
      <c r="H539" s="2"/>
      <c r="I539" s="91"/>
      <c r="J539" s="68"/>
      <c r="K539" s="49"/>
      <c r="L539" s="90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15">
      <c r="A540" s="2"/>
      <c r="B540" s="2"/>
      <c r="C540" s="2"/>
      <c r="D540" s="49"/>
      <c r="E540" s="2"/>
      <c r="F540" s="2"/>
      <c r="G540" s="2"/>
      <c r="H540" s="2"/>
      <c r="I540" s="91"/>
      <c r="J540" s="68"/>
      <c r="K540" s="49"/>
      <c r="L540" s="90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15">
      <c r="A541" s="2"/>
      <c r="B541" s="2"/>
      <c r="C541" s="2"/>
      <c r="D541" s="49"/>
      <c r="E541" s="2"/>
      <c r="F541" s="2"/>
      <c r="G541" s="2"/>
      <c r="H541" s="2"/>
      <c r="I541" s="91"/>
      <c r="J541" s="68"/>
      <c r="K541" s="49"/>
      <c r="L541" s="90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15">
      <c r="A542" s="2"/>
      <c r="B542" s="2"/>
      <c r="C542" s="2"/>
      <c r="D542" s="49"/>
      <c r="E542" s="2"/>
      <c r="F542" s="2"/>
      <c r="G542" s="2"/>
      <c r="H542" s="2"/>
      <c r="I542" s="91"/>
      <c r="J542" s="68"/>
      <c r="K542" s="49"/>
      <c r="L542" s="90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15">
      <c r="A543" s="2"/>
      <c r="B543" s="2"/>
      <c r="C543" s="2"/>
      <c r="D543" s="49"/>
      <c r="E543" s="2"/>
      <c r="F543" s="2"/>
      <c r="G543" s="2"/>
      <c r="H543" s="2"/>
      <c r="I543" s="91"/>
      <c r="J543" s="68"/>
      <c r="K543" s="49"/>
      <c r="L543" s="90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15">
      <c r="A544" s="2"/>
      <c r="B544" s="2"/>
      <c r="C544" s="2"/>
      <c r="D544" s="49"/>
      <c r="E544" s="2"/>
      <c r="F544" s="2"/>
      <c r="G544" s="2"/>
      <c r="H544" s="2"/>
      <c r="I544" s="91"/>
      <c r="J544" s="68"/>
      <c r="K544" s="49"/>
      <c r="L544" s="90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15">
      <c r="A545" s="2"/>
      <c r="B545" s="2"/>
      <c r="C545" s="2"/>
      <c r="D545" s="49"/>
      <c r="E545" s="2"/>
      <c r="F545" s="2"/>
      <c r="G545" s="2"/>
      <c r="H545" s="2"/>
      <c r="I545" s="91"/>
      <c r="J545" s="68"/>
      <c r="K545" s="49"/>
      <c r="L545" s="90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15">
      <c r="A546" s="2"/>
      <c r="B546" s="2"/>
      <c r="C546" s="2"/>
      <c r="D546" s="49"/>
      <c r="E546" s="2"/>
      <c r="F546" s="2"/>
      <c r="G546" s="2"/>
      <c r="H546" s="2"/>
      <c r="I546" s="91"/>
      <c r="J546" s="68"/>
      <c r="K546" s="49"/>
      <c r="L546" s="90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15">
      <c r="A547" s="2"/>
      <c r="B547" s="2"/>
      <c r="C547" s="2"/>
      <c r="D547" s="49"/>
      <c r="E547" s="2"/>
      <c r="F547" s="2"/>
      <c r="G547" s="2"/>
      <c r="H547" s="2"/>
      <c r="I547" s="91"/>
      <c r="J547" s="68"/>
      <c r="K547" s="49"/>
      <c r="L547" s="90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15">
      <c r="A548" s="2"/>
      <c r="B548" s="2"/>
      <c r="C548" s="2"/>
      <c r="D548" s="49"/>
      <c r="E548" s="2"/>
      <c r="F548" s="2"/>
      <c r="G548" s="2"/>
      <c r="H548" s="2"/>
      <c r="I548" s="91"/>
      <c r="J548" s="68"/>
      <c r="K548" s="49"/>
      <c r="L548" s="90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15">
      <c r="A549" s="2"/>
      <c r="B549" s="2"/>
      <c r="C549" s="2"/>
      <c r="D549" s="49"/>
      <c r="E549" s="2"/>
      <c r="F549" s="2"/>
      <c r="G549" s="2"/>
      <c r="H549" s="2"/>
      <c r="I549" s="91"/>
      <c r="J549" s="68"/>
      <c r="K549" s="49"/>
      <c r="L549" s="90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15">
      <c r="A550" s="2"/>
      <c r="B550" s="2"/>
      <c r="C550" s="2"/>
      <c r="D550" s="49"/>
      <c r="E550" s="2"/>
      <c r="F550" s="2"/>
      <c r="G550" s="2"/>
      <c r="H550" s="2"/>
      <c r="I550" s="91"/>
      <c r="J550" s="68"/>
      <c r="K550" s="49"/>
      <c r="L550" s="90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15">
      <c r="A551" s="2"/>
      <c r="B551" s="2"/>
      <c r="C551" s="2"/>
      <c r="D551" s="49"/>
      <c r="E551" s="2"/>
      <c r="F551" s="2"/>
      <c r="G551" s="2"/>
      <c r="H551" s="2"/>
      <c r="I551" s="91"/>
      <c r="J551" s="68"/>
      <c r="K551" s="49"/>
      <c r="L551" s="90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15">
      <c r="A552" s="2"/>
      <c r="B552" s="2"/>
      <c r="C552" s="2"/>
      <c r="D552" s="49"/>
      <c r="E552" s="2"/>
      <c r="F552" s="2"/>
      <c r="G552" s="2"/>
      <c r="H552" s="2"/>
      <c r="I552" s="91"/>
      <c r="J552" s="68"/>
      <c r="K552" s="49"/>
      <c r="L552" s="90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15">
      <c r="A553" s="2"/>
      <c r="B553" s="2"/>
      <c r="C553" s="2"/>
      <c r="D553" s="49"/>
      <c r="E553" s="2"/>
      <c r="F553" s="2"/>
      <c r="G553" s="2"/>
      <c r="H553" s="2"/>
      <c r="I553" s="91"/>
      <c r="J553" s="68"/>
      <c r="K553" s="49"/>
      <c r="L553" s="90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15">
      <c r="A554" s="2"/>
      <c r="B554" s="2"/>
      <c r="C554" s="2"/>
      <c r="D554" s="49"/>
      <c r="E554" s="2"/>
      <c r="F554" s="2"/>
      <c r="G554" s="2"/>
      <c r="H554" s="2"/>
      <c r="I554" s="91"/>
      <c r="J554" s="68"/>
      <c r="K554" s="49"/>
      <c r="L554" s="90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15">
      <c r="A555" s="2"/>
      <c r="B555" s="2"/>
      <c r="C555" s="2"/>
      <c r="D555" s="49"/>
      <c r="E555" s="2"/>
      <c r="F555" s="2"/>
      <c r="G555" s="2"/>
      <c r="H555" s="2"/>
      <c r="I555" s="91"/>
      <c r="J555" s="68"/>
      <c r="K555" s="49"/>
      <c r="L555" s="90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15">
      <c r="A556" s="2"/>
      <c r="B556" s="2"/>
      <c r="C556" s="2"/>
      <c r="D556" s="49"/>
      <c r="E556" s="2"/>
      <c r="F556" s="2"/>
      <c r="G556" s="2"/>
      <c r="H556" s="2"/>
      <c r="I556" s="91"/>
      <c r="J556" s="68"/>
      <c r="K556" s="49"/>
      <c r="L556" s="90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15">
      <c r="A557" s="2"/>
      <c r="B557" s="2"/>
      <c r="C557" s="2"/>
      <c r="D557" s="49"/>
      <c r="E557" s="2"/>
      <c r="F557" s="2"/>
      <c r="G557" s="2"/>
      <c r="H557" s="2"/>
      <c r="I557" s="91"/>
      <c r="J557" s="68"/>
      <c r="K557" s="49"/>
      <c r="L557" s="90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15">
      <c r="A558" s="2"/>
      <c r="B558" s="2"/>
      <c r="C558" s="2"/>
      <c r="D558" s="49"/>
      <c r="E558" s="2"/>
      <c r="F558" s="2"/>
      <c r="G558" s="2"/>
      <c r="H558" s="2"/>
      <c r="I558" s="91"/>
      <c r="J558" s="68"/>
      <c r="K558" s="49"/>
      <c r="L558" s="90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15">
      <c r="A559" s="2"/>
      <c r="B559" s="2"/>
      <c r="C559" s="2"/>
      <c r="D559" s="49"/>
      <c r="E559" s="2"/>
      <c r="F559" s="2"/>
      <c r="G559" s="2"/>
      <c r="H559" s="2"/>
      <c r="I559" s="91"/>
      <c r="J559" s="68"/>
      <c r="K559" s="49"/>
      <c r="L559" s="90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15">
      <c r="A560" s="2"/>
      <c r="B560" s="2"/>
      <c r="C560" s="2"/>
      <c r="D560" s="49"/>
      <c r="E560" s="2"/>
      <c r="F560" s="2"/>
      <c r="G560" s="2"/>
      <c r="H560" s="2"/>
      <c r="I560" s="91"/>
      <c r="J560" s="68"/>
      <c r="K560" s="49"/>
      <c r="L560" s="90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15">
      <c r="A561" s="2"/>
      <c r="B561" s="2"/>
      <c r="C561" s="2"/>
      <c r="D561" s="49"/>
      <c r="E561" s="2"/>
      <c r="F561" s="2"/>
      <c r="G561" s="2"/>
      <c r="H561" s="2"/>
      <c r="I561" s="91"/>
      <c r="J561" s="68"/>
      <c r="K561" s="49"/>
      <c r="L561" s="90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15">
      <c r="A562" s="2"/>
      <c r="B562" s="2"/>
      <c r="C562" s="2"/>
      <c r="D562" s="49"/>
      <c r="E562" s="2"/>
      <c r="F562" s="2"/>
      <c r="G562" s="2"/>
      <c r="H562" s="2"/>
      <c r="I562" s="91"/>
      <c r="J562" s="68"/>
      <c r="K562" s="49"/>
      <c r="L562" s="90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15">
      <c r="A563" s="2"/>
      <c r="B563" s="2"/>
      <c r="C563" s="2"/>
      <c r="D563" s="49"/>
      <c r="E563" s="2"/>
      <c r="F563" s="2"/>
      <c r="G563" s="2"/>
      <c r="H563" s="2"/>
      <c r="I563" s="91"/>
      <c r="J563" s="68"/>
      <c r="K563" s="49"/>
      <c r="L563" s="90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15">
      <c r="A564" s="2"/>
      <c r="B564" s="2"/>
      <c r="C564" s="2"/>
      <c r="D564" s="49"/>
      <c r="E564" s="2"/>
      <c r="F564" s="2"/>
      <c r="G564" s="2"/>
      <c r="H564" s="2"/>
      <c r="I564" s="91"/>
      <c r="J564" s="68"/>
      <c r="K564" s="49"/>
      <c r="L564" s="90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15">
      <c r="A565" s="2"/>
      <c r="B565" s="2"/>
      <c r="C565" s="2"/>
      <c r="D565" s="49"/>
      <c r="E565" s="2"/>
      <c r="F565" s="2"/>
      <c r="G565" s="2"/>
      <c r="H565" s="2"/>
      <c r="I565" s="91"/>
      <c r="J565" s="68"/>
      <c r="K565" s="49"/>
      <c r="L565" s="90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15">
      <c r="A566" s="2"/>
      <c r="B566" s="2"/>
      <c r="C566" s="2"/>
      <c r="D566" s="49"/>
      <c r="E566" s="2"/>
      <c r="F566" s="2"/>
      <c r="G566" s="2"/>
      <c r="H566" s="2"/>
      <c r="I566" s="91"/>
      <c r="J566" s="68"/>
      <c r="K566" s="49"/>
      <c r="L566" s="90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15">
      <c r="A567" s="2"/>
      <c r="B567" s="2"/>
      <c r="C567" s="2"/>
      <c r="D567" s="49"/>
      <c r="E567" s="2"/>
      <c r="F567" s="2"/>
      <c r="G567" s="2"/>
      <c r="H567" s="2"/>
      <c r="I567" s="91"/>
      <c r="J567" s="68"/>
      <c r="K567" s="49"/>
      <c r="L567" s="90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15">
      <c r="A568" s="2"/>
      <c r="B568" s="2"/>
      <c r="C568" s="2"/>
      <c r="D568" s="49"/>
      <c r="E568" s="2"/>
      <c r="F568" s="2"/>
      <c r="G568" s="2"/>
      <c r="H568" s="2"/>
      <c r="I568" s="91"/>
      <c r="J568" s="68"/>
      <c r="K568" s="49"/>
      <c r="L568" s="90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15">
      <c r="A569" s="2"/>
      <c r="B569" s="2"/>
      <c r="C569" s="2"/>
      <c r="D569" s="49"/>
      <c r="E569" s="2"/>
      <c r="F569" s="2"/>
      <c r="G569" s="2"/>
      <c r="H569" s="2"/>
      <c r="I569" s="91"/>
      <c r="J569" s="68"/>
      <c r="K569" s="49"/>
      <c r="L569" s="90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15">
      <c r="A570" s="2"/>
      <c r="B570" s="2"/>
      <c r="C570" s="2"/>
      <c r="D570" s="49"/>
      <c r="E570" s="2"/>
      <c r="F570" s="2"/>
      <c r="G570" s="2"/>
      <c r="H570" s="2"/>
      <c r="I570" s="91"/>
      <c r="J570" s="68"/>
      <c r="K570" s="49"/>
      <c r="L570" s="90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15">
      <c r="A571" s="2"/>
      <c r="B571" s="2"/>
      <c r="C571" s="2"/>
      <c r="D571" s="49"/>
      <c r="E571" s="2"/>
      <c r="F571" s="2"/>
      <c r="G571" s="2"/>
      <c r="H571" s="2"/>
      <c r="I571" s="91"/>
      <c r="J571" s="68"/>
      <c r="K571" s="49"/>
      <c r="L571" s="90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15">
      <c r="A572" s="2"/>
      <c r="B572" s="2"/>
      <c r="C572" s="2"/>
      <c r="D572" s="49"/>
      <c r="E572" s="2"/>
      <c r="F572" s="2"/>
      <c r="G572" s="2"/>
      <c r="H572" s="2"/>
      <c r="I572" s="91"/>
      <c r="J572" s="68"/>
      <c r="K572" s="49"/>
      <c r="L572" s="90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15">
      <c r="A573" s="2"/>
      <c r="B573" s="2"/>
      <c r="C573" s="2"/>
      <c r="D573" s="49"/>
      <c r="E573" s="2"/>
      <c r="F573" s="2"/>
      <c r="G573" s="2"/>
      <c r="H573" s="2"/>
      <c r="I573" s="91"/>
      <c r="J573" s="68"/>
      <c r="K573" s="49"/>
      <c r="L573" s="90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15">
      <c r="A574" s="2"/>
      <c r="B574" s="2"/>
      <c r="C574" s="2"/>
      <c r="D574" s="49"/>
      <c r="E574" s="2"/>
      <c r="F574" s="2"/>
      <c r="G574" s="2"/>
      <c r="H574" s="2"/>
      <c r="I574" s="91"/>
      <c r="J574" s="68"/>
      <c r="K574" s="49"/>
      <c r="L574" s="90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15">
      <c r="A575" s="2"/>
      <c r="B575" s="2"/>
      <c r="C575" s="2"/>
      <c r="D575" s="49"/>
      <c r="E575" s="2"/>
      <c r="F575" s="2"/>
      <c r="G575" s="2"/>
      <c r="H575" s="2"/>
      <c r="I575" s="91"/>
      <c r="J575" s="68"/>
      <c r="K575" s="49"/>
      <c r="L575" s="90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15">
      <c r="A576" s="2"/>
      <c r="B576" s="2"/>
      <c r="C576" s="2"/>
      <c r="D576" s="49"/>
      <c r="E576" s="2"/>
      <c r="F576" s="2"/>
      <c r="G576" s="2"/>
      <c r="H576" s="2"/>
      <c r="I576" s="91"/>
      <c r="J576" s="68"/>
      <c r="K576" s="49"/>
      <c r="L576" s="90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15">
      <c r="A577" s="2"/>
      <c r="B577" s="2"/>
      <c r="C577" s="2"/>
      <c r="D577" s="49"/>
      <c r="E577" s="2"/>
      <c r="F577" s="2"/>
      <c r="G577" s="2"/>
      <c r="H577" s="2"/>
      <c r="I577" s="91"/>
      <c r="J577" s="68"/>
      <c r="K577" s="49"/>
      <c r="L577" s="90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15">
      <c r="A578" s="2"/>
      <c r="B578" s="2"/>
      <c r="C578" s="2"/>
      <c r="D578" s="49"/>
      <c r="E578" s="2"/>
      <c r="F578" s="2"/>
      <c r="G578" s="2"/>
      <c r="H578" s="2"/>
      <c r="I578" s="91"/>
      <c r="J578" s="68"/>
      <c r="K578" s="49"/>
      <c r="L578" s="90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15">
      <c r="A579" s="2"/>
      <c r="B579" s="2"/>
      <c r="C579" s="2"/>
      <c r="D579" s="49"/>
      <c r="E579" s="2"/>
      <c r="F579" s="2"/>
      <c r="G579" s="2"/>
      <c r="H579" s="2"/>
      <c r="I579" s="91"/>
      <c r="J579" s="68"/>
      <c r="K579" s="49"/>
      <c r="L579" s="90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15">
      <c r="A580" s="2"/>
      <c r="B580" s="2"/>
      <c r="C580" s="2"/>
      <c r="D580" s="49"/>
      <c r="E580" s="2"/>
      <c r="F580" s="2"/>
      <c r="G580" s="2"/>
      <c r="H580" s="2"/>
      <c r="I580" s="91"/>
      <c r="J580" s="68"/>
      <c r="K580" s="49"/>
      <c r="L580" s="90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15">
      <c r="A581" s="2"/>
      <c r="B581" s="2"/>
      <c r="C581" s="2"/>
      <c r="D581" s="49"/>
      <c r="E581" s="2"/>
      <c r="F581" s="2"/>
      <c r="G581" s="2"/>
      <c r="H581" s="2"/>
      <c r="I581" s="91"/>
      <c r="J581" s="68"/>
      <c r="K581" s="49"/>
      <c r="L581" s="90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15">
      <c r="A582" s="2"/>
      <c r="B582" s="2"/>
      <c r="C582" s="2"/>
      <c r="D582" s="49"/>
      <c r="E582" s="2"/>
      <c r="F582" s="2"/>
      <c r="G582" s="2"/>
      <c r="H582" s="2"/>
      <c r="I582" s="91"/>
      <c r="J582" s="68"/>
      <c r="K582" s="49"/>
      <c r="L582" s="90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15">
      <c r="A583" s="2"/>
      <c r="B583" s="2"/>
      <c r="C583" s="2"/>
      <c r="D583" s="49"/>
      <c r="E583" s="2"/>
      <c r="F583" s="2"/>
      <c r="G583" s="2"/>
      <c r="H583" s="2"/>
      <c r="I583" s="91"/>
      <c r="J583" s="68"/>
      <c r="K583" s="49"/>
      <c r="L583" s="90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15">
      <c r="A584" s="2"/>
      <c r="B584" s="2"/>
      <c r="C584" s="2"/>
      <c r="D584" s="49"/>
      <c r="E584" s="2"/>
      <c r="F584" s="2"/>
      <c r="G584" s="2"/>
      <c r="H584" s="2"/>
      <c r="I584" s="91"/>
      <c r="J584" s="68"/>
      <c r="K584" s="49"/>
      <c r="L584" s="90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15">
      <c r="A585" s="2"/>
      <c r="B585" s="2"/>
      <c r="C585" s="2"/>
      <c r="D585" s="49"/>
      <c r="E585" s="2"/>
      <c r="F585" s="2"/>
      <c r="G585" s="2"/>
      <c r="H585" s="2"/>
      <c r="I585" s="91"/>
      <c r="J585" s="68"/>
      <c r="K585" s="49"/>
      <c r="L585" s="90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15">
      <c r="A586" s="2"/>
      <c r="B586" s="2"/>
      <c r="C586" s="2"/>
      <c r="D586" s="49"/>
      <c r="E586" s="2"/>
      <c r="F586" s="2"/>
      <c r="G586" s="2"/>
      <c r="H586" s="2"/>
      <c r="I586" s="91"/>
      <c r="J586" s="68"/>
      <c r="K586" s="49"/>
      <c r="L586" s="90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15">
      <c r="A587" s="2"/>
      <c r="B587" s="2"/>
      <c r="C587" s="2"/>
      <c r="D587" s="49"/>
      <c r="E587" s="2"/>
      <c r="F587" s="2"/>
      <c r="G587" s="2"/>
      <c r="H587" s="2"/>
      <c r="I587" s="91"/>
      <c r="J587" s="68"/>
      <c r="K587" s="49"/>
      <c r="L587" s="90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15">
      <c r="A588" s="2"/>
      <c r="B588" s="2"/>
      <c r="C588" s="2"/>
      <c r="D588" s="49"/>
      <c r="E588" s="2"/>
      <c r="F588" s="2"/>
      <c r="G588" s="2"/>
      <c r="H588" s="2"/>
      <c r="I588" s="91"/>
      <c r="J588" s="68"/>
      <c r="K588" s="49"/>
      <c r="L588" s="90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15">
      <c r="A589" s="2"/>
      <c r="B589" s="2"/>
      <c r="C589" s="2"/>
      <c r="D589" s="49"/>
      <c r="E589" s="2"/>
      <c r="F589" s="2"/>
      <c r="G589" s="2"/>
      <c r="H589" s="2"/>
      <c r="I589" s="91"/>
      <c r="J589" s="68"/>
      <c r="K589" s="49"/>
      <c r="L589" s="90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15">
      <c r="A590" s="2"/>
      <c r="B590" s="2"/>
      <c r="C590" s="2"/>
      <c r="D590" s="49"/>
      <c r="E590" s="2"/>
      <c r="F590" s="2"/>
      <c r="G590" s="2"/>
      <c r="H590" s="2"/>
      <c r="I590" s="91"/>
      <c r="J590" s="68"/>
      <c r="K590" s="49"/>
      <c r="L590" s="90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15">
      <c r="A591" s="2"/>
      <c r="B591" s="2"/>
      <c r="C591" s="2"/>
      <c r="D591" s="49"/>
      <c r="E591" s="2"/>
      <c r="F591" s="2"/>
      <c r="G591" s="2"/>
      <c r="H591" s="2"/>
      <c r="I591" s="91"/>
      <c r="J591" s="68"/>
      <c r="K591" s="49"/>
      <c r="L591" s="90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15">
      <c r="A592" s="2"/>
      <c r="B592" s="2"/>
      <c r="C592" s="2"/>
      <c r="D592" s="49"/>
      <c r="E592" s="2"/>
      <c r="F592" s="2"/>
      <c r="G592" s="2"/>
      <c r="H592" s="2"/>
      <c r="I592" s="91"/>
      <c r="J592" s="68"/>
      <c r="K592" s="49"/>
      <c r="L592" s="90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15">
      <c r="A593" s="2"/>
      <c r="B593" s="2"/>
      <c r="C593" s="2"/>
      <c r="D593" s="49"/>
      <c r="E593" s="2"/>
      <c r="F593" s="2"/>
      <c r="G593" s="2"/>
      <c r="H593" s="2"/>
      <c r="I593" s="91"/>
      <c r="J593" s="68"/>
      <c r="K593" s="49"/>
      <c r="L593" s="90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15">
      <c r="A594" s="2"/>
      <c r="B594" s="2"/>
      <c r="C594" s="2"/>
      <c r="D594" s="49"/>
      <c r="E594" s="2"/>
      <c r="F594" s="2"/>
      <c r="G594" s="2"/>
      <c r="H594" s="2"/>
      <c r="I594" s="91"/>
      <c r="J594" s="68"/>
      <c r="K594" s="49"/>
      <c r="L594" s="90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15">
      <c r="A595" s="2"/>
      <c r="B595" s="2"/>
      <c r="C595" s="2"/>
      <c r="D595" s="49"/>
      <c r="E595" s="2"/>
      <c r="F595" s="2"/>
      <c r="G595" s="2"/>
      <c r="H595" s="2"/>
      <c r="I595" s="91"/>
      <c r="J595" s="68"/>
      <c r="K595" s="49"/>
      <c r="L595" s="90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15">
      <c r="A596" s="2"/>
      <c r="B596" s="2"/>
      <c r="C596" s="2"/>
      <c r="D596" s="49"/>
      <c r="E596" s="2"/>
      <c r="F596" s="2"/>
      <c r="G596" s="2"/>
      <c r="H596" s="2"/>
      <c r="I596" s="91"/>
      <c r="J596" s="68"/>
      <c r="K596" s="49"/>
      <c r="L596" s="90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15">
      <c r="A597" s="2"/>
      <c r="B597" s="2"/>
      <c r="C597" s="2"/>
      <c r="D597" s="49"/>
      <c r="E597" s="2"/>
      <c r="F597" s="2"/>
      <c r="G597" s="2"/>
      <c r="H597" s="2"/>
      <c r="I597" s="91"/>
      <c r="J597" s="68"/>
      <c r="K597" s="49"/>
      <c r="L597" s="90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15">
      <c r="A598" s="2"/>
      <c r="B598" s="2"/>
      <c r="C598" s="2"/>
      <c r="D598" s="49"/>
      <c r="E598" s="2"/>
      <c r="F598" s="2"/>
      <c r="G598" s="2"/>
      <c r="H598" s="2"/>
      <c r="I598" s="91"/>
      <c r="J598" s="68"/>
      <c r="K598" s="49"/>
      <c r="L598" s="90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15">
      <c r="A599" s="2"/>
      <c r="B599" s="2"/>
      <c r="C599" s="2"/>
      <c r="D599" s="49"/>
      <c r="E599" s="2"/>
      <c r="F599" s="2"/>
      <c r="G599" s="2"/>
      <c r="H599" s="2"/>
      <c r="I599" s="91"/>
      <c r="J599" s="68"/>
      <c r="K599" s="49"/>
      <c r="L599" s="90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15">
      <c r="A600" s="2"/>
      <c r="B600" s="2"/>
      <c r="C600" s="2"/>
      <c r="D600" s="49"/>
      <c r="E600" s="2"/>
      <c r="F600" s="2"/>
      <c r="G600" s="2"/>
      <c r="H600" s="2"/>
      <c r="I600" s="91"/>
      <c r="J600" s="68"/>
      <c r="K600" s="49"/>
      <c r="L600" s="90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15">
      <c r="A601" s="2"/>
      <c r="B601" s="2"/>
      <c r="C601" s="2"/>
      <c r="D601" s="49"/>
      <c r="E601" s="2"/>
      <c r="F601" s="2"/>
      <c r="G601" s="2"/>
      <c r="H601" s="2"/>
      <c r="I601" s="91"/>
      <c r="J601" s="68"/>
      <c r="K601" s="49"/>
      <c r="L601" s="90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15">
      <c r="A602" s="2"/>
      <c r="B602" s="2"/>
      <c r="C602" s="2"/>
      <c r="D602" s="49"/>
      <c r="E602" s="2"/>
      <c r="F602" s="2"/>
      <c r="G602" s="2"/>
      <c r="H602" s="2"/>
      <c r="I602" s="91"/>
      <c r="J602" s="68"/>
      <c r="K602" s="49"/>
      <c r="L602" s="90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15">
      <c r="A603" s="2"/>
      <c r="B603" s="2"/>
      <c r="C603" s="2"/>
      <c r="D603" s="49"/>
      <c r="E603" s="2"/>
      <c r="F603" s="2"/>
      <c r="G603" s="2"/>
      <c r="H603" s="2"/>
      <c r="I603" s="91"/>
      <c r="J603" s="68"/>
      <c r="K603" s="49"/>
      <c r="L603" s="90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15">
      <c r="A604" s="2"/>
      <c r="B604" s="2"/>
      <c r="C604" s="2"/>
      <c r="D604" s="49"/>
      <c r="E604" s="2"/>
      <c r="F604" s="2"/>
      <c r="G604" s="2"/>
      <c r="H604" s="2"/>
      <c r="I604" s="91"/>
      <c r="J604" s="68"/>
      <c r="K604" s="49"/>
      <c r="L604" s="90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15">
      <c r="A605" s="2"/>
      <c r="B605" s="2"/>
      <c r="C605" s="2"/>
      <c r="D605" s="49"/>
      <c r="E605" s="2"/>
      <c r="F605" s="2"/>
      <c r="G605" s="2"/>
      <c r="H605" s="2"/>
      <c r="I605" s="91"/>
      <c r="J605" s="68"/>
      <c r="K605" s="49"/>
      <c r="L605" s="90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15">
      <c r="A606" s="2"/>
      <c r="B606" s="2"/>
      <c r="C606" s="2"/>
      <c r="D606" s="49"/>
      <c r="E606" s="2"/>
      <c r="F606" s="2"/>
      <c r="G606" s="2"/>
      <c r="H606" s="2"/>
      <c r="I606" s="91"/>
      <c r="J606" s="68"/>
      <c r="K606" s="49"/>
      <c r="L606" s="90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15">
      <c r="A607" s="2"/>
      <c r="B607" s="2"/>
      <c r="C607" s="2"/>
      <c r="D607" s="49"/>
      <c r="E607" s="2"/>
      <c r="F607" s="2"/>
      <c r="G607" s="2"/>
      <c r="H607" s="2"/>
      <c r="I607" s="91"/>
      <c r="J607" s="68"/>
      <c r="K607" s="49"/>
      <c r="L607" s="90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15">
      <c r="A608" s="2"/>
      <c r="B608" s="2"/>
      <c r="C608" s="2"/>
      <c r="D608" s="49"/>
      <c r="E608" s="2"/>
      <c r="F608" s="2"/>
      <c r="G608" s="2"/>
      <c r="H608" s="2"/>
      <c r="I608" s="91"/>
      <c r="J608" s="68"/>
      <c r="K608" s="49"/>
      <c r="L608" s="90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15">
      <c r="A609" s="2"/>
      <c r="B609" s="2"/>
      <c r="C609" s="2"/>
      <c r="D609" s="49"/>
      <c r="E609" s="2"/>
      <c r="F609" s="2"/>
      <c r="G609" s="2"/>
      <c r="H609" s="2"/>
      <c r="I609" s="91"/>
      <c r="J609" s="68"/>
      <c r="K609" s="49"/>
      <c r="L609" s="90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15">
      <c r="A610" s="2"/>
      <c r="B610" s="2"/>
      <c r="C610" s="2"/>
      <c r="D610" s="49"/>
      <c r="E610" s="2"/>
      <c r="F610" s="2"/>
      <c r="G610" s="2"/>
      <c r="H610" s="2"/>
      <c r="I610" s="91"/>
      <c r="J610" s="68"/>
      <c r="K610" s="49"/>
      <c r="L610" s="90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15">
      <c r="A611" s="2"/>
      <c r="B611" s="2"/>
      <c r="C611" s="2"/>
      <c r="D611" s="49"/>
      <c r="E611" s="2"/>
      <c r="F611" s="2"/>
      <c r="G611" s="2"/>
      <c r="H611" s="2"/>
      <c r="I611" s="91"/>
      <c r="J611" s="68"/>
      <c r="K611" s="49"/>
      <c r="L611" s="90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15">
      <c r="A612" s="2"/>
      <c r="B612" s="2"/>
      <c r="C612" s="2"/>
      <c r="D612" s="49"/>
      <c r="E612" s="2"/>
      <c r="F612" s="2"/>
      <c r="G612" s="2"/>
      <c r="H612" s="2"/>
      <c r="I612" s="91"/>
      <c r="J612" s="68"/>
      <c r="K612" s="49"/>
      <c r="L612" s="90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15">
      <c r="A613" s="2"/>
      <c r="B613" s="2"/>
      <c r="C613" s="2"/>
      <c r="D613" s="49"/>
      <c r="E613" s="2"/>
      <c r="F613" s="2"/>
      <c r="G613" s="2"/>
      <c r="H613" s="2"/>
      <c r="I613" s="91"/>
      <c r="J613" s="68"/>
      <c r="K613" s="49"/>
      <c r="L613" s="90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15">
      <c r="A614" s="2"/>
      <c r="B614" s="2"/>
      <c r="C614" s="2"/>
      <c r="D614" s="49"/>
      <c r="E614" s="2"/>
      <c r="F614" s="2"/>
      <c r="G614" s="2"/>
      <c r="H614" s="2"/>
      <c r="I614" s="91"/>
      <c r="J614" s="68"/>
      <c r="K614" s="49"/>
      <c r="L614" s="90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15">
      <c r="A615" s="2"/>
      <c r="B615" s="2"/>
      <c r="C615" s="2"/>
      <c r="D615" s="49"/>
      <c r="E615" s="2"/>
      <c r="F615" s="2"/>
      <c r="G615" s="2"/>
      <c r="H615" s="2"/>
      <c r="I615" s="91"/>
      <c r="J615" s="68"/>
      <c r="K615" s="49"/>
      <c r="L615" s="90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15">
      <c r="A616" s="2"/>
      <c r="B616" s="2"/>
      <c r="C616" s="2"/>
      <c r="D616" s="49"/>
      <c r="E616" s="2"/>
      <c r="F616" s="2"/>
      <c r="G616" s="2"/>
      <c r="H616" s="2"/>
      <c r="I616" s="91"/>
      <c r="J616" s="68"/>
      <c r="K616" s="49"/>
      <c r="L616" s="90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15">
      <c r="A617" s="2"/>
      <c r="B617" s="2"/>
      <c r="C617" s="2"/>
      <c r="D617" s="49"/>
      <c r="E617" s="2"/>
      <c r="F617" s="2"/>
      <c r="G617" s="2"/>
      <c r="H617" s="2"/>
      <c r="I617" s="91"/>
      <c r="J617" s="68"/>
      <c r="K617" s="49"/>
      <c r="L617" s="90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15">
      <c r="A618" s="2"/>
      <c r="B618" s="2"/>
      <c r="C618" s="2"/>
      <c r="D618" s="49"/>
      <c r="E618" s="2"/>
      <c r="F618" s="2"/>
      <c r="G618" s="2"/>
      <c r="H618" s="2"/>
      <c r="I618" s="91"/>
      <c r="J618" s="68"/>
      <c r="K618" s="49"/>
      <c r="L618" s="90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15">
      <c r="A619" s="2"/>
      <c r="B619" s="2"/>
      <c r="C619" s="2"/>
      <c r="D619" s="49"/>
      <c r="E619" s="2"/>
      <c r="F619" s="2"/>
      <c r="G619" s="2"/>
      <c r="H619" s="2"/>
      <c r="I619" s="91"/>
      <c r="J619" s="68"/>
      <c r="K619" s="49"/>
      <c r="L619" s="90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15">
      <c r="A620" s="2"/>
      <c r="B620" s="2"/>
      <c r="C620" s="2"/>
      <c r="D620" s="49"/>
      <c r="E620" s="2"/>
      <c r="F620" s="2"/>
      <c r="G620" s="2"/>
      <c r="H620" s="2"/>
      <c r="I620" s="91"/>
      <c r="J620" s="68"/>
      <c r="K620" s="49"/>
      <c r="L620" s="90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15">
      <c r="A621" s="2"/>
      <c r="B621" s="2"/>
      <c r="C621" s="2"/>
      <c r="D621" s="49"/>
      <c r="E621" s="2"/>
      <c r="F621" s="2"/>
      <c r="G621" s="2"/>
      <c r="H621" s="2"/>
      <c r="I621" s="91"/>
      <c r="J621" s="68"/>
      <c r="K621" s="49"/>
      <c r="L621" s="90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15">
      <c r="A622" s="2"/>
      <c r="B622" s="2"/>
      <c r="C622" s="2"/>
      <c r="D622" s="49"/>
      <c r="E622" s="2"/>
      <c r="F622" s="2"/>
      <c r="G622" s="2"/>
      <c r="H622" s="2"/>
      <c r="I622" s="91"/>
      <c r="J622" s="68"/>
      <c r="K622" s="49"/>
      <c r="L622" s="90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15">
      <c r="A623" s="2"/>
      <c r="B623" s="2"/>
      <c r="C623" s="2"/>
      <c r="D623" s="49"/>
      <c r="E623" s="2"/>
      <c r="F623" s="2"/>
      <c r="G623" s="2"/>
      <c r="H623" s="2"/>
      <c r="I623" s="91"/>
      <c r="J623" s="68"/>
      <c r="K623" s="49"/>
      <c r="L623" s="90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15">
      <c r="A624" s="2"/>
      <c r="B624" s="2"/>
      <c r="C624" s="2"/>
      <c r="D624" s="49"/>
      <c r="E624" s="2"/>
      <c r="F624" s="2"/>
      <c r="G624" s="2"/>
      <c r="H624" s="2"/>
      <c r="I624" s="91"/>
      <c r="J624" s="68"/>
      <c r="K624" s="49"/>
      <c r="L624" s="90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15">
      <c r="A625" s="2"/>
      <c r="B625" s="2"/>
      <c r="C625" s="2"/>
      <c r="D625" s="49"/>
      <c r="E625" s="2"/>
      <c r="F625" s="2"/>
      <c r="G625" s="2"/>
      <c r="H625" s="2"/>
      <c r="I625" s="91"/>
      <c r="J625" s="68"/>
      <c r="K625" s="49"/>
      <c r="L625" s="90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15">
      <c r="A626" s="2"/>
      <c r="B626" s="2"/>
      <c r="C626" s="2"/>
      <c r="D626" s="49"/>
      <c r="E626" s="2"/>
      <c r="F626" s="2"/>
      <c r="G626" s="2"/>
      <c r="H626" s="2"/>
      <c r="I626" s="91"/>
      <c r="J626" s="68"/>
      <c r="K626" s="49"/>
      <c r="L626" s="90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15">
      <c r="A627" s="2"/>
      <c r="B627" s="2"/>
      <c r="C627" s="2"/>
      <c r="D627" s="49"/>
      <c r="E627" s="2"/>
      <c r="F627" s="2"/>
      <c r="G627" s="2"/>
      <c r="H627" s="2"/>
      <c r="I627" s="91"/>
      <c r="J627" s="68"/>
      <c r="K627" s="49"/>
      <c r="L627" s="90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15">
      <c r="A628" s="2"/>
      <c r="B628" s="2"/>
      <c r="C628" s="2"/>
      <c r="D628" s="49"/>
      <c r="E628" s="2"/>
      <c r="F628" s="2"/>
      <c r="G628" s="2"/>
      <c r="H628" s="2"/>
      <c r="I628" s="91"/>
      <c r="J628" s="68"/>
      <c r="K628" s="49"/>
      <c r="L628" s="90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15">
      <c r="A629" s="2"/>
      <c r="B629" s="2"/>
      <c r="C629" s="2"/>
      <c r="D629" s="49"/>
      <c r="E629" s="2"/>
      <c r="F629" s="2"/>
      <c r="G629" s="2"/>
      <c r="H629" s="2"/>
      <c r="I629" s="91"/>
      <c r="J629" s="68"/>
      <c r="K629" s="49"/>
      <c r="L629" s="90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15">
      <c r="A630" s="2"/>
      <c r="B630" s="2"/>
      <c r="C630" s="2"/>
      <c r="D630" s="49"/>
      <c r="E630" s="2"/>
      <c r="F630" s="2"/>
      <c r="G630" s="2"/>
      <c r="H630" s="2"/>
      <c r="I630" s="91"/>
      <c r="J630" s="68"/>
      <c r="K630" s="49"/>
      <c r="L630" s="90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15">
      <c r="A631" s="2"/>
      <c r="B631" s="2"/>
      <c r="C631" s="2"/>
      <c r="D631" s="49"/>
      <c r="E631" s="2"/>
      <c r="F631" s="2"/>
      <c r="G631" s="2"/>
      <c r="H631" s="2"/>
      <c r="I631" s="91"/>
      <c r="J631" s="68"/>
      <c r="K631" s="49"/>
      <c r="L631" s="90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15">
      <c r="A632" s="2"/>
      <c r="B632" s="2"/>
      <c r="C632" s="2"/>
      <c r="D632" s="49"/>
      <c r="E632" s="2"/>
      <c r="F632" s="2"/>
      <c r="G632" s="2"/>
      <c r="H632" s="2"/>
      <c r="I632" s="91"/>
      <c r="J632" s="68"/>
      <c r="K632" s="49"/>
      <c r="L632" s="90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15">
      <c r="A633" s="2"/>
      <c r="B633" s="2"/>
      <c r="C633" s="2"/>
      <c r="D633" s="49"/>
      <c r="E633" s="2"/>
      <c r="F633" s="2"/>
      <c r="G633" s="2"/>
      <c r="H633" s="2"/>
      <c r="I633" s="91"/>
      <c r="J633" s="68"/>
      <c r="K633" s="49"/>
      <c r="L633" s="90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15">
      <c r="A634" s="2"/>
      <c r="B634" s="2"/>
      <c r="C634" s="2"/>
      <c r="D634" s="49"/>
      <c r="E634" s="2"/>
      <c r="F634" s="2"/>
      <c r="G634" s="2"/>
      <c r="H634" s="2"/>
      <c r="I634" s="91"/>
      <c r="J634" s="68"/>
      <c r="K634" s="49"/>
      <c r="L634" s="90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15">
      <c r="A635" s="2"/>
      <c r="B635" s="2"/>
      <c r="C635" s="2"/>
      <c r="D635" s="49"/>
      <c r="E635" s="2"/>
      <c r="F635" s="2"/>
      <c r="G635" s="2"/>
      <c r="H635" s="2"/>
      <c r="I635" s="91"/>
      <c r="J635" s="68"/>
      <c r="K635" s="49"/>
      <c r="L635" s="90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15">
      <c r="A636" s="2"/>
      <c r="B636" s="2"/>
      <c r="C636" s="2"/>
      <c r="D636" s="49"/>
      <c r="E636" s="2"/>
      <c r="F636" s="2"/>
      <c r="G636" s="2"/>
      <c r="H636" s="2"/>
      <c r="I636" s="91"/>
      <c r="J636" s="68"/>
      <c r="K636" s="49"/>
      <c r="L636" s="90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15">
      <c r="A637" s="2"/>
      <c r="B637" s="2"/>
      <c r="C637" s="2"/>
      <c r="D637" s="49"/>
      <c r="E637" s="2"/>
      <c r="F637" s="2"/>
      <c r="G637" s="2"/>
      <c r="H637" s="2"/>
      <c r="I637" s="91"/>
      <c r="J637" s="68"/>
      <c r="K637" s="49"/>
      <c r="L637" s="90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15">
      <c r="A638" s="2"/>
      <c r="B638" s="2"/>
      <c r="C638" s="2"/>
      <c r="D638" s="49"/>
      <c r="E638" s="2"/>
      <c r="F638" s="2"/>
      <c r="G638" s="2"/>
      <c r="H638" s="2"/>
      <c r="I638" s="91"/>
      <c r="J638" s="68"/>
      <c r="K638" s="49"/>
      <c r="L638" s="90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15">
      <c r="A639" s="2"/>
      <c r="B639" s="2"/>
      <c r="C639" s="2"/>
      <c r="D639" s="49"/>
      <c r="E639" s="2"/>
      <c r="F639" s="2"/>
      <c r="G639" s="2"/>
      <c r="H639" s="2"/>
      <c r="I639" s="91"/>
      <c r="J639" s="68"/>
      <c r="K639" s="49"/>
      <c r="L639" s="90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15">
      <c r="A640" s="2"/>
      <c r="B640" s="2"/>
      <c r="C640" s="2"/>
      <c r="D640" s="49"/>
      <c r="E640" s="2"/>
      <c r="F640" s="2"/>
      <c r="G640" s="2"/>
      <c r="H640" s="2"/>
      <c r="I640" s="91"/>
      <c r="J640" s="68"/>
      <c r="K640" s="49"/>
      <c r="L640" s="90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15">
      <c r="A641" s="2"/>
      <c r="B641" s="2"/>
      <c r="C641" s="2"/>
      <c r="D641" s="49"/>
      <c r="E641" s="2"/>
      <c r="F641" s="2"/>
      <c r="G641" s="2"/>
      <c r="H641" s="2"/>
      <c r="I641" s="91"/>
      <c r="J641" s="68"/>
      <c r="K641" s="49"/>
      <c r="L641" s="90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15">
      <c r="A642" s="2"/>
      <c r="B642" s="2"/>
      <c r="C642" s="2"/>
      <c r="D642" s="49"/>
      <c r="E642" s="2"/>
      <c r="F642" s="2"/>
      <c r="G642" s="2"/>
      <c r="H642" s="2"/>
      <c r="I642" s="91"/>
      <c r="J642" s="68"/>
      <c r="K642" s="49"/>
      <c r="L642" s="90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15">
      <c r="A643" s="2"/>
      <c r="B643" s="2"/>
      <c r="C643" s="2"/>
      <c r="D643" s="49"/>
      <c r="E643" s="2"/>
      <c r="F643" s="2"/>
      <c r="G643" s="2"/>
      <c r="H643" s="2"/>
      <c r="I643" s="91"/>
      <c r="J643" s="68"/>
      <c r="K643" s="49"/>
      <c r="L643" s="90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15">
      <c r="A644" s="2"/>
      <c r="B644" s="2"/>
      <c r="C644" s="2"/>
      <c r="D644" s="49"/>
      <c r="E644" s="2"/>
      <c r="F644" s="2"/>
      <c r="G644" s="2"/>
      <c r="H644" s="2"/>
      <c r="I644" s="91"/>
      <c r="J644" s="68"/>
      <c r="K644" s="49"/>
      <c r="L644" s="90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15">
      <c r="A645" s="2"/>
      <c r="B645" s="2"/>
      <c r="C645" s="2"/>
      <c r="D645" s="49"/>
      <c r="E645" s="2"/>
      <c r="F645" s="2"/>
      <c r="G645" s="2"/>
      <c r="H645" s="2"/>
      <c r="I645" s="91"/>
      <c r="J645" s="68"/>
      <c r="K645" s="49"/>
      <c r="L645" s="90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15">
      <c r="A646" s="2"/>
      <c r="B646" s="2"/>
      <c r="C646" s="2"/>
      <c r="D646" s="49"/>
      <c r="E646" s="2"/>
      <c r="F646" s="2"/>
      <c r="G646" s="2"/>
      <c r="H646" s="2"/>
      <c r="I646" s="91"/>
      <c r="J646" s="68"/>
      <c r="K646" s="49"/>
      <c r="L646" s="90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15">
      <c r="A647" s="2"/>
      <c r="B647" s="2"/>
      <c r="C647" s="2"/>
      <c r="D647" s="49"/>
      <c r="E647" s="2"/>
      <c r="F647" s="2"/>
      <c r="G647" s="2"/>
      <c r="H647" s="2"/>
      <c r="I647" s="91"/>
      <c r="J647" s="68"/>
      <c r="K647" s="49"/>
      <c r="L647" s="90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15">
      <c r="A648" s="2"/>
      <c r="B648" s="2"/>
      <c r="C648" s="2"/>
      <c r="D648" s="49"/>
      <c r="E648" s="2"/>
      <c r="F648" s="2"/>
      <c r="G648" s="2"/>
      <c r="H648" s="2"/>
      <c r="I648" s="91"/>
      <c r="J648" s="68"/>
      <c r="K648" s="49"/>
      <c r="L648" s="90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15">
      <c r="A649" s="2"/>
      <c r="B649" s="2"/>
      <c r="C649" s="2"/>
      <c r="D649" s="49"/>
      <c r="E649" s="2"/>
      <c r="F649" s="2"/>
      <c r="G649" s="2"/>
      <c r="H649" s="2"/>
      <c r="I649" s="91"/>
      <c r="J649" s="68"/>
      <c r="K649" s="49"/>
      <c r="L649" s="90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15">
      <c r="A650" s="2"/>
      <c r="B650" s="2"/>
      <c r="C650" s="2"/>
      <c r="D650" s="49"/>
      <c r="E650" s="2"/>
      <c r="F650" s="2"/>
      <c r="G650" s="2"/>
      <c r="H650" s="2"/>
      <c r="I650" s="91"/>
      <c r="J650" s="68"/>
      <c r="K650" s="49"/>
      <c r="L650" s="90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15">
      <c r="A651" s="2"/>
      <c r="B651" s="2"/>
      <c r="C651" s="2"/>
      <c r="D651" s="49"/>
      <c r="E651" s="2"/>
      <c r="F651" s="2"/>
      <c r="G651" s="2"/>
      <c r="H651" s="2"/>
      <c r="I651" s="91"/>
      <c r="J651" s="68"/>
      <c r="K651" s="49"/>
      <c r="L651" s="90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15">
      <c r="A652" s="2"/>
      <c r="B652" s="2"/>
      <c r="C652" s="2"/>
      <c r="D652" s="49"/>
      <c r="E652" s="2"/>
      <c r="F652" s="2"/>
      <c r="G652" s="2"/>
      <c r="H652" s="2"/>
      <c r="I652" s="91"/>
      <c r="J652" s="68"/>
      <c r="K652" s="49"/>
      <c r="L652" s="90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15">
      <c r="A653" s="2"/>
      <c r="B653" s="2"/>
      <c r="C653" s="2"/>
      <c r="D653" s="49"/>
      <c r="E653" s="2"/>
      <c r="F653" s="2"/>
      <c r="G653" s="2"/>
      <c r="H653" s="2"/>
      <c r="I653" s="91"/>
      <c r="J653" s="68"/>
      <c r="K653" s="49"/>
      <c r="L653" s="90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15">
      <c r="A654" s="2"/>
      <c r="B654" s="2"/>
      <c r="C654" s="2"/>
      <c r="D654" s="49"/>
      <c r="E654" s="2"/>
      <c r="F654" s="2"/>
      <c r="G654" s="2"/>
      <c r="H654" s="2"/>
      <c r="I654" s="91"/>
      <c r="J654" s="68"/>
      <c r="K654" s="49"/>
      <c r="L654" s="90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15">
      <c r="A655" s="2"/>
      <c r="B655" s="2"/>
      <c r="C655" s="2"/>
      <c r="D655" s="49"/>
      <c r="E655" s="2"/>
      <c r="F655" s="2"/>
      <c r="G655" s="2"/>
      <c r="H655" s="2"/>
      <c r="I655" s="91"/>
      <c r="J655" s="68"/>
      <c r="K655" s="49"/>
      <c r="L655" s="90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15">
      <c r="A656" s="2"/>
      <c r="B656" s="2"/>
      <c r="C656" s="2"/>
      <c r="D656" s="49"/>
      <c r="E656" s="2"/>
      <c r="F656" s="2"/>
      <c r="G656" s="2"/>
      <c r="H656" s="2"/>
      <c r="I656" s="91"/>
      <c r="J656" s="68"/>
      <c r="K656" s="49"/>
      <c r="L656" s="90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15">
      <c r="A657" s="2"/>
      <c r="B657" s="2"/>
      <c r="C657" s="2"/>
      <c r="D657" s="49"/>
      <c r="E657" s="2"/>
      <c r="F657" s="2"/>
      <c r="G657" s="2"/>
      <c r="H657" s="2"/>
      <c r="I657" s="91"/>
      <c r="J657" s="68"/>
      <c r="K657" s="49"/>
      <c r="L657" s="90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15">
      <c r="A658" s="2"/>
      <c r="B658" s="2"/>
      <c r="C658" s="2"/>
      <c r="D658" s="49"/>
      <c r="E658" s="2"/>
      <c r="F658" s="2"/>
      <c r="G658" s="2"/>
      <c r="H658" s="2"/>
      <c r="I658" s="91"/>
      <c r="J658" s="68"/>
      <c r="K658" s="49"/>
      <c r="L658" s="90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15">
      <c r="A659" s="2"/>
      <c r="B659" s="2"/>
      <c r="C659" s="2"/>
      <c r="D659" s="49"/>
      <c r="E659" s="2"/>
      <c r="F659" s="2"/>
      <c r="G659" s="2"/>
      <c r="H659" s="2"/>
      <c r="I659" s="91"/>
      <c r="J659" s="68"/>
      <c r="K659" s="49"/>
      <c r="L659" s="90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15">
      <c r="A660" s="2"/>
      <c r="B660" s="2"/>
      <c r="C660" s="2"/>
      <c r="D660" s="49"/>
      <c r="E660" s="2"/>
      <c r="F660" s="2"/>
      <c r="G660" s="2"/>
      <c r="H660" s="2"/>
      <c r="I660" s="91"/>
      <c r="J660" s="68"/>
      <c r="K660" s="49"/>
      <c r="L660" s="90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15">
      <c r="A661" s="2"/>
      <c r="B661" s="2"/>
      <c r="C661" s="2"/>
      <c r="D661" s="49"/>
      <c r="E661" s="2"/>
      <c r="F661" s="2"/>
      <c r="G661" s="2"/>
      <c r="H661" s="2"/>
      <c r="I661" s="91"/>
      <c r="J661" s="68"/>
      <c r="K661" s="49"/>
      <c r="L661" s="90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15">
      <c r="A662" s="2"/>
      <c r="B662" s="2"/>
      <c r="C662" s="2"/>
      <c r="D662" s="49"/>
      <c r="E662" s="2"/>
      <c r="F662" s="2"/>
      <c r="G662" s="2"/>
      <c r="H662" s="2"/>
      <c r="I662" s="91"/>
      <c r="J662" s="68"/>
      <c r="K662" s="49"/>
      <c r="L662" s="90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15">
      <c r="A663" s="2"/>
      <c r="B663" s="2"/>
      <c r="C663" s="2"/>
      <c r="D663" s="49"/>
      <c r="E663" s="2"/>
      <c r="F663" s="2"/>
      <c r="G663" s="2"/>
      <c r="H663" s="2"/>
      <c r="I663" s="91"/>
      <c r="J663" s="68"/>
      <c r="K663" s="49"/>
      <c r="L663" s="90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15">
      <c r="A664" s="2"/>
      <c r="B664" s="2"/>
      <c r="C664" s="2"/>
      <c r="D664" s="49"/>
      <c r="E664" s="2"/>
      <c r="F664" s="2"/>
      <c r="G664" s="2"/>
      <c r="H664" s="2"/>
      <c r="I664" s="91"/>
      <c r="J664" s="68"/>
      <c r="K664" s="49"/>
      <c r="L664" s="90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15">
      <c r="A665" s="2"/>
      <c r="B665" s="2"/>
      <c r="C665" s="2"/>
      <c r="D665" s="49"/>
      <c r="E665" s="2"/>
      <c r="F665" s="2"/>
      <c r="G665" s="2"/>
      <c r="H665" s="2"/>
      <c r="I665" s="91"/>
      <c r="J665" s="68"/>
      <c r="K665" s="49"/>
      <c r="L665" s="90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15">
      <c r="A666" s="2"/>
      <c r="B666" s="2"/>
      <c r="C666" s="2"/>
      <c r="D666" s="49"/>
      <c r="E666" s="2"/>
      <c r="F666" s="2"/>
      <c r="G666" s="2"/>
      <c r="H666" s="2"/>
      <c r="I666" s="91"/>
      <c r="J666" s="68"/>
      <c r="K666" s="49"/>
      <c r="L666" s="90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15">
      <c r="A667" s="2"/>
      <c r="B667" s="2"/>
      <c r="C667" s="2"/>
      <c r="D667" s="49"/>
      <c r="E667" s="2"/>
      <c r="F667" s="2"/>
      <c r="G667" s="2"/>
      <c r="H667" s="2"/>
      <c r="I667" s="91"/>
      <c r="J667" s="68"/>
      <c r="K667" s="49"/>
      <c r="L667" s="90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15">
      <c r="A668" s="2"/>
      <c r="B668" s="2"/>
      <c r="C668" s="2"/>
      <c r="D668" s="49"/>
      <c r="E668" s="2"/>
      <c r="F668" s="2"/>
      <c r="G668" s="2"/>
      <c r="H668" s="2"/>
      <c r="I668" s="91"/>
      <c r="J668" s="68"/>
      <c r="K668" s="49"/>
      <c r="L668" s="90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15">
      <c r="A669" s="2"/>
      <c r="B669" s="2"/>
      <c r="C669" s="2"/>
      <c r="D669" s="49"/>
      <c r="E669" s="2"/>
      <c r="F669" s="2"/>
      <c r="G669" s="2"/>
      <c r="H669" s="2"/>
      <c r="I669" s="91"/>
      <c r="J669" s="68"/>
      <c r="K669" s="49"/>
      <c r="L669" s="90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15">
      <c r="A670" s="2"/>
      <c r="B670" s="2"/>
      <c r="C670" s="2"/>
      <c r="D670" s="49"/>
      <c r="E670" s="2"/>
      <c r="F670" s="2"/>
      <c r="G670" s="2"/>
      <c r="H670" s="2"/>
      <c r="I670" s="91"/>
      <c r="J670" s="68"/>
      <c r="K670" s="49"/>
      <c r="L670" s="90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15">
      <c r="A671" s="2"/>
      <c r="B671" s="2"/>
      <c r="C671" s="2"/>
      <c r="D671" s="49"/>
      <c r="E671" s="2"/>
      <c r="F671" s="2"/>
      <c r="G671" s="2"/>
      <c r="H671" s="2"/>
      <c r="I671" s="91"/>
      <c r="J671" s="68"/>
      <c r="K671" s="49"/>
      <c r="L671" s="90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15">
      <c r="A672" s="2"/>
      <c r="B672" s="2"/>
      <c r="C672" s="2"/>
      <c r="D672" s="49"/>
      <c r="E672" s="2"/>
      <c r="F672" s="2"/>
      <c r="G672" s="2"/>
      <c r="H672" s="2"/>
      <c r="I672" s="91"/>
      <c r="J672" s="68"/>
      <c r="K672" s="49"/>
      <c r="L672" s="90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15">
      <c r="A673" s="2"/>
      <c r="B673" s="2"/>
      <c r="C673" s="2"/>
      <c r="D673" s="49"/>
      <c r="E673" s="2"/>
      <c r="F673" s="2"/>
      <c r="G673" s="2"/>
      <c r="H673" s="2"/>
      <c r="I673" s="91"/>
      <c r="J673" s="68"/>
      <c r="K673" s="49"/>
      <c r="L673" s="90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15">
      <c r="A674" s="2"/>
      <c r="B674" s="2"/>
      <c r="C674" s="2"/>
      <c r="D674" s="49"/>
      <c r="E674" s="2"/>
      <c r="F674" s="2"/>
      <c r="G674" s="2"/>
      <c r="H674" s="2"/>
      <c r="I674" s="91"/>
      <c r="J674" s="68"/>
      <c r="K674" s="49"/>
      <c r="L674" s="90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15">
      <c r="A675" s="2"/>
      <c r="B675" s="2"/>
      <c r="C675" s="2"/>
      <c r="D675" s="49"/>
      <c r="E675" s="2"/>
      <c r="F675" s="2"/>
      <c r="G675" s="2"/>
      <c r="H675" s="2"/>
      <c r="I675" s="91"/>
      <c r="J675" s="68"/>
      <c r="K675" s="49"/>
      <c r="L675" s="90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15">
      <c r="A676" s="2"/>
      <c r="B676" s="2"/>
      <c r="C676" s="2"/>
      <c r="D676" s="49"/>
      <c r="E676" s="2"/>
      <c r="F676" s="2"/>
      <c r="G676" s="2"/>
      <c r="H676" s="2"/>
      <c r="I676" s="91"/>
      <c r="J676" s="68"/>
      <c r="K676" s="49"/>
      <c r="L676" s="90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15">
      <c r="A677" s="2"/>
      <c r="B677" s="2"/>
      <c r="C677" s="2"/>
      <c r="D677" s="49"/>
      <c r="E677" s="2"/>
      <c r="F677" s="2"/>
      <c r="G677" s="2"/>
      <c r="H677" s="2"/>
      <c r="I677" s="91"/>
      <c r="J677" s="68"/>
      <c r="K677" s="49"/>
      <c r="L677" s="90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15">
      <c r="A678" s="2"/>
      <c r="B678" s="2"/>
      <c r="C678" s="2"/>
      <c r="D678" s="49"/>
      <c r="E678" s="2"/>
      <c r="F678" s="2"/>
      <c r="G678" s="2"/>
      <c r="H678" s="2"/>
      <c r="I678" s="91"/>
      <c r="J678" s="68"/>
      <c r="K678" s="49"/>
      <c r="L678" s="90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15">
      <c r="A679" s="2"/>
      <c r="B679" s="2"/>
      <c r="C679" s="2"/>
      <c r="D679" s="49"/>
      <c r="E679" s="2"/>
      <c r="F679" s="2"/>
      <c r="G679" s="2"/>
      <c r="H679" s="2"/>
      <c r="I679" s="91"/>
      <c r="J679" s="68"/>
      <c r="K679" s="49"/>
      <c r="L679" s="90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15">
      <c r="A680" s="2"/>
      <c r="B680" s="2"/>
      <c r="C680" s="2"/>
      <c r="D680" s="49"/>
      <c r="E680" s="2"/>
      <c r="F680" s="2"/>
      <c r="G680" s="2"/>
      <c r="H680" s="2"/>
      <c r="I680" s="91"/>
      <c r="J680" s="68"/>
      <c r="K680" s="49"/>
      <c r="L680" s="90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15">
      <c r="A681" s="2"/>
      <c r="B681" s="2"/>
      <c r="C681" s="2"/>
      <c r="D681" s="49"/>
      <c r="E681" s="2"/>
      <c r="F681" s="2"/>
      <c r="G681" s="2"/>
      <c r="H681" s="2"/>
      <c r="I681" s="91"/>
      <c r="J681" s="68"/>
      <c r="K681" s="49"/>
      <c r="L681" s="90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15">
      <c r="A682" s="2"/>
      <c r="B682" s="2"/>
      <c r="C682" s="2"/>
      <c r="D682" s="49"/>
      <c r="E682" s="2"/>
      <c r="F682" s="2"/>
      <c r="G682" s="2"/>
      <c r="H682" s="2"/>
      <c r="I682" s="91"/>
      <c r="J682" s="68"/>
      <c r="K682" s="49"/>
      <c r="L682" s="90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15">
      <c r="A683" s="2"/>
      <c r="B683" s="2"/>
      <c r="C683" s="2"/>
      <c r="D683" s="49"/>
      <c r="E683" s="2"/>
      <c r="F683" s="2"/>
      <c r="G683" s="2"/>
      <c r="H683" s="2"/>
      <c r="I683" s="91"/>
      <c r="J683" s="68"/>
      <c r="K683" s="49"/>
      <c r="L683" s="90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15">
      <c r="A684" s="2"/>
      <c r="B684" s="2"/>
      <c r="C684" s="2"/>
      <c r="D684" s="49"/>
      <c r="E684" s="2"/>
      <c r="F684" s="2"/>
      <c r="G684" s="2"/>
      <c r="H684" s="2"/>
      <c r="I684" s="91"/>
      <c r="J684" s="68"/>
      <c r="K684" s="49"/>
      <c r="L684" s="90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15">
      <c r="A685" s="2"/>
      <c r="B685" s="2"/>
      <c r="C685" s="2"/>
      <c r="D685" s="49"/>
      <c r="E685" s="2"/>
      <c r="F685" s="2"/>
      <c r="G685" s="2"/>
      <c r="H685" s="2"/>
      <c r="I685" s="91"/>
      <c r="J685" s="68"/>
      <c r="K685" s="49"/>
      <c r="L685" s="90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15">
      <c r="A686" s="2"/>
      <c r="B686" s="2"/>
      <c r="C686" s="2"/>
      <c r="D686" s="49"/>
      <c r="E686" s="2"/>
      <c r="F686" s="2"/>
      <c r="G686" s="2"/>
      <c r="H686" s="2"/>
      <c r="I686" s="91"/>
      <c r="J686" s="68"/>
      <c r="K686" s="49"/>
      <c r="L686" s="90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15">
      <c r="A687" s="2"/>
      <c r="B687" s="2"/>
      <c r="C687" s="2"/>
      <c r="D687" s="49"/>
      <c r="E687" s="2"/>
      <c r="F687" s="2"/>
      <c r="G687" s="2"/>
      <c r="H687" s="2"/>
      <c r="I687" s="91"/>
      <c r="J687" s="68"/>
      <c r="K687" s="49"/>
      <c r="L687" s="90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15">
      <c r="A688" s="2"/>
      <c r="B688" s="2"/>
      <c r="C688" s="2"/>
      <c r="D688" s="49"/>
      <c r="E688" s="2"/>
      <c r="F688" s="2"/>
      <c r="G688" s="2"/>
      <c r="H688" s="2"/>
      <c r="I688" s="91"/>
      <c r="J688" s="68"/>
      <c r="K688" s="49"/>
      <c r="L688" s="90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15">
      <c r="A689" s="2"/>
      <c r="B689" s="2"/>
      <c r="C689" s="2"/>
      <c r="D689" s="49"/>
      <c r="E689" s="2"/>
      <c r="F689" s="2"/>
      <c r="G689" s="2"/>
      <c r="H689" s="2"/>
      <c r="I689" s="91"/>
      <c r="J689" s="68"/>
      <c r="K689" s="49"/>
      <c r="L689" s="90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15">
      <c r="A690" s="2"/>
      <c r="B690" s="2"/>
      <c r="C690" s="2"/>
      <c r="D690" s="49"/>
      <c r="E690" s="2"/>
      <c r="F690" s="2"/>
      <c r="G690" s="2"/>
      <c r="H690" s="2"/>
      <c r="I690" s="91"/>
      <c r="J690" s="68"/>
      <c r="K690" s="49"/>
      <c r="L690" s="90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15">
      <c r="A691" s="2"/>
      <c r="B691" s="2"/>
      <c r="C691" s="2"/>
      <c r="D691" s="49"/>
      <c r="E691" s="2"/>
      <c r="F691" s="2"/>
      <c r="G691" s="2"/>
      <c r="H691" s="2"/>
      <c r="I691" s="91"/>
      <c r="J691" s="68"/>
      <c r="K691" s="49"/>
      <c r="L691" s="90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15">
      <c r="A692" s="2"/>
      <c r="B692" s="2"/>
      <c r="C692" s="2"/>
      <c r="D692" s="49"/>
      <c r="E692" s="2"/>
      <c r="F692" s="2"/>
      <c r="G692" s="2"/>
      <c r="H692" s="2"/>
      <c r="I692" s="91"/>
      <c r="J692" s="68"/>
      <c r="K692" s="49"/>
      <c r="L692" s="90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15">
      <c r="A693" s="2"/>
      <c r="B693" s="2"/>
      <c r="C693" s="2"/>
      <c r="D693" s="49"/>
      <c r="E693" s="2"/>
      <c r="F693" s="2"/>
      <c r="G693" s="2"/>
      <c r="H693" s="2"/>
      <c r="I693" s="91"/>
      <c r="J693" s="68"/>
      <c r="K693" s="49"/>
      <c r="L693" s="90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15">
      <c r="A694" s="2"/>
      <c r="B694" s="2"/>
      <c r="C694" s="2"/>
      <c r="D694" s="49"/>
      <c r="E694" s="2"/>
      <c r="F694" s="2"/>
      <c r="G694" s="2"/>
      <c r="H694" s="2"/>
      <c r="I694" s="91"/>
      <c r="J694" s="68"/>
      <c r="K694" s="49"/>
      <c r="L694" s="90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15">
      <c r="A695" s="2"/>
      <c r="B695" s="2"/>
      <c r="C695" s="2"/>
      <c r="D695" s="49"/>
      <c r="E695" s="2"/>
      <c r="F695" s="2"/>
      <c r="G695" s="2"/>
      <c r="H695" s="2"/>
      <c r="I695" s="91"/>
      <c r="J695" s="68"/>
      <c r="K695" s="49"/>
      <c r="L695" s="90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15">
      <c r="A696" s="2"/>
      <c r="B696" s="2"/>
      <c r="C696" s="2"/>
      <c r="D696" s="49"/>
      <c r="E696" s="2"/>
      <c r="F696" s="2"/>
      <c r="G696" s="2"/>
      <c r="H696" s="2"/>
      <c r="I696" s="91"/>
      <c r="J696" s="68"/>
      <c r="K696" s="49"/>
      <c r="L696" s="90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15">
      <c r="A697" s="2"/>
      <c r="B697" s="2"/>
      <c r="C697" s="2"/>
      <c r="D697" s="49"/>
      <c r="E697" s="2"/>
      <c r="F697" s="2"/>
      <c r="G697" s="2"/>
      <c r="H697" s="2"/>
      <c r="I697" s="91"/>
      <c r="J697" s="68"/>
      <c r="K697" s="49"/>
      <c r="L697" s="90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15">
      <c r="A698" s="2"/>
      <c r="B698" s="2"/>
      <c r="C698" s="2"/>
      <c r="D698" s="49"/>
      <c r="E698" s="2"/>
      <c r="F698" s="2"/>
      <c r="G698" s="2"/>
      <c r="H698" s="2"/>
      <c r="I698" s="91"/>
      <c r="J698" s="68"/>
      <c r="K698" s="49"/>
      <c r="L698" s="90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15">
      <c r="A699" s="2"/>
      <c r="B699" s="2"/>
      <c r="C699" s="2"/>
      <c r="D699" s="49"/>
      <c r="E699" s="2"/>
      <c r="F699" s="2"/>
      <c r="G699" s="2"/>
      <c r="H699" s="2"/>
      <c r="I699" s="91"/>
      <c r="J699" s="68"/>
      <c r="K699" s="49"/>
      <c r="L699" s="90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15">
      <c r="A700" s="2"/>
      <c r="B700" s="2"/>
      <c r="C700" s="2"/>
      <c r="D700" s="49"/>
      <c r="E700" s="2"/>
      <c r="F700" s="2"/>
      <c r="G700" s="2"/>
      <c r="H700" s="2"/>
      <c r="I700" s="91"/>
      <c r="J700" s="68"/>
      <c r="K700" s="49"/>
      <c r="L700" s="90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15">
      <c r="A701" s="2"/>
      <c r="B701" s="2"/>
      <c r="C701" s="2"/>
      <c r="D701" s="49"/>
      <c r="E701" s="2"/>
      <c r="F701" s="2"/>
      <c r="G701" s="2"/>
      <c r="H701" s="2"/>
      <c r="I701" s="91"/>
      <c r="J701" s="68"/>
      <c r="K701" s="49"/>
      <c r="L701" s="90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15">
      <c r="A702" s="2"/>
      <c r="B702" s="2"/>
      <c r="C702" s="2"/>
      <c r="D702" s="49"/>
      <c r="E702" s="2"/>
      <c r="F702" s="2"/>
      <c r="G702" s="2"/>
      <c r="H702" s="2"/>
      <c r="I702" s="91"/>
      <c r="J702" s="68"/>
      <c r="K702" s="49"/>
      <c r="L702" s="90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15">
      <c r="A703" s="2"/>
      <c r="B703" s="2"/>
      <c r="C703" s="2"/>
      <c r="D703" s="49"/>
      <c r="E703" s="2"/>
      <c r="F703" s="2"/>
      <c r="G703" s="2"/>
      <c r="H703" s="2"/>
      <c r="I703" s="91"/>
      <c r="J703" s="68"/>
      <c r="K703" s="49"/>
      <c r="L703" s="90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15">
      <c r="A704" s="2"/>
      <c r="B704" s="2"/>
      <c r="C704" s="2"/>
      <c r="D704" s="49"/>
      <c r="E704" s="2"/>
      <c r="F704" s="2"/>
      <c r="G704" s="2"/>
      <c r="H704" s="2"/>
      <c r="I704" s="91"/>
      <c r="J704" s="68"/>
      <c r="K704" s="49"/>
      <c r="L704" s="90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15">
      <c r="A705" s="2"/>
      <c r="B705" s="2"/>
      <c r="C705" s="2"/>
      <c r="D705" s="49"/>
      <c r="E705" s="2"/>
      <c r="F705" s="2"/>
      <c r="G705" s="2"/>
      <c r="H705" s="2"/>
      <c r="I705" s="91"/>
      <c r="J705" s="68"/>
      <c r="K705" s="49"/>
      <c r="L705" s="90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15">
      <c r="A706" s="2"/>
      <c r="B706" s="2"/>
      <c r="C706" s="2"/>
      <c r="D706" s="49"/>
      <c r="E706" s="2"/>
      <c r="F706" s="2"/>
      <c r="G706" s="2"/>
      <c r="H706" s="2"/>
      <c r="I706" s="91"/>
      <c r="J706" s="68"/>
      <c r="K706" s="49"/>
      <c r="L706" s="90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15">
      <c r="A707" s="2"/>
      <c r="B707" s="2"/>
      <c r="C707" s="2"/>
      <c r="D707" s="49"/>
      <c r="E707" s="2"/>
      <c r="F707" s="2"/>
      <c r="G707" s="2"/>
      <c r="H707" s="2"/>
      <c r="I707" s="91"/>
      <c r="J707" s="68"/>
      <c r="K707" s="49"/>
      <c r="L707" s="90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15">
      <c r="A708" s="2"/>
      <c r="B708" s="2"/>
      <c r="C708" s="2"/>
      <c r="D708" s="49"/>
      <c r="E708" s="2"/>
      <c r="F708" s="2"/>
      <c r="G708" s="2"/>
      <c r="H708" s="2"/>
      <c r="I708" s="91"/>
      <c r="J708" s="68"/>
      <c r="K708" s="49"/>
      <c r="L708" s="90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15">
      <c r="A709" s="2"/>
      <c r="B709" s="2"/>
      <c r="C709" s="2"/>
      <c r="D709" s="49"/>
      <c r="E709" s="2"/>
      <c r="F709" s="2"/>
      <c r="G709" s="2"/>
      <c r="H709" s="2"/>
      <c r="I709" s="91"/>
      <c r="J709" s="68"/>
      <c r="K709" s="49"/>
      <c r="L709" s="90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15">
      <c r="A710" s="2"/>
      <c r="B710" s="2"/>
      <c r="C710" s="2"/>
      <c r="D710" s="49"/>
      <c r="E710" s="2"/>
      <c r="F710" s="2"/>
      <c r="G710" s="2"/>
      <c r="H710" s="2"/>
      <c r="I710" s="91"/>
      <c r="J710" s="68"/>
      <c r="K710" s="49"/>
      <c r="L710" s="90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15">
      <c r="A711" s="2"/>
      <c r="B711" s="2"/>
      <c r="C711" s="2"/>
      <c r="D711" s="49"/>
      <c r="E711" s="2"/>
      <c r="F711" s="2"/>
      <c r="G711" s="2"/>
      <c r="H711" s="2"/>
      <c r="I711" s="91"/>
      <c r="J711" s="68"/>
      <c r="K711" s="49"/>
      <c r="L711" s="90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15">
      <c r="A712" s="2"/>
      <c r="B712" s="2"/>
      <c r="C712" s="2"/>
      <c r="D712" s="49"/>
      <c r="E712" s="2"/>
      <c r="F712" s="2"/>
      <c r="G712" s="2"/>
      <c r="H712" s="2"/>
      <c r="I712" s="91"/>
      <c r="J712" s="68"/>
      <c r="K712" s="49"/>
      <c r="L712" s="90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15">
      <c r="A713" s="2"/>
      <c r="B713" s="2"/>
      <c r="C713" s="2"/>
      <c r="D713" s="49"/>
      <c r="E713" s="2"/>
      <c r="F713" s="2"/>
      <c r="G713" s="2"/>
      <c r="H713" s="2"/>
      <c r="I713" s="91"/>
      <c r="J713" s="68"/>
      <c r="K713" s="49"/>
      <c r="L713" s="90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15">
      <c r="A714" s="2"/>
      <c r="B714" s="2"/>
      <c r="C714" s="2"/>
      <c r="D714" s="49"/>
      <c r="E714" s="2"/>
      <c r="F714" s="2"/>
      <c r="G714" s="2"/>
      <c r="H714" s="2"/>
      <c r="I714" s="91"/>
      <c r="J714" s="68"/>
      <c r="K714" s="49"/>
      <c r="L714" s="90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15">
      <c r="A715" s="2"/>
      <c r="B715" s="2"/>
      <c r="C715" s="2"/>
      <c r="D715" s="49"/>
      <c r="E715" s="2"/>
      <c r="F715" s="2"/>
      <c r="G715" s="2"/>
      <c r="H715" s="2"/>
      <c r="I715" s="91"/>
      <c r="J715" s="68"/>
      <c r="K715" s="49"/>
      <c r="L715" s="90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15">
      <c r="A716" s="2"/>
      <c r="B716" s="2"/>
      <c r="C716" s="2"/>
      <c r="D716" s="49"/>
      <c r="E716" s="2"/>
      <c r="F716" s="2"/>
      <c r="G716" s="2"/>
      <c r="H716" s="2"/>
      <c r="I716" s="91"/>
      <c r="J716" s="68"/>
      <c r="K716" s="49"/>
      <c r="L716" s="90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15">
      <c r="A717" s="2"/>
      <c r="B717" s="2"/>
      <c r="C717" s="2"/>
      <c r="D717" s="49"/>
      <c r="E717" s="2"/>
      <c r="F717" s="2"/>
      <c r="G717" s="2"/>
      <c r="H717" s="2"/>
      <c r="I717" s="91"/>
      <c r="J717" s="68"/>
      <c r="K717" s="49"/>
      <c r="L717" s="90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15">
      <c r="A718" s="2"/>
      <c r="B718" s="2"/>
      <c r="C718" s="2"/>
      <c r="D718" s="49"/>
      <c r="E718" s="2"/>
      <c r="F718" s="2"/>
      <c r="G718" s="2"/>
      <c r="H718" s="2"/>
      <c r="I718" s="91"/>
      <c r="J718" s="68"/>
      <c r="K718" s="49"/>
      <c r="L718" s="90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15">
      <c r="A719" s="2"/>
      <c r="B719" s="2"/>
      <c r="C719" s="2"/>
      <c r="D719" s="49"/>
      <c r="E719" s="2"/>
      <c r="F719" s="2"/>
      <c r="G719" s="2"/>
      <c r="H719" s="2"/>
      <c r="I719" s="91"/>
      <c r="J719" s="68"/>
      <c r="K719" s="49"/>
      <c r="L719" s="90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15">
      <c r="A720" s="2"/>
      <c r="B720" s="2"/>
      <c r="C720" s="2"/>
      <c r="D720" s="49"/>
      <c r="E720" s="2"/>
      <c r="F720" s="2"/>
      <c r="G720" s="2"/>
      <c r="H720" s="2"/>
      <c r="I720" s="91"/>
      <c r="J720" s="68"/>
      <c r="K720" s="49"/>
      <c r="L720" s="90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15">
      <c r="A721" s="2"/>
      <c r="B721" s="2"/>
      <c r="C721" s="2"/>
      <c r="D721" s="49"/>
      <c r="E721" s="2"/>
      <c r="F721" s="2"/>
      <c r="G721" s="2"/>
      <c r="H721" s="2"/>
      <c r="I721" s="91"/>
      <c r="J721" s="68"/>
      <c r="K721" s="49"/>
      <c r="L721" s="90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15">
      <c r="A722" s="2"/>
      <c r="B722" s="2"/>
      <c r="C722" s="2"/>
      <c r="D722" s="49"/>
      <c r="E722" s="2"/>
      <c r="F722" s="2"/>
      <c r="G722" s="2"/>
      <c r="H722" s="2"/>
      <c r="I722" s="91"/>
      <c r="J722" s="68"/>
      <c r="K722" s="49"/>
      <c r="L722" s="90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15">
      <c r="A723" s="2"/>
      <c r="B723" s="2"/>
      <c r="C723" s="2"/>
      <c r="D723" s="49"/>
      <c r="E723" s="2"/>
      <c r="F723" s="2"/>
      <c r="G723" s="2"/>
      <c r="H723" s="2"/>
      <c r="I723" s="91"/>
      <c r="J723" s="68"/>
      <c r="K723" s="49"/>
      <c r="L723" s="90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15">
      <c r="A724" s="2"/>
      <c r="B724" s="2"/>
      <c r="C724" s="2"/>
      <c r="D724" s="49"/>
      <c r="E724" s="2"/>
      <c r="F724" s="2"/>
      <c r="G724" s="2"/>
      <c r="H724" s="2"/>
      <c r="I724" s="91"/>
      <c r="J724" s="68"/>
      <c r="K724" s="49"/>
      <c r="L724" s="90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15">
      <c r="A725" s="2"/>
      <c r="B725" s="2"/>
      <c r="C725" s="2"/>
      <c r="D725" s="49"/>
      <c r="E725" s="2"/>
      <c r="F725" s="2"/>
      <c r="G725" s="2"/>
      <c r="H725" s="2"/>
      <c r="I725" s="91"/>
      <c r="J725" s="68"/>
      <c r="K725" s="49"/>
      <c r="L725" s="90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15">
      <c r="A726" s="2"/>
      <c r="B726" s="2"/>
      <c r="C726" s="2"/>
      <c r="D726" s="49"/>
      <c r="E726" s="2"/>
      <c r="F726" s="2"/>
      <c r="G726" s="2"/>
      <c r="H726" s="2"/>
      <c r="I726" s="91"/>
      <c r="J726" s="68"/>
      <c r="K726" s="49"/>
      <c r="L726" s="90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15">
      <c r="A727" s="2"/>
      <c r="B727" s="2"/>
      <c r="C727" s="2"/>
      <c r="D727" s="49"/>
      <c r="E727" s="2"/>
      <c r="F727" s="2"/>
      <c r="G727" s="2"/>
      <c r="H727" s="2"/>
      <c r="I727" s="91"/>
      <c r="J727" s="68"/>
      <c r="K727" s="49"/>
      <c r="L727" s="90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15">
      <c r="A728" s="2"/>
      <c r="B728" s="2"/>
      <c r="C728" s="2"/>
      <c r="D728" s="49"/>
      <c r="E728" s="2"/>
      <c r="F728" s="2"/>
      <c r="G728" s="2"/>
      <c r="H728" s="2"/>
      <c r="I728" s="91"/>
      <c r="J728" s="68"/>
      <c r="K728" s="49"/>
      <c r="L728" s="90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15">
      <c r="A729" s="2"/>
      <c r="B729" s="2"/>
      <c r="C729" s="2"/>
      <c r="D729" s="49"/>
      <c r="E729" s="2"/>
      <c r="F729" s="2"/>
      <c r="G729" s="2"/>
      <c r="H729" s="2"/>
      <c r="I729" s="91"/>
      <c r="J729" s="68"/>
      <c r="K729" s="49"/>
      <c r="L729" s="90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15">
      <c r="A730" s="2"/>
      <c r="B730" s="2"/>
      <c r="C730" s="2"/>
      <c r="D730" s="49"/>
      <c r="E730" s="2"/>
      <c r="F730" s="2"/>
      <c r="G730" s="2"/>
      <c r="H730" s="2"/>
      <c r="I730" s="91"/>
      <c r="J730" s="68"/>
      <c r="K730" s="49"/>
      <c r="L730" s="90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15">
      <c r="A731" s="2"/>
      <c r="B731" s="2"/>
      <c r="C731" s="2"/>
      <c r="D731" s="49"/>
      <c r="E731" s="2"/>
      <c r="F731" s="2"/>
      <c r="G731" s="2"/>
      <c r="H731" s="2"/>
      <c r="I731" s="91"/>
      <c r="J731" s="68"/>
      <c r="K731" s="49"/>
      <c r="L731" s="90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15">
      <c r="A732" s="2"/>
      <c r="B732" s="2"/>
      <c r="C732" s="2"/>
      <c r="D732" s="49"/>
      <c r="E732" s="2"/>
      <c r="F732" s="2"/>
      <c r="G732" s="2"/>
      <c r="H732" s="2"/>
      <c r="I732" s="91"/>
      <c r="J732" s="68"/>
      <c r="K732" s="49"/>
      <c r="L732" s="90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15">
      <c r="A733" s="2"/>
      <c r="B733" s="2"/>
      <c r="C733" s="2"/>
      <c r="D733" s="49"/>
      <c r="E733" s="2"/>
      <c r="F733" s="2"/>
      <c r="G733" s="2"/>
      <c r="H733" s="2"/>
      <c r="I733" s="91"/>
      <c r="J733" s="68"/>
      <c r="K733" s="49"/>
      <c r="L733" s="90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15">
      <c r="A734" s="2"/>
      <c r="B734" s="2"/>
      <c r="C734" s="2"/>
      <c r="D734" s="49"/>
      <c r="E734" s="2"/>
      <c r="F734" s="2"/>
      <c r="G734" s="2"/>
      <c r="H734" s="2"/>
      <c r="I734" s="91"/>
      <c r="J734" s="68"/>
      <c r="K734" s="49"/>
      <c r="L734" s="90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15">
      <c r="A735" s="2"/>
      <c r="B735" s="2"/>
      <c r="C735" s="2"/>
      <c r="D735" s="49"/>
      <c r="E735" s="2"/>
      <c r="F735" s="2"/>
      <c r="G735" s="2"/>
      <c r="H735" s="2"/>
      <c r="I735" s="91"/>
      <c r="J735" s="68"/>
      <c r="K735" s="49"/>
      <c r="L735" s="90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15">
      <c r="A736" s="2"/>
      <c r="B736" s="2"/>
      <c r="C736" s="2"/>
      <c r="D736" s="49"/>
      <c r="E736" s="2"/>
      <c r="F736" s="2"/>
      <c r="G736" s="2"/>
      <c r="H736" s="2"/>
      <c r="I736" s="91"/>
      <c r="J736" s="68"/>
      <c r="K736" s="49"/>
      <c r="L736" s="90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15">
      <c r="A737" s="2"/>
      <c r="B737" s="2"/>
      <c r="C737" s="2"/>
      <c r="D737" s="49"/>
      <c r="E737" s="2"/>
      <c r="F737" s="2"/>
      <c r="G737" s="2"/>
      <c r="H737" s="2"/>
      <c r="I737" s="91"/>
      <c r="J737" s="68"/>
      <c r="K737" s="49"/>
      <c r="L737" s="90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15">
      <c r="A738" s="2"/>
      <c r="B738" s="2"/>
      <c r="C738" s="2"/>
      <c r="D738" s="49"/>
      <c r="E738" s="2"/>
      <c r="F738" s="2"/>
      <c r="G738" s="2"/>
      <c r="H738" s="2"/>
      <c r="I738" s="91"/>
      <c r="J738" s="68"/>
      <c r="K738" s="49"/>
      <c r="L738" s="90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15">
      <c r="A739" s="2"/>
      <c r="B739" s="2"/>
      <c r="C739" s="2"/>
      <c r="D739" s="49"/>
      <c r="E739" s="2"/>
      <c r="F739" s="2"/>
      <c r="G739" s="2"/>
      <c r="H739" s="2"/>
      <c r="I739" s="91"/>
      <c r="J739" s="68"/>
      <c r="K739" s="49"/>
      <c r="L739" s="90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15">
      <c r="A740" s="2"/>
      <c r="B740" s="2"/>
      <c r="C740" s="2"/>
      <c r="D740" s="49"/>
      <c r="E740" s="2"/>
      <c r="F740" s="2"/>
      <c r="G740" s="2"/>
      <c r="H740" s="2"/>
      <c r="I740" s="91"/>
      <c r="J740" s="68"/>
      <c r="K740" s="49"/>
      <c r="L740" s="90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15">
      <c r="A741" s="2"/>
      <c r="B741" s="2"/>
      <c r="C741" s="2"/>
      <c r="D741" s="49"/>
      <c r="E741" s="2"/>
      <c r="F741" s="2"/>
      <c r="G741" s="2"/>
      <c r="H741" s="2"/>
      <c r="I741" s="91"/>
      <c r="J741" s="68"/>
      <c r="K741" s="49"/>
      <c r="L741" s="90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15">
      <c r="A742" s="2"/>
      <c r="B742" s="2"/>
      <c r="C742" s="2"/>
      <c r="D742" s="49"/>
      <c r="E742" s="2"/>
      <c r="F742" s="2"/>
      <c r="G742" s="2"/>
      <c r="H742" s="2"/>
      <c r="I742" s="91"/>
      <c r="J742" s="68"/>
      <c r="K742" s="49"/>
      <c r="L742" s="90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15">
      <c r="A743" s="2"/>
      <c r="B743" s="2"/>
      <c r="C743" s="2"/>
      <c r="D743" s="49"/>
      <c r="E743" s="2"/>
      <c r="F743" s="2"/>
      <c r="G743" s="2"/>
      <c r="H743" s="2"/>
      <c r="I743" s="91"/>
      <c r="J743" s="68"/>
      <c r="K743" s="49"/>
      <c r="L743" s="90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15">
      <c r="A744" s="2"/>
      <c r="B744" s="2"/>
      <c r="C744" s="2"/>
      <c r="D744" s="49"/>
      <c r="E744" s="2"/>
      <c r="F744" s="2"/>
      <c r="G744" s="2"/>
      <c r="H744" s="2"/>
      <c r="I744" s="91"/>
      <c r="J744" s="68"/>
      <c r="K744" s="49"/>
      <c r="L744" s="90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15">
      <c r="A745" s="2"/>
      <c r="B745" s="2"/>
      <c r="C745" s="2"/>
      <c r="D745" s="49"/>
      <c r="E745" s="2"/>
      <c r="F745" s="2"/>
      <c r="G745" s="2"/>
      <c r="H745" s="2"/>
      <c r="I745" s="91"/>
      <c r="J745" s="68"/>
      <c r="K745" s="49"/>
      <c r="L745" s="90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15">
      <c r="A746" s="2"/>
      <c r="B746" s="2"/>
      <c r="C746" s="2"/>
      <c r="D746" s="49"/>
      <c r="E746" s="2"/>
      <c r="F746" s="2"/>
      <c r="G746" s="2"/>
      <c r="H746" s="2"/>
      <c r="I746" s="91"/>
      <c r="J746" s="68"/>
      <c r="K746" s="49"/>
      <c r="L746" s="90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15">
      <c r="A747" s="2"/>
      <c r="B747" s="2"/>
      <c r="C747" s="2"/>
      <c r="D747" s="49"/>
      <c r="E747" s="2"/>
      <c r="F747" s="2"/>
      <c r="G747" s="2"/>
      <c r="H747" s="2"/>
      <c r="I747" s="91"/>
      <c r="J747" s="68"/>
      <c r="K747" s="49"/>
      <c r="L747" s="90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15">
      <c r="A748" s="2"/>
      <c r="B748" s="2"/>
      <c r="C748" s="2"/>
      <c r="D748" s="49"/>
      <c r="E748" s="2"/>
      <c r="F748" s="2"/>
      <c r="G748" s="2"/>
      <c r="H748" s="2"/>
      <c r="I748" s="91"/>
      <c r="J748" s="68"/>
      <c r="K748" s="49"/>
      <c r="L748" s="90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15">
      <c r="A749" s="2"/>
      <c r="B749" s="2"/>
      <c r="C749" s="2"/>
      <c r="D749" s="49"/>
      <c r="E749" s="2"/>
      <c r="F749" s="2"/>
      <c r="G749" s="2"/>
      <c r="H749" s="2"/>
      <c r="I749" s="91"/>
      <c r="J749" s="68"/>
      <c r="K749" s="49"/>
      <c r="L749" s="90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15">
      <c r="A750" s="2"/>
      <c r="B750" s="2"/>
      <c r="C750" s="2"/>
      <c r="D750" s="49"/>
      <c r="E750" s="2"/>
      <c r="F750" s="2"/>
      <c r="G750" s="2"/>
      <c r="H750" s="2"/>
      <c r="I750" s="91"/>
      <c r="J750" s="68"/>
      <c r="K750" s="49"/>
      <c r="L750" s="90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15">
      <c r="A751" s="2"/>
      <c r="B751" s="2"/>
      <c r="C751" s="2"/>
      <c r="D751" s="49"/>
      <c r="E751" s="2"/>
      <c r="F751" s="2"/>
      <c r="G751" s="2"/>
      <c r="H751" s="2"/>
      <c r="I751" s="91"/>
      <c r="J751" s="68"/>
      <c r="K751" s="49"/>
      <c r="L751" s="90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15">
      <c r="A752" s="2"/>
      <c r="B752" s="2"/>
      <c r="C752" s="2"/>
      <c r="D752" s="49"/>
      <c r="E752" s="2"/>
      <c r="F752" s="2"/>
      <c r="G752" s="2"/>
      <c r="H752" s="2"/>
      <c r="I752" s="91"/>
      <c r="J752" s="68"/>
      <c r="K752" s="49"/>
      <c r="L752" s="90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15">
      <c r="A753" s="2"/>
      <c r="B753" s="2"/>
      <c r="C753" s="2"/>
      <c r="D753" s="49"/>
      <c r="E753" s="2"/>
      <c r="F753" s="2"/>
      <c r="G753" s="2"/>
      <c r="H753" s="2"/>
      <c r="I753" s="91"/>
      <c r="J753" s="68"/>
      <c r="K753" s="49"/>
      <c r="L753" s="90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15">
      <c r="A754" s="2"/>
      <c r="B754" s="2"/>
      <c r="C754" s="2"/>
      <c r="D754" s="49"/>
      <c r="E754" s="2"/>
      <c r="F754" s="2"/>
      <c r="G754" s="2"/>
      <c r="H754" s="2"/>
      <c r="I754" s="91"/>
      <c r="J754" s="68"/>
      <c r="K754" s="49"/>
      <c r="L754" s="90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15">
      <c r="A755" s="2"/>
      <c r="B755" s="2"/>
      <c r="C755" s="2"/>
      <c r="D755" s="49"/>
      <c r="E755" s="2"/>
      <c r="F755" s="2"/>
      <c r="G755" s="2"/>
      <c r="H755" s="2"/>
      <c r="I755" s="91"/>
      <c r="J755" s="68"/>
      <c r="K755" s="49"/>
      <c r="L755" s="90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15">
      <c r="A756" s="2"/>
      <c r="B756" s="2"/>
      <c r="C756" s="2"/>
      <c r="D756" s="49"/>
      <c r="E756" s="2"/>
      <c r="F756" s="2"/>
      <c r="G756" s="2"/>
      <c r="H756" s="2"/>
      <c r="I756" s="91"/>
      <c r="J756" s="68"/>
      <c r="K756" s="49"/>
      <c r="L756" s="90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15">
      <c r="A757" s="2"/>
      <c r="B757" s="2"/>
      <c r="C757" s="2"/>
      <c r="D757" s="49"/>
      <c r="E757" s="2"/>
      <c r="F757" s="2"/>
      <c r="G757" s="2"/>
      <c r="H757" s="2"/>
      <c r="I757" s="91"/>
      <c r="J757" s="68"/>
      <c r="K757" s="49"/>
      <c r="L757" s="90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15">
      <c r="A758" s="2"/>
      <c r="B758" s="2"/>
      <c r="C758" s="2"/>
      <c r="D758" s="49"/>
      <c r="E758" s="2"/>
      <c r="F758" s="2"/>
      <c r="G758" s="2"/>
      <c r="H758" s="2"/>
      <c r="I758" s="91"/>
      <c r="J758" s="68"/>
      <c r="K758" s="49"/>
      <c r="L758" s="90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15">
      <c r="A759" s="2"/>
      <c r="B759" s="2"/>
      <c r="C759" s="2"/>
      <c r="D759" s="49"/>
      <c r="E759" s="2"/>
      <c r="F759" s="2"/>
      <c r="G759" s="2"/>
      <c r="H759" s="2"/>
      <c r="I759" s="91"/>
      <c r="J759" s="68"/>
      <c r="K759" s="49"/>
      <c r="L759" s="90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15">
      <c r="A760" s="2"/>
      <c r="B760" s="2"/>
      <c r="C760" s="2"/>
      <c r="D760" s="49"/>
      <c r="E760" s="2"/>
      <c r="F760" s="2"/>
      <c r="G760" s="2"/>
      <c r="H760" s="2"/>
      <c r="I760" s="91"/>
      <c r="J760" s="68"/>
      <c r="K760" s="49"/>
      <c r="L760" s="90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15">
      <c r="A761" s="2"/>
      <c r="B761" s="2"/>
      <c r="C761" s="2"/>
      <c r="D761" s="49"/>
      <c r="E761" s="2"/>
      <c r="F761" s="2"/>
      <c r="G761" s="2"/>
      <c r="H761" s="2"/>
      <c r="I761" s="91"/>
      <c r="J761" s="68"/>
      <c r="K761" s="49"/>
      <c r="L761" s="90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15">
      <c r="A762" s="2"/>
      <c r="B762" s="2"/>
      <c r="C762" s="2"/>
      <c r="D762" s="49"/>
      <c r="E762" s="2"/>
      <c r="F762" s="2"/>
      <c r="G762" s="2"/>
      <c r="H762" s="2"/>
      <c r="I762" s="91"/>
      <c r="J762" s="68"/>
      <c r="K762" s="49"/>
      <c r="L762" s="90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15">
      <c r="A763" s="2"/>
      <c r="B763" s="2"/>
      <c r="C763" s="2"/>
      <c r="D763" s="49"/>
      <c r="E763" s="2"/>
      <c r="F763" s="2"/>
      <c r="G763" s="2"/>
      <c r="H763" s="2"/>
      <c r="I763" s="91"/>
      <c r="J763" s="68"/>
      <c r="K763" s="49"/>
      <c r="L763" s="90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15">
      <c r="A764" s="2"/>
      <c r="B764" s="2"/>
      <c r="C764" s="2"/>
      <c r="D764" s="49"/>
      <c r="E764" s="2"/>
      <c r="F764" s="2"/>
      <c r="G764" s="2"/>
      <c r="H764" s="2"/>
      <c r="I764" s="91"/>
      <c r="J764" s="68"/>
      <c r="K764" s="49"/>
      <c r="L764" s="90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15">
      <c r="A765" s="2"/>
      <c r="B765" s="2"/>
      <c r="C765" s="2"/>
      <c r="D765" s="49"/>
      <c r="E765" s="2"/>
      <c r="F765" s="2"/>
      <c r="G765" s="2"/>
      <c r="H765" s="2"/>
      <c r="I765" s="91"/>
      <c r="J765" s="68"/>
      <c r="K765" s="49"/>
      <c r="L765" s="90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15">
      <c r="A766" s="2"/>
      <c r="B766" s="2"/>
      <c r="C766" s="2"/>
      <c r="D766" s="49"/>
      <c r="E766" s="2"/>
      <c r="F766" s="2"/>
      <c r="G766" s="2"/>
      <c r="H766" s="2"/>
      <c r="I766" s="91"/>
      <c r="J766" s="68"/>
      <c r="K766" s="49"/>
      <c r="L766" s="90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15">
      <c r="A767" s="2"/>
      <c r="B767" s="2"/>
      <c r="C767" s="2"/>
      <c r="D767" s="49"/>
      <c r="E767" s="2"/>
      <c r="F767" s="2"/>
      <c r="G767" s="2"/>
      <c r="H767" s="2"/>
      <c r="I767" s="91"/>
      <c r="J767" s="68"/>
      <c r="K767" s="49"/>
      <c r="L767" s="90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15">
      <c r="A768" s="2"/>
      <c r="B768" s="2"/>
      <c r="C768" s="2"/>
      <c r="D768" s="49"/>
      <c r="E768" s="2"/>
      <c r="F768" s="2"/>
      <c r="G768" s="2"/>
      <c r="H768" s="2"/>
      <c r="I768" s="91"/>
      <c r="J768" s="68"/>
      <c r="K768" s="49"/>
      <c r="L768" s="90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15">
      <c r="A769" s="2"/>
      <c r="B769" s="2"/>
      <c r="C769" s="2"/>
      <c r="D769" s="49"/>
      <c r="E769" s="2"/>
      <c r="F769" s="2"/>
      <c r="G769" s="2"/>
      <c r="H769" s="2"/>
      <c r="I769" s="91"/>
      <c r="J769" s="68"/>
      <c r="K769" s="49"/>
      <c r="L769" s="90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15">
      <c r="A770" s="2"/>
      <c r="B770" s="2"/>
      <c r="C770" s="2"/>
      <c r="D770" s="49"/>
      <c r="E770" s="2"/>
      <c r="F770" s="2"/>
      <c r="G770" s="2"/>
      <c r="H770" s="2"/>
      <c r="I770" s="91"/>
      <c r="J770" s="68"/>
      <c r="K770" s="49"/>
      <c r="L770" s="90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15">
      <c r="A771" s="2"/>
      <c r="B771" s="2"/>
      <c r="C771" s="2"/>
      <c r="D771" s="49"/>
      <c r="E771" s="2"/>
      <c r="F771" s="2"/>
      <c r="G771" s="2"/>
      <c r="H771" s="2"/>
      <c r="I771" s="91"/>
      <c r="J771" s="68"/>
      <c r="K771" s="49"/>
      <c r="L771" s="90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15">
      <c r="A772" s="2"/>
      <c r="B772" s="2"/>
      <c r="C772" s="2"/>
      <c r="D772" s="49"/>
      <c r="E772" s="2"/>
      <c r="F772" s="2"/>
      <c r="G772" s="2"/>
      <c r="H772" s="2"/>
      <c r="I772" s="91"/>
      <c r="J772" s="68"/>
      <c r="K772" s="49"/>
      <c r="L772" s="90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15">
      <c r="A773" s="2"/>
      <c r="B773" s="2"/>
      <c r="C773" s="2"/>
      <c r="D773" s="49"/>
      <c r="E773" s="2"/>
      <c r="F773" s="2"/>
      <c r="G773" s="2"/>
      <c r="H773" s="2"/>
      <c r="I773" s="91"/>
      <c r="J773" s="68"/>
      <c r="K773" s="49"/>
      <c r="L773" s="90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15">
      <c r="A774" s="2"/>
      <c r="B774" s="2"/>
      <c r="C774" s="2"/>
      <c r="D774" s="49"/>
      <c r="E774" s="2"/>
      <c r="F774" s="2"/>
      <c r="G774" s="2"/>
      <c r="H774" s="2"/>
      <c r="I774" s="91"/>
      <c r="J774" s="68"/>
      <c r="K774" s="49"/>
      <c r="L774" s="90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15">
      <c r="A775" s="2"/>
      <c r="B775" s="2"/>
      <c r="C775" s="2"/>
      <c r="D775" s="49"/>
      <c r="E775" s="2"/>
      <c r="F775" s="2"/>
      <c r="G775" s="2"/>
      <c r="H775" s="2"/>
      <c r="I775" s="91"/>
      <c r="J775" s="68"/>
      <c r="K775" s="49"/>
      <c r="L775" s="90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15">
      <c r="A776" s="2"/>
      <c r="B776" s="2"/>
      <c r="C776" s="2"/>
      <c r="D776" s="49"/>
      <c r="E776" s="2"/>
      <c r="F776" s="2"/>
      <c r="G776" s="2"/>
      <c r="H776" s="2"/>
      <c r="I776" s="91"/>
      <c r="J776" s="68"/>
      <c r="K776" s="49"/>
      <c r="L776" s="90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15">
      <c r="A777" s="2"/>
      <c r="B777" s="2"/>
      <c r="C777" s="2"/>
      <c r="D777" s="49"/>
      <c r="E777" s="2"/>
      <c r="F777" s="2"/>
      <c r="G777" s="2"/>
      <c r="H777" s="2"/>
      <c r="I777" s="91"/>
      <c r="J777" s="68"/>
      <c r="K777" s="49"/>
      <c r="L777" s="90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15">
      <c r="A778" s="2"/>
      <c r="B778" s="2"/>
      <c r="C778" s="2"/>
      <c r="D778" s="49"/>
      <c r="E778" s="2"/>
      <c r="F778" s="2"/>
      <c r="G778" s="2"/>
      <c r="H778" s="2"/>
      <c r="I778" s="91"/>
      <c r="J778" s="68"/>
      <c r="K778" s="49"/>
      <c r="L778" s="90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15">
      <c r="A779" s="2"/>
      <c r="B779" s="2"/>
      <c r="C779" s="2"/>
      <c r="D779" s="49"/>
      <c r="E779" s="2"/>
      <c r="F779" s="2"/>
      <c r="G779" s="2"/>
      <c r="H779" s="2"/>
      <c r="I779" s="91"/>
      <c r="J779" s="68"/>
      <c r="K779" s="49"/>
      <c r="L779" s="90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15">
      <c r="A780" s="2"/>
      <c r="B780" s="2"/>
      <c r="C780" s="2"/>
      <c r="D780" s="49"/>
      <c r="E780" s="2"/>
      <c r="F780" s="2"/>
      <c r="G780" s="2"/>
      <c r="H780" s="2"/>
      <c r="I780" s="91"/>
      <c r="J780" s="68"/>
      <c r="K780" s="49"/>
      <c r="L780" s="90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15">
      <c r="A781" s="2"/>
      <c r="B781" s="2"/>
      <c r="C781" s="2"/>
      <c r="D781" s="49"/>
      <c r="E781" s="2"/>
      <c r="F781" s="2"/>
      <c r="G781" s="2"/>
      <c r="H781" s="2"/>
      <c r="I781" s="91"/>
      <c r="J781" s="68"/>
      <c r="K781" s="49"/>
      <c r="L781" s="90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15">
      <c r="A782" s="2"/>
      <c r="B782" s="2"/>
      <c r="C782" s="2"/>
      <c r="D782" s="49"/>
      <c r="E782" s="2"/>
      <c r="F782" s="2"/>
      <c r="G782" s="2"/>
      <c r="H782" s="2"/>
      <c r="I782" s="91"/>
      <c r="J782" s="68"/>
      <c r="K782" s="49"/>
      <c r="L782" s="90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15">
      <c r="A783" s="2"/>
      <c r="B783" s="2"/>
      <c r="C783" s="2"/>
      <c r="D783" s="49"/>
      <c r="E783" s="2"/>
      <c r="F783" s="2"/>
      <c r="G783" s="2"/>
      <c r="H783" s="2"/>
      <c r="I783" s="91"/>
      <c r="J783" s="68"/>
      <c r="K783" s="49"/>
      <c r="L783" s="90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15">
      <c r="A784" s="2"/>
      <c r="B784" s="2"/>
      <c r="C784" s="2"/>
      <c r="D784" s="49"/>
      <c r="E784" s="2"/>
      <c r="F784" s="2"/>
      <c r="G784" s="2"/>
      <c r="H784" s="2"/>
      <c r="I784" s="91"/>
      <c r="J784" s="68"/>
      <c r="K784" s="49"/>
      <c r="L784" s="90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15">
      <c r="A785" s="2"/>
      <c r="B785" s="2"/>
      <c r="C785" s="2"/>
      <c r="D785" s="49"/>
      <c r="E785" s="2"/>
      <c r="F785" s="2"/>
      <c r="G785" s="2"/>
      <c r="H785" s="2"/>
      <c r="I785" s="91"/>
      <c r="J785" s="68"/>
      <c r="K785" s="49"/>
      <c r="L785" s="90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15">
      <c r="A786" s="2"/>
      <c r="B786" s="2"/>
      <c r="C786" s="2"/>
      <c r="D786" s="49"/>
      <c r="E786" s="2"/>
      <c r="F786" s="2"/>
      <c r="G786" s="2"/>
      <c r="H786" s="2"/>
      <c r="I786" s="91"/>
      <c r="J786" s="68"/>
      <c r="K786" s="49"/>
      <c r="L786" s="90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15">
      <c r="A787" s="2"/>
      <c r="B787" s="2"/>
      <c r="C787" s="2"/>
      <c r="D787" s="49"/>
      <c r="E787" s="2"/>
      <c r="F787" s="2"/>
      <c r="G787" s="2"/>
      <c r="H787" s="2"/>
      <c r="I787" s="91"/>
      <c r="J787" s="68"/>
      <c r="K787" s="49"/>
      <c r="L787" s="90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15">
      <c r="A788" s="2"/>
      <c r="B788" s="2"/>
      <c r="C788" s="2"/>
      <c r="D788" s="49"/>
      <c r="E788" s="2"/>
      <c r="F788" s="2"/>
      <c r="G788" s="2"/>
      <c r="H788" s="2"/>
      <c r="I788" s="91"/>
      <c r="J788" s="68"/>
      <c r="K788" s="49"/>
      <c r="L788" s="90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15">
      <c r="A789" s="2"/>
      <c r="B789" s="2"/>
      <c r="C789" s="2"/>
      <c r="D789" s="49"/>
      <c r="E789" s="2"/>
      <c r="F789" s="2"/>
      <c r="G789" s="2"/>
      <c r="H789" s="2"/>
      <c r="I789" s="91"/>
      <c r="J789" s="68"/>
      <c r="K789" s="49"/>
      <c r="L789" s="90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15">
      <c r="A790" s="2"/>
      <c r="B790" s="2"/>
      <c r="C790" s="2"/>
      <c r="D790" s="49"/>
      <c r="E790" s="2"/>
      <c r="F790" s="2"/>
      <c r="G790" s="2"/>
      <c r="H790" s="2"/>
      <c r="I790" s="91"/>
      <c r="J790" s="68"/>
      <c r="K790" s="49"/>
      <c r="L790" s="90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15">
      <c r="A791" s="2"/>
      <c r="B791" s="2"/>
      <c r="C791" s="2"/>
      <c r="D791" s="49"/>
      <c r="E791" s="2"/>
      <c r="F791" s="2"/>
      <c r="G791" s="2"/>
      <c r="H791" s="2"/>
      <c r="I791" s="91"/>
      <c r="J791" s="68"/>
      <c r="K791" s="49"/>
      <c r="L791" s="90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15">
      <c r="A792" s="2"/>
      <c r="B792" s="2"/>
      <c r="C792" s="2"/>
      <c r="D792" s="49"/>
      <c r="E792" s="2"/>
      <c r="F792" s="2"/>
      <c r="G792" s="2"/>
      <c r="H792" s="2"/>
      <c r="I792" s="91"/>
      <c r="J792" s="68"/>
      <c r="K792" s="49"/>
      <c r="L792" s="90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15">
      <c r="A793" s="2"/>
      <c r="B793" s="2"/>
      <c r="C793" s="2"/>
      <c r="D793" s="49"/>
      <c r="E793" s="2"/>
      <c r="F793" s="2"/>
      <c r="G793" s="2"/>
      <c r="H793" s="2"/>
      <c r="I793" s="91"/>
      <c r="J793" s="68"/>
      <c r="K793" s="49"/>
      <c r="L793" s="90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15">
      <c r="A794" s="2"/>
      <c r="B794" s="2"/>
      <c r="C794" s="2"/>
      <c r="D794" s="49"/>
      <c r="E794" s="2"/>
      <c r="F794" s="2"/>
      <c r="G794" s="2"/>
      <c r="H794" s="2"/>
      <c r="I794" s="91"/>
      <c r="J794" s="68"/>
      <c r="K794" s="49"/>
      <c r="L794" s="90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15">
      <c r="A795" s="2"/>
      <c r="B795" s="2"/>
      <c r="C795" s="2"/>
      <c r="D795" s="49"/>
      <c r="E795" s="2"/>
      <c r="F795" s="2"/>
      <c r="G795" s="2"/>
      <c r="H795" s="2"/>
      <c r="I795" s="91"/>
      <c r="J795" s="68"/>
      <c r="K795" s="49"/>
      <c r="L795" s="90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15">
      <c r="A796" s="2"/>
      <c r="B796" s="2"/>
      <c r="C796" s="2"/>
      <c r="D796" s="49"/>
      <c r="E796" s="2"/>
      <c r="F796" s="2"/>
      <c r="G796" s="2"/>
      <c r="H796" s="2"/>
      <c r="I796" s="91"/>
      <c r="J796" s="68"/>
      <c r="K796" s="49"/>
      <c r="L796" s="90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15">
      <c r="A797" s="2"/>
      <c r="B797" s="2"/>
      <c r="C797" s="2"/>
      <c r="D797" s="49"/>
      <c r="E797" s="2"/>
      <c r="F797" s="2"/>
      <c r="G797" s="2"/>
      <c r="H797" s="2"/>
      <c r="I797" s="91"/>
      <c r="J797" s="68"/>
      <c r="K797" s="49"/>
      <c r="L797" s="90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15">
      <c r="A798" s="2"/>
      <c r="B798" s="2"/>
      <c r="C798" s="2"/>
      <c r="D798" s="49"/>
      <c r="E798" s="2"/>
      <c r="F798" s="2"/>
      <c r="G798" s="2"/>
      <c r="H798" s="2"/>
      <c r="I798" s="91"/>
      <c r="J798" s="68"/>
      <c r="K798" s="49"/>
      <c r="L798" s="90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15">
      <c r="A799" s="2"/>
      <c r="B799" s="2"/>
      <c r="C799" s="2"/>
      <c r="D799" s="49"/>
      <c r="E799" s="2"/>
      <c r="F799" s="2"/>
      <c r="G799" s="2"/>
      <c r="H799" s="2"/>
      <c r="I799" s="91"/>
      <c r="J799" s="68"/>
      <c r="K799" s="49"/>
      <c r="L799" s="90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15">
      <c r="A800" s="2"/>
      <c r="B800" s="2"/>
      <c r="C800" s="2"/>
      <c r="D800" s="49"/>
      <c r="E800" s="2"/>
      <c r="F800" s="2"/>
      <c r="G800" s="2"/>
      <c r="H800" s="2"/>
      <c r="I800" s="91"/>
      <c r="J800" s="68"/>
      <c r="K800" s="49"/>
      <c r="L800" s="90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15">
      <c r="A801" s="2"/>
      <c r="B801" s="2"/>
      <c r="C801" s="2"/>
      <c r="D801" s="49"/>
      <c r="E801" s="2"/>
      <c r="F801" s="2"/>
      <c r="G801" s="2"/>
      <c r="H801" s="2"/>
      <c r="I801" s="91"/>
      <c r="J801" s="68"/>
      <c r="K801" s="49"/>
      <c r="L801" s="90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15">
      <c r="A802" s="2"/>
      <c r="B802" s="2"/>
      <c r="C802" s="2"/>
      <c r="D802" s="49"/>
      <c r="E802" s="2"/>
      <c r="F802" s="2"/>
      <c r="G802" s="2"/>
      <c r="H802" s="2"/>
      <c r="I802" s="91"/>
      <c r="J802" s="68"/>
      <c r="K802" s="49"/>
      <c r="L802" s="90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15">
      <c r="A803" s="2"/>
      <c r="B803" s="2"/>
      <c r="C803" s="2"/>
      <c r="D803" s="49"/>
      <c r="E803" s="2"/>
      <c r="F803" s="2"/>
      <c r="G803" s="2"/>
      <c r="H803" s="2"/>
      <c r="I803" s="91"/>
      <c r="J803" s="68"/>
      <c r="K803" s="49"/>
      <c r="L803" s="90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15">
      <c r="A804" s="2"/>
      <c r="B804" s="2"/>
      <c r="C804" s="2"/>
      <c r="D804" s="49"/>
      <c r="E804" s="2"/>
      <c r="F804" s="2"/>
      <c r="G804" s="2"/>
      <c r="H804" s="2"/>
      <c r="I804" s="91"/>
      <c r="J804" s="68"/>
      <c r="K804" s="49"/>
      <c r="L804" s="90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15">
      <c r="A805" s="2"/>
      <c r="B805" s="2"/>
      <c r="C805" s="2"/>
      <c r="D805" s="49"/>
      <c r="E805" s="2"/>
      <c r="F805" s="2"/>
      <c r="G805" s="2"/>
      <c r="H805" s="2"/>
      <c r="I805" s="91"/>
      <c r="J805" s="68"/>
      <c r="K805" s="49"/>
      <c r="L805" s="90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15">
      <c r="A806" s="2"/>
      <c r="B806" s="2"/>
      <c r="C806" s="2"/>
      <c r="D806" s="49"/>
      <c r="E806" s="2"/>
      <c r="F806" s="2"/>
      <c r="G806" s="2"/>
      <c r="H806" s="2"/>
      <c r="I806" s="91"/>
      <c r="J806" s="68"/>
      <c r="K806" s="49"/>
      <c r="L806" s="90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15">
      <c r="A807" s="2"/>
      <c r="B807" s="2"/>
      <c r="C807" s="2"/>
      <c r="D807" s="49"/>
      <c r="E807" s="2"/>
      <c r="F807" s="2"/>
      <c r="G807" s="2"/>
      <c r="H807" s="2"/>
      <c r="I807" s="91"/>
      <c r="J807" s="68"/>
      <c r="K807" s="49"/>
      <c r="L807" s="90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15">
      <c r="A808" s="2"/>
      <c r="B808" s="2"/>
      <c r="C808" s="2"/>
      <c r="D808" s="49"/>
      <c r="E808" s="2"/>
      <c r="F808" s="2"/>
      <c r="G808" s="2"/>
      <c r="H808" s="2"/>
      <c r="I808" s="91"/>
      <c r="J808" s="68"/>
      <c r="K808" s="49"/>
      <c r="L808" s="90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15">
      <c r="A809" s="2"/>
      <c r="B809" s="2"/>
      <c r="C809" s="2"/>
      <c r="D809" s="49"/>
      <c r="E809" s="2"/>
      <c r="F809" s="2"/>
      <c r="G809" s="2"/>
      <c r="H809" s="2"/>
      <c r="I809" s="91"/>
      <c r="J809" s="68"/>
      <c r="K809" s="49"/>
      <c r="L809" s="90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15">
      <c r="A810" s="2"/>
      <c r="B810" s="2"/>
      <c r="C810" s="2"/>
      <c r="D810" s="49"/>
      <c r="E810" s="2"/>
      <c r="F810" s="2"/>
      <c r="G810" s="2"/>
      <c r="H810" s="2"/>
      <c r="I810" s="91"/>
      <c r="J810" s="68"/>
      <c r="K810" s="49"/>
      <c r="L810" s="90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15">
      <c r="A811" s="2"/>
      <c r="B811" s="2"/>
      <c r="C811" s="2"/>
      <c r="D811" s="49"/>
      <c r="E811" s="2"/>
      <c r="F811" s="2"/>
      <c r="G811" s="2"/>
      <c r="H811" s="2"/>
      <c r="I811" s="91"/>
      <c r="J811" s="68"/>
      <c r="K811" s="49"/>
      <c r="L811" s="90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15">
      <c r="A812" s="2"/>
      <c r="B812" s="2"/>
      <c r="C812" s="2"/>
      <c r="D812" s="49"/>
      <c r="E812" s="2"/>
      <c r="F812" s="2"/>
      <c r="G812" s="2"/>
      <c r="H812" s="2"/>
      <c r="I812" s="91"/>
      <c r="J812" s="68"/>
      <c r="K812" s="49"/>
      <c r="L812" s="90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15">
      <c r="A813" s="2"/>
      <c r="B813" s="2"/>
      <c r="C813" s="2"/>
      <c r="D813" s="49"/>
      <c r="E813" s="2"/>
      <c r="F813" s="2"/>
      <c r="G813" s="2"/>
      <c r="H813" s="2"/>
      <c r="I813" s="91"/>
      <c r="J813" s="68"/>
      <c r="K813" s="49"/>
      <c r="L813" s="90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15">
      <c r="A814" s="2"/>
      <c r="B814" s="2"/>
      <c r="C814" s="2"/>
      <c r="D814" s="49"/>
      <c r="E814" s="2"/>
      <c r="F814" s="2"/>
      <c r="G814" s="2"/>
      <c r="H814" s="2"/>
      <c r="I814" s="91"/>
      <c r="J814" s="68"/>
      <c r="K814" s="49"/>
      <c r="L814" s="90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15">
      <c r="A815" s="2"/>
      <c r="B815" s="2"/>
      <c r="C815" s="2"/>
      <c r="D815" s="49"/>
      <c r="E815" s="2"/>
      <c r="F815" s="2"/>
      <c r="G815" s="2"/>
      <c r="H815" s="2"/>
      <c r="I815" s="91"/>
      <c r="J815" s="68"/>
      <c r="K815" s="49"/>
      <c r="L815" s="90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15">
      <c r="A816" s="2"/>
      <c r="B816" s="2"/>
      <c r="C816" s="2"/>
      <c r="D816" s="49"/>
      <c r="E816" s="2"/>
      <c r="F816" s="2"/>
      <c r="G816" s="2"/>
      <c r="H816" s="2"/>
      <c r="I816" s="91"/>
      <c r="J816" s="68"/>
      <c r="K816" s="49"/>
      <c r="L816" s="90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15">
      <c r="A817" s="2"/>
      <c r="B817" s="2"/>
      <c r="C817" s="2"/>
      <c r="D817" s="49"/>
      <c r="E817" s="2"/>
      <c r="F817" s="2"/>
      <c r="G817" s="2"/>
      <c r="H817" s="2"/>
      <c r="I817" s="91"/>
      <c r="J817" s="68"/>
      <c r="K817" s="49"/>
      <c r="L817" s="90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15">
      <c r="A818" s="2"/>
      <c r="B818" s="2"/>
      <c r="C818" s="2"/>
      <c r="D818" s="49"/>
      <c r="E818" s="2"/>
      <c r="F818" s="2"/>
      <c r="G818" s="2"/>
      <c r="H818" s="2"/>
      <c r="I818" s="91"/>
      <c r="J818" s="68"/>
      <c r="K818" s="49"/>
      <c r="L818" s="90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15">
      <c r="A819" s="2"/>
      <c r="B819" s="2"/>
      <c r="C819" s="2"/>
      <c r="D819" s="49"/>
      <c r="E819" s="2"/>
      <c r="F819" s="2"/>
      <c r="G819" s="2"/>
      <c r="H819" s="2"/>
      <c r="I819" s="91"/>
      <c r="J819" s="68"/>
      <c r="K819" s="49"/>
      <c r="L819" s="90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15">
      <c r="A820" s="2"/>
      <c r="B820" s="2"/>
      <c r="C820" s="2"/>
      <c r="D820" s="49"/>
      <c r="E820" s="2"/>
      <c r="F820" s="2"/>
      <c r="G820" s="2"/>
      <c r="H820" s="2"/>
      <c r="I820" s="91"/>
      <c r="J820" s="68"/>
      <c r="K820" s="49"/>
      <c r="L820" s="90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15">
      <c r="A821" s="2"/>
      <c r="B821" s="2"/>
      <c r="C821" s="2"/>
      <c r="D821" s="49"/>
      <c r="E821" s="2"/>
      <c r="F821" s="2"/>
      <c r="G821" s="2"/>
      <c r="H821" s="2"/>
      <c r="I821" s="91"/>
      <c r="J821" s="68"/>
      <c r="K821" s="49"/>
      <c r="L821" s="90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15">
      <c r="A822" s="2"/>
      <c r="B822" s="2"/>
      <c r="C822" s="2"/>
      <c r="D822" s="49"/>
      <c r="E822" s="2"/>
      <c r="F822" s="2"/>
      <c r="G822" s="2"/>
      <c r="H822" s="2"/>
      <c r="I822" s="91"/>
      <c r="J822" s="68"/>
      <c r="K822" s="49"/>
      <c r="L822" s="90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15">
      <c r="A823" s="2"/>
      <c r="B823" s="2"/>
      <c r="C823" s="2"/>
      <c r="D823" s="49"/>
      <c r="E823" s="2"/>
      <c r="F823" s="2"/>
      <c r="G823" s="2"/>
      <c r="H823" s="2"/>
      <c r="I823" s="91"/>
      <c r="J823" s="68"/>
      <c r="K823" s="49"/>
      <c r="L823" s="90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15">
      <c r="A824" s="2"/>
      <c r="B824" s="2"/>
      <c r="C824" s="2"/>
      <c r="D824" s="49"/>
      <c r="E824" s="2"/>
      <c r="F824" s="2"/>
      <c r="G824" s="2"/>
      <c r="H824" s="2"/>
      <c r="I824" s="91"/>
      <c r="J824" s="68"/>
      <c r="K824" s="49"/>
      <c r="L824" s="90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15">
      <c r="A825" s="2"/>
      <c r="B825" s="2"/>
      <c r="C825" s="2"/>
      <c r="D825" s="49"/>
      <c r="E825" s="2"/>
      <c r="F825" s="2"/>
      <c r="G825" s="2"/>
      <c r="H825" s="2"/>
      <c r="I825" s="91"/>
      <c r="J825" s="68"/>
      <c r="K825" s="49"/>
      <c r="L825" s="90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15">
      <c r="A826" s="2"/>
      <c r="B826" s="2"/>
      <c r="C826" s="2"/>
      <c r="D826" s="49"/>
      <c r="E826" s="2"/>
      <c r="F826" s="2"/>
      <c r="G826" s="2"/>
      <c r="H826" s="2"/>
      <c r="I826" s="91"/>
      <c r="J826" s="68"/>
      <c r="K826" s="49"/>
      <c r="L826" s="90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15">
      <c r="A827" s="2"/>
      <c r="B827" s="2"/>
      <c r="C827" s="2"/>
      <c r="D827" s="49"/>
      <c r="E827" s="2"/>
      <c r="F827" s="2"/>
      <c r="G827" s="2"/>
      <c r="H827" s="2"/>
      <c r="I827" s="91"/>
      <c r="J827" s="68"/>
      <c r="K827" s="49"/>
      <c r="L827" s="90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15">
      <c r="A828" s="2"/>
      <c r="B828" s="2"/>
      <c r="C828" s="2"/>
      <c r="D828" s="49"/>
      <c r="E828" s="2"/>
      <c r="F828" s="2"/>
      <c r="G828" s="2"/>
      <c r="H828" s="2"/>
      <c r="I828" s="91"/>
      <c r="J828" s="68"/>
      <c r="K828" s="49"/>
      <c r="L828" s="90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15">
      <c r="A829" s="2"/>
      <c r="B829" s="2"/>
      <c r="C829" s="2"/>
      <c r="D829" s="49"/>
      <c r="E829" s="2"/>
      <c r="F829" s="2"/>
      <c r="G829" s="2"/>
      <c r="H829" s="2"/>
      <c r="I829" s="91"/>
      <c r="J829" s="68"/>
      <c r="K829" s="49"/>
      <c r="L829" s="90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15">
      <c r="A830" s="2"/>
      <c r="B830" s="2"/>
      <c r="C830" s="2"/>
      <c r="D830" s="49"/>
      <c r="E830" s="2"/>
      <c r="F830" s="2"/>
      <c r="G830" s="2"/>
      <c r="H830" s="2"/>
      <c r="I830" s="91"/>
      <c r="J830" s="68"/>
      <c r="K830" s="49"/>
      <c r="L830" s="90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15">
      <c r="A831" s="2"/>
      <c r="B831" s="2"/>
      <c r="C831" s="2"/>
      <c r="D831" s="49"/>
      <c r="E831" s="2"/>
      <c r="F831" s="2"/>
      <c r="G831" s="2"/>
      <c r="H831" s="2"/>
      <c r="I831" s="91"/>
      <c r="J831" s="68"/>
      <c r="K831" s="49"/>
      <c r="L831" s="90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15">
      <c r="A832" s="2"/>
      <c r="B832" s="2"/>
      <c r="C832" s="2"/>
      <c r="D832" s="49"/>
      <c r="E832" s="2"/>
      <c r="F832" s="2"/>
      <c r="G832" s="2"/>
      <c r="H832" s="2"/>
      <c r="I832" s="91"/>
      <c r="J832" s="68"/>
      <c r="K832" s="49"/>
      <c r="L832" s="90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15">
      <c r="A833" s="2"/>
      <c r="B833" s="2"/>
      <c r="C833" s="2"/>
      <c r="D833" s="49"/>
      <c r="E833" s="2"/>
      <c r="F833" s="2"/>
      <c r="G833" s="2"/>
      <c r="H833" s="2"/>
      <c r="I833" s="91"/>
      <c r="J833" s="68"/>
      <c r="K833" s="49"/>
      <c r="L833" s="90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15">
      <c r="A834" s="2"/>
      <c r="B834" s="2"/>
      <c r="C834" s="2"/>
      <c r="D834" s="49"/>
      <c r="E834" s="2"/>
      <c r="F834" s="2"/>
      <c r="G834" s="2"/>
      <c r="H834" s="2"/>
      <c r="I834" s="91"/>
      <c r="J834" s="68"/>
      <c r="K834" s="49"/>
      <c r="L834" s="90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15">
      <c r="A835" s="2"/>
      <c r="B835" s="2"/>
      <c r="C835" s="2"/>
      <c r="D835" s="49"/>
      <c r="E835" s="2"/>
      <c r="F835" s="2"/>
      <c r="G835" s="2"/>
      <c r="H835" s="2"/>
      <c r="I835" s="91"/>
      <c r="J835" s="68"/>
      <c r="K835" s="49"/>
      <c r="L835" s="90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15">
      <c r="A836" s="2"/>
      <c r="B836" s="2"/>
      <c r="C836" s="2"/>
      <c r="D836" s="49"/>
      <c r="E836" s="2"/>
      <c r="F836" s="2"/>
      <c r="G836" s="2"/>
      <c r="H836" s="2"/>
      <c r="I836" s="91"/>
      <c r="J836" s="68"/>
      <c r="K836" s="49"/>
      <c r="L836" s="90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15">
      <c r="A837" s="2"/>
      <c r="B837" s="2"/>
      <c r="C837" s="2"/>
      <c r="D837" s="49"/>
      <c r="E837" s="2"/>
      <c r="F837" s="2"/>
      <c r="G837" s="2"/>
      <c r="H837" s="2"/>
      <c r="I837" s="91"/>
      <c r="J837" s="68"/>
      <c r="K837" s="49"/>
      <c r="L837" s="90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15">
      <c r="A838" s="2"/>
      <c r="B838" s="2"/>
      <c r="C838" s="2"/>
      <c r="D838" s="49"/>
      <c r="E838" s="2"/>
      <c r="F838" s="2"/>
      <c r="G838" s="2"/>
      <c r="H838" s="2"/>
      <c r="I838" s="91"/>
      <c r="J838" s="68"/>
      <c r="K838" s="49"/>
      <c r="L838" s="90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15">
      <c r="A839" s="2"/>
      <c r="B839" s="2"/>
      <c r="C839" s="2"/>
      <c r="D839" s="49"/>
      <c r="E839" s="2"/>
      <c r="F839" s="2"/>
      <c r="G839" s="2"/>
      <c r="H839" s="2"/>
      <c r="I839" s="91"/>
      <c r="J839" s="68"/>
      <c r="K839" s="49"/>
      <c r="L839" s="90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15">
      <c r="A840" s="2"/>
      <c r="B840" s="2"/>
      <c r="C840" s="2"/>
      <c r="D840" s="49"/>
      <c r="E840" s="2"/>
      <c r="F840" s="2"/>
      <c r="G840" s="2"/>
      <c r="H840" s="2"/>
      <c r="I840" s="91"/>
      <c r="J840" s="68"/>
      <c r="K840" s="49"/>
      <c r="L840" s="90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15">
      <c r="A841" s="2"/>
      <c r="B841" s="2"/>
      <c r="C841" s="2"/>
      <c r="D841" s="49"/>
      <c r="E841" s="2"/>
      <c r="F841" s="2"/>
      <c r="G841" s="2"/>
      <c r="H841" s="2"/>
      <c r="I841" s="91"/>
      <c r="J841" s="68"/>
      <c r="K841" s="49"/>
      <c r="L841" s="90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15">
      <c r="A842" s="2"/>
      <c r="B842" s="2"/>
      <c r="C842" s="2"/>
      <c r="D842" s="49"/>
      <c r="E842" s="2"/>
      <c r="F842" s="2"/>
      <c r="G842" s="2"/>
      <c r="H842" s="2"/>
      <c r="I842" s="91"/>
      <c r="J842" s="68"/>
      <c r="K842" s="49"/>
      <c r="L842" s="90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15">
      <c r="A843" s="2"/>
      <c r="B843" s="2"/>
      <c r="C843" s="2"/>
      <c r="D843" s="49"/>
      <c r="E843" s="2"/>
      <c r="F843" s="2"/>
      <c r="G843" s="2"/>
      <c r="H843" s="2"/>
      <c r="I843" s="91"/>
      <c r="J843" s="68"/>
      <c r="K843" s="49"/>
      <c r="L843" s="90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15">
      <c r="A844" s="2"/>
      <c r="B844" s="2"/>
      <c r="C844" s="2"/>
      <c r="D844" s="49"/>
      <c r="E844" s="2"/>
      <c r="F844" s="2"/>
      <c r="G844" s="2"/>
      <c r="H844" s="2"/>
      <c r="I844" s="91"/>
      <c r="J844" s="68"/>
      <c r="K844" s="49"/>
      <c r="L844" s="90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15">
      <c r="A845" s="2"/>
      <c r="B845" s="2"/>
      <c r="C845" s="2"/>
      <c r="D845" s="49"/>
      <c r="E845" s="2"/>
      <c r="F845" s="2"/>
      <c r="G845" s="2"/>
      <c r="H845" s="2"/>
      <c r="I845" s="91"/>
      <c r="J845" s="68"/>
      <c r="K845" s="49"/>
      <c r="L845" s="90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15">
      <c r="A846" s="2"/>
      <c r="B846" s="2"/>
      <c r="C846" s="2"/>
      <c r="D846" s="49"/>
      <c r="E846" s="2"/>
      <c r="F846" s="2"/>
      <c r="G846" s="2"/>
      <c r="H846" s="2"/>
      <c r="I846" s="91"/>
      <c r="J846" s="68"/>
      <c r="K846" s="49"/>
      <c r="L846" s="90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15">
      <c r="A847" s="2"/>
      <c r="B847" s="2"/>
      <c r="C847" s="2"/>
      <c r="D847" s="49"/>
      <c r="E847" s="2"/>
      <c r="F847" s="2"/>
      <c r="G847" s="2"/>
      <c r="H847" s="2"/>
      <c r="I847" s="91"/>
      <c r="J847" s="68"/>
      <c r="K847" s="49"/>
      <c r="L847" s="90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15">
      <c r="A848" s="2"/>
      <c r="B848" s="2"/>
      <c r="C848" s="2"/>
      <c r="D848" s="49"/>
      <c r="E848" s="2"/>
      <c r="F848" s="2"/>
      <c r="G848" s="2"/>
      <c r="H848" s="2"/>
      <c r="I848" s="91"/>
      <c r="J848" s="68"/>
      <c r="K848" s="49"/>
      <c r="L848" s="90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15">
      <c r="A849" s="2"/>
      <c r="B849" s="2"/>
      <c r="C849" s="2"/>
      <c r="D849" s="49"/>
      <c r="E849" s="2"/>
      <c r="F849" s="2"/>
      <c r="G849" s="2"/>
      <c r="H849" s="2"/>
      <c r="I849" s="91"/>
      <c r="J849" s="68"/>
      <c r="K849" s="49"/>
      <c r="L849" s="90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15">
      <c r="A850" s="2"/>
      <c r="B850" s="2"/>
      <c r="C850" s="2"/>
      <c r="D850" s="49"/>
      <c r="E850" s="2"/>
      <c r="F850" s="2"/>
      <c r="G850" s="2"/>
      <c r="H850" s="2"/>
      <c r="I850" s="91"/>
      <c r="J850" s="68"/>
      <c r="K850" s="49"/>
      <c r="L850" s="90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15">
      <c r="A851" s="2"/>
      <c r="B851" s="2"/>
      <c r="C851" s="2"/>
      <c r="D851" s="49"/>
      <c r="E851" s="2"/>
      <c r="F851" s="2"/>
      <c r="G851" s="2"/>
      <c r="H851" s="2"/>
      <c r="I851" s="91"/>
      <c r="J851" s="68"/>
      <c r="K851" s="49"/>
      <c r="L851" s="90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15">
      <c r="A852" s="2"/>
      <c r="B852" s="2"/>
      <c r="C852" s="2"/>
      <c r="D852" s="49"/>
      <c r="E852" s="2"/>
      <c r="F852" s="2"/>
      <c r="G852" s="2"/>
      <c r="H852" s="2"/>
      <c r="I852" s="91"/>
      <c r="J852" s="68"/>
      <c r="K852" s="49"/>
      <c r="L852" s="90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15">
      <c r="A853" s="2"/>
      <c r="B853" s="2"/>
      <c r="C853" s="2"/>
      <c r="D853" s="49"/>
      <c r="E853" s="2"/>
      <c r="F853" s="2"/>
      <c r="G853" s="2"/>
      <c r="H853" s="2"/>
      <c r="I853" s="91"/>
      <c r="J853" s="68"/>
      <c r="K853" s="49"/>
      <c r="L853" s="90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15">
      <c r="A854" s="2"/>
      <c r="B854" s="2"/>
      <c r="C854" s="2"/>
      <c r="D854" s="49"/>
      <c r="E854" s="2"/>
      <c r="F854" s="2"/>
      <c r="G854" s="2"/>
      <c r="H854" s="2"/>
      <c r="I854" s="91"/>
      <c r="J854" s="68"/>
      <c r="K854" s="49"/>
      <c r="L854" s="90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15">
      <c r="A855" s="2"/>
      <c r="B855" s="2"/>
      <c r="C855" s="2"/>
      <c r="D855" s="49"/>
      <c r="E855" s="2"/>
      <c r="F855" s="2"/>
      <c r="G855" s="2"/>
      <c r="H855" s="2"/>
      <c r="I855" s="91"/>
      <c r="J855" s="68"/>
      <c r="K855" s="49"/>
      <c r="L855" s="90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15">
      <c r="A856" s="2"/>
      <c r="B856" s="2"/>
      <c r="C856" s="2"/>
      <c r="D856" s="49"/>
      <c r="E856" s="2"/>
      <c r="F856" s="2"/>
      <c r="G856" s="2"/>
      <c r="H856" s="2"/>
      <c r="I856" s="91"/>
      <c r="J856" s="68"/>
      <c r="K856" s="49"/>
      <c r="L856" s="90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15">
      <c r="A857" s="2"/>
      <c r="B857" s="2"/>
      <c r="C857" s="2"/>
      <c r="D857" s="49"/>
      <c r="E857" s="2"/>
      <c r="F857" s="2"/>
      <c r="G857" s="2"/>
      <c r="H857" s="2"/>
      <c r="I857" s="91"/>
      <c r="J857" s="68"/>
      <c r="K857" s="49"/>
      <c r="L857" s="90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15">
      <c r="A858" s="2"/>
      <c r="B858" s="2"/>
      <c r="C858" s="2"/>
      <c r="D858" s="49"/>
      <c r="E858" s="2"/>
      <c r="F858" s="2"/>
      <c r="G858" s="2"/>
      <c r="H858" s="2"/>
      <c r="I858" s="91"/>
      <c r="J858" s="68"/>
      <c r="K858" s="49"/>
      <c r="L858" s="90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15">
      <c r="A859" s="2"/>
      <c r="B859" s="2"/>
      <c r="C859" s="2"/>
      <c r="D859" s="49"/>
      <c r="E859" s="2"/>
      <c r="F859" s="2"/>
      <c r="G859" s="2"/>
      <c r="H859" s="2"/>
      <c r="I859" s="91"/>
      <c r="J859" s="68"/>
      <c r="K859" s="49"/>
      <c r="L859" s="90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15">
      <c r="A860" s="2"/>
      <c r="B860" s="2"/>
      <c r="C860" s="2"/>
      <c r="D860" s="49"/>
      <c r="E860" s="2"/>
      <c r="F860" s="2"/>
      <c r="G860" s="2"/>
      <c r="H860" s="2"/>
      <c r="I860" s="91"/>
      <c r="J860" s="68"/>
      <c r="K860" s="49"/>
      <c r="L860" s="90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15">
      <c r="A861" s="2"/>
      <c r="B861" s="2"/>
      <c r="C861" s="2"/>
      <c r="D861" s="49"/>
      <c r="E861" s="2"/>
      <c r="F861" s="2"/>
      <c r="G861" s="2"/>
      <c r="H861" s="2"/>
      <c r="I861" s="91"/>
      <c r="J861" s="68"/>
      <c r="K861" s="49"/>
      <c r="L861" s="90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15">
      <c r="A862" s="2"/>
      <c r="B862" s="2"/>
      <c r="C862" s="2"/>
      <c r="D862" s="49"/>
      <c r="E862" s="2"/>
      <c r="F862" s="2"/>
      <c r="G862" s="2"/>
      <c r="H862" s="2"/>
      <c r="I862" s="91"/>
      <c r="J862" s="68"/>
      <c r="K862" s="49"/>
      <c r="L862" s="90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15">
      <c r="A863" s="2"/>
      <c r="B863" s="2"/>
      <c r="C863" s="2"/>
      <c r="D863" s="49"/>
      <c r="E863" s="2"/>
      <c r="F863" s="2"/>
      <c r="G863" s="2"/>
      <c r="H863" s="2"/>
      <c r="I863" s="91"/>
      <c r="J863" s="68"/>
      <c r="K863" s="49"/>
      <c r="L863" s="90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15">
      <c r="A864" s="2"/>
      <c r="B864" s="2"/>
      <c r="C864" s="2"/>
      <c r="D864" s="49"/>
      <c r="E864" s="2"/>
      <c r="F864" s="2"/>
      <c r="G864" s="2"/>
      <c r="H864" s="2"/>
      <c r="I864" s="91"/>
      <c r="J864" s="68"/>
      <c r="K864" s="49"/>
      <c r="L864" s="90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15">
      <c r="A865" s="2"/>
      <c r="B865" s="2"/>
      <c r="C865" s="2"/>
      <c r="D865" s="49"/>
      <c r="E865" s="2"/>
      <c r="F865" s="2"/>
      <c r="G865" s="2"/>
      <c r="H865" s="2"/>
      <c r="I865" s="91"/>
      <c r="J865" s="68"/>
      <c r="K865" s="49"/>
      <c r="L865" s="90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15">
      <c r="A866" s="2"/>
      <c r="B866" s="2"/>
      <c r="C866" s="2"/>
      <c r="D866" s="49"/>
      <c r="E866" s="2"/>
      <c r="F866" s="2"/>
      <c r="G866" s="2"/>
      <c r="H866" s="2"/>
      <c r="I866" s="91"/>
      <c r="J866" s="68"/>
      <c r="K866" s="49"/>
      <c r="L866" s="90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15">
      <c r="A867" s="2"/>
      <c r="B867" s="2"/>
      <c r="C867" s="2"/>
      <c r="D867" s="49"/>
      <c r="E867" s="2"/>
      <c r="F867" s="2"/>
      <c r="G867" s="2"/>
      <c r="H867" s="2"/>
      <c r="I867" s="91"/>
      <c r="J867" s="68"/>
      <c r="K867" s="49"/>
      <c r="L867" s="90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15">
      <c r="A868" s="2"/>
      <c r="B868" s="2"/>
      <c r="C868" s="2"/>
      <c r="D868" s="49"/>
      <c r="E868" s="2"/>
      <c r="F868" s="2"/>
      <c r="G868" s="2"/>
      <c r="H868" s="2"/>
      <c r="I868" s="91"/>
      <c r="J868" s="68"/>
      <c r="K868" s="49"/>
      <c r="L868" s="90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15">
      <c r="A869" s="2"/>
      <c r="B869" s="2"/>
      <c r="C869" s="2"/>
      <c r="D869" s="49"/>
      <c r="E869" s="2"/>
      <c r="F869" s="2"/>
      <c r="G869" s="2"/>
      <c r="H869" s="2"/>
      <c r="I869" s="91"/>
      <c r="J869" s="68"/>
      <c r="K869" s="49"/>
      <c r="L869" s="90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15">
      <c r="A870" s="2"/>
      <c r="B870" s="2"/>
      <c r="C870" s="2"/>
      <c r="D870" s="49"/>
      <c r="E870" s="2"/>
      <c r="F870" s="2"/>
      <c r="G870" s="2"/>
      <c r="H870" s="2"/>
      <c r="I870" s="91"/>
      <c r="J870" s="68"/>
      <c r="K870" s="49"/>
      <c r="L870" s="90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15">
      <c r="A871" s="2"/>
      <c r="B871" s="2"/>
      <c r="C871" s="2"/>
      <c r="D871" s="49"/>
      <c r="E871" s="2"/>
      <c r="F871" s="2"/>
      <c r="G871" s="2"/>
      <c r="H871" s="2"/>
      <c r="I871" s="91"/>
      <c r="J871" s="68"/>
      <c r="K871" s="49"/>
      <c r="L871" s="90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15">
      <c r="A872" s="2"/>
      <c r="B872" s="2"/>
      <c r="C872" s="2"/>
      <c r="D872" s="49"/>
      <c r="E872" s="2"/>
      <c r="F872" s="2"/>
      <c r="G872" s="2"/>
      <c r="H872" s="2"/>
      <c r="I872" s="91"/>
      <c r="J872" s="68"/>
      <c r="K872" s="49"/>
      <c r="L872" s="90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15">
      <c r="A873" s="2"/>
      <c r="B873" s="2"/>
      <c r="C873" s="2"/>
      <c r="D873" s="49"/>
      <c r="E873" s="2"/>
      <c r="F873" s="2"/>
      <c r="G873" s="2"/>
      <c r="H873" s="2"/>
      <c r="I873" s="91"/>
      <c r="J873" s="68"/>
      <c r="K873" s="49"/>
      <c r="L873" s="90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15">
      <c r="A874" s="2"/>
      <c r="B874" s="2"/>
      <c r="C874" s="2"/>
      <c r="D874" s="49"/>
      <c r="E874" s="2"/>
      <c r="F874" s="2"/>
      <c r="G874" s="2"/>
      <c r="H874" s="2"/>
      <c r="I874" s="91"/>
      <c r="J874" s="68"/>
      <c r="K874" s="49"/>
      <c r="L874" s="90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15">
      <c r="A875" s="2"/>
      <c r="B875" s="2"/>
      <c r="C875" s="2"/>
      <c r="D875" s="49"/>
      <c r="E875" s="2"/>
      <c r="F875" s="2"/>
      <c r="G875" s="2"/>
      <c r="H875" s="2"/>
      <c r="I875" s="91"/>
      <c r="J875" s="68"/>
      <c r="K875" s="49"/>
      <c r="L875" s="90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15">
      <c r="A876" s="2"/>
      <c r="B876" s="2"/>
      <c r="C876" s="2"/>
      <c r="D876" s="49"/>
      <c r="E876" s="2"/>
      <c r="F876" s="2"/>
      <c r="G876" s="2"/>
      <c r="H876" s="2"/>
      <c r="I876" s="91"/>
      <c r="J876" s="68"/>
      <c r="K876" s="49"/>
      <c r="L876" s="90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15">
      <c r="A877" s="2"/>
      <c r="B877" s="2"/>
      <c r="C877" s="2"/>
      <c r="D877" s="49"/>
      <c r="E877" s="2"/>
      <c r="F877" s="2"/>
      <c r="G877" s="2"/>
      <c r="H877" s="2"/>
      <c r="I877" s="91"/>
      <c r="J877" s="68"/>
      <c r="K877" s="49"/>
      <c r="L877" s="90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15">
      <c r="A878" s="2"/>
      <c r="B878" s="2"/>
      <c r="C878" s="2"/>
      <c r="D878" s="49"/>
      <c r="E878" s="2"/>
      <c r="F878" s="2"/>
      <c r="G878" s="2"/>
      <c r="H878" s="2"/>
      <c r="I878" s="91"/>
      <c r="J878" s="68"/>
      <c r="K878" s="49"/>
      <c r="L878" s="90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15">
      <c r="A879" s="2"/>
      <c r="B879" s="2"/>
      <c r="C879" s="2"/>
      <c r="D879" s="49"/>
      <c r="E879" s="2"/>
      <c r="F879" s="2"/>
      <c r="G879" s="2"/>
      <c r="H879" s="2"/>
      <c r="I879" s="91"/>
      <c r="J879" s="68"/>
      <c r="K879" s="49"/>
      <c r="L879" s="90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15">
      <c r="A880" s="2"/>
      <c r="B880" s="2"/>
      <c r="C880" s="2"/>
      <c r="D880" s="49"/>
      <c r="E880" s="2"/>
      <c r="F880" s="2"/>
      <c r="G880" s="2"/>
      <c r="H880" s="2"/>
      <c r="I880" s="91"/>
      <c r="J880" s="68"/>
      <c r="K880" s="49"/>
      <c r="L880" s="90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15">
      <c r="A881" s="2"/>
      <c r="B881" s="2"/>
      <c r="C881" s="2"/>
      <c r="D881" s="49"/>
      <c r="E881" s="2"/>
      <c r="F881" s="2"/>
      <c r="G881" s="2"/>
      <c r="H881" s="2"/>
      <c r="I881" s="91"/>
      <c r="J881" s="68"/>
      <c r="K881" s="49"/>
      <c r="L881" s="90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15">
      <c r="A882" s="2"/>
      <c r="B882" s="2"/>
      <c r="C882" s="2"/>
      <c r="D882" s="49"/>
      <c r="E882" s="2"/>
      <c r="F882" s="2"/>
      <c r="G882" s="2"/>
      <c r="H882" s="2"/>
      <c r="I882" s="91"/>
      <c r="J882" s="68"/>
      <c r="K882" s="49"/>
      <c r="L882" s="90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15">
      <c r="A883" s="2"/>
      <c r="B883" s="2"/>
      <c r="C883" s="2"/>
      <c r="D883" s="49"/>
      <c r="E883" s="2"/>
      <c r="F883" s="2"/>
      <c r="G883" s="2"/>
      <c r="H883" s="2"/>
      <c r="I883" s="91"/>
      <c r="J883" s="68"/>
      <c r="K883" s="49"/>
      <c r="L883" s="90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15">
      <c r="A884" s="2"/>
      <c r="B884" s="2"/>
      <c r="C884" s="2"/>
      <c r="D884" s="49"/>
      <c r="E884" s="2"/>
      <c r="F884" s="2"/>
      <c r="G884" s="2"/>
      <c r="H884" s="2"/>
      <c r="I884" s="91"/>
      <c r="J884" s="68"/>
      <c r="K884" s="49"/>
      <c r="L884" s="90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15">
      <c r="A885" s="2"/>
      <c r="B885" s="2"/>
      <c r="C885" s="2"/>
      <c r="D885" s="49"/>
      <c r="E885" s="2"/>
      <c r="F885" s="2"/>
      <c r="G885" s="2"/>
      <c r="H885" s="2"/>
      <c r="I885" s="91"/>
      <c r="J885" s="68"/>
      <c r="K885" s="49"/>
      <c r="L885" s="90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15">
      <c r="A886" s="2"/>
      <c r="B886" s="2"/>
      <c r="C886" s="2"/>
      <c r="D886" s="49"/>
      <c r="E886" s="2"/>
      <c r="F886" s="2"/>
      <c r="G886" s="2"/>
      <c r="H886" s="2"/>
      <c r="I886" s="91"/>
      <c r="J886" s="68"/>
      <c r="K886" s="49"/>
      <c r="L886" s="90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15">
      <c r="A887" s="2"/>
      <c r="B887" s="2"/>
      <c r="C887" s="2"/>
      <c r="D887" s="49"/>
      <c r="E887" s="2"/>
      <c r="F887" s="2"/>
      <c r="G887" s="2"/>
      <c r="H887" s="2"/>
      <c r="I887" s="91"/>
      <c r="J887" s="68"/>
      <c r="K887" s="49"/>
      <c r="L887" s="90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15">
      <c r="A888" s="2"/>
      <c r="B888" s="2"/>
      <c r="C888" s="2"/>
      <c r="D888" s="49"/>
      <c r="E888" s="2"/>
      <c r="F888" s="2"/>
      <c r="G888" s="2"/>
      <c r="H888" s="2"/>
      <c r="I888" s="91"/>
      <c r="J888" s="68"/>
      <c r="K888" s="49"/>
      <c r="L888" s="90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15">
      <c r="A889" s="2"/>
      <c r="B889" s="2"/>
      <c r="C889" s="2"/>
      <c r="D889" s="49"/>
      <c r="E889" s="2"/>
      <c r="F889" s="2"/>
      <c r="G889" s="2"/>
      <c r="H889" s="2"/>
      <c r="I889" s="91"/>
      <c r="J889" s="68"/>
      <c r="K889" s="49"/>
      <c r="L889" s="90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15">
      <c r="A890" s="2"/>
      <c r="B890" s="2"/>
      <c r="C890" s="2"/>
      <c r="D890" s="49"/>
      <c r="E890" s="2"/>
      <c r="F890" s="2"/>
      <c r="G890" s="2"/>
      <c r="H890" s="2"/>
      <c r="I890" s="91"/>
      <c r="J890" s="68"/>
      <c r="K890" s="49"/>
      <c r="L890" s="90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15">
      <c r="A891" s="2"/>
      <c r="B891" s="2"/>
      <c r="C891" s="2"/>
      <c r="D891" s="49"/>
      <c r="E891" s="2"/>
      <c r="F891" s="2"/>
      <c r="G891" s="2"/>
      <c r="H891" s="2"/>
      <c r="I891" s="91"/>
      <c r="J891" s="68"/>
      <c r="K891" s="49"/>
      <c r="L891" s="90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15">
      <c r="A892" s="2"/>
      <c r="B892" s="2"/>
      <c r="C892" s="2"/>
      <c r="D892" s="49"/>
      <c r="E892" s="2"/>
      <c r="F892" s="2"/>
      <c r="G892" s="2"/>
      <c r="H892" s="2"/>
      <c r="I892" s="91"/>
      <c r="J892" s="68"/>
      <c r="K892" s="49"/>
      <c r="L892" s="90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15">
      <c r="A893" s="2"/>
      <c r="B893" s="2"/>
      <c r="C893" s="2"/>
      <c r="D893" s="49"/>
      <c r="E893" s="2"/>
      <c r="F893" s="2"/>
      <c r="G893" s="2"/>
      <c r="H893" s="2"/>
      <c r="I893" s="91"/>
      <c r="J893" s="68"/>
      <c r="K893" s="49"/>
      <c r="L893" s="90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15">
      <c r="A894" s="2"/>
      <c r="B894" s="2"/>
      <c r="C894" s="2"/>
      <c r="D894" s="49"/>
      <c r="E894" s="2"/>
      <c r="F894" s="2"/>
      <c r="G894" s="2"/>
      <c r="H894" s="2"/>
      <c r="I894" s="91"/>
      <c r="J894" s="68"/>
      <c r="K894" s="49"/>
      <c r="L894" s="90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15">
      <c r="A895" s="2"/>
      <c r="B895" s="2"/>
      <c r="C895" s="2"/>
      <c r="D895" s="49"/>
      <c r="E895" s="2"/>
      <c r="F895" s="2"/>
      <c r="G895" s="2"/>
      <c r="H895" s="2"/>
      <c r="I895" s="91"/>
      <c r="J895" s="68"/>
      <c r="K895" s="49"/>
      <c r="L895" s="90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15">
      <c r="A896" s="2"/>
      <c r="B896" s="2"/>
      <c r="C896" s="2"/>
      <c r="D896" s="49"/>
      <c r="E896" s="2"/>
      <c r="F896" s="2"/>
      <c r="G896" s="2"/>
      <c r="H896" s="2"/>
      <c r="I896" s="91"/>
      <c r="J896" s="68"/>
      <c r="K896" s="49"/>
      <c r="L896" s="90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15">
      <c r="A897" s="2"/>
      <c r="B897" s="2"/>
      <c r="C897" s="2"/>
      <c r="D897" s="49"/>
      <c r="E897" s="2"/>
      <c r="F897" s="2"/>
      <c r="G897" s="2"/>
      <c r="H897" s="2"/>
      <c r="I897" s="91"/>
      <c r="J897" s="68"/>
      <c r="K897" s="49"/>
      <c r="L897" s="90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15">
      <c r="A898" s="2"/>
      <c r="B898" s="2"/>
      <c r="C898" s="2"/>
      <c r="D898" s="49"/>
      <c r="E898" s="2"/>
      <c r="F898" s="2"/>
      <c r="G898" s="2"/>
      <c r="H898" s="2"/>
      <c r="I898" s="91"/>
      <c r="J898" s="68"/>
      <c r="K898" s="49"/>
      <c r="L898" s="90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15">
      <c r="A899" s="2"/>
      <c r="B899" s="2"/>
      <c r="C899" s="2"/>
      <c r="D899" s="49"/>
      <c r="E899" s="2"/>
      <c r="F899" s="2"/>
      <c r="G899" s="2"/>
      <c r="H899" s="2"/>
      <c r="I899" s="91"/>
      <c r="J899" s="68"/>
      <c r="K899" s="49"/>
      <c r="L899" s="90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15">
      <c r="A900" s="2"/>
      <c r="B900" s="2"/>
      <c r="C900" s="2"/>
      <c r="D900" s="49"/>
      <c r="E900" s="2"/>
      <c r="F900" s="2"/>
      <c r="G900" s="2"/>
      <c r="H900" s="2"/>
      <c r="I900" s="91"/>
      <c r="J900" s="68"/>
      <c r="K900" s="49"/>
      <c r="L900" s="90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15">
      <c r="A901" s="2"/>
      <c r="B901" s="2"/>
      <c r="C901" s="2"/>
      <c r="D901" s="49"/>
      <c r="E901" s="2"/>
      <c r="F901" s="2"/>
      <c r="G901" s="2"/>
      <c r="H901" s="2"/>
      <c r="I901" s="91"/>
      <c r="J901" s="68"/>
      <c r="K901" s="49"/>
      <c r="L901" s="90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15">
      <c r="A902" s="2"/>
      <c r="B902" s="2"/>
      <c r="C902" s="2"/>
      <c r="D902" s="49"/>
      <c r="E902" s="2"/>
      <c r="F902" s="2"/>
      <c r="G902" s="2"/>
      <c r="H902" s="2"/>
      <c r="I902" s="91"/>
      <c r="J902" s="68"/>
      <c r="K902" s="49"/>
      <c r="L902" s="90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15">
      <c r="A903" s="2"/>
      <c r="B903" s="2"/>
      <c r="C903" s="2"/>
      <c r="D903" s="49"/>
      <c r="E903" s="2"/>
      <c r="F903" s="2"/>
      <c r="G903" s="2"/>
      <c r="H903" s="2"/>
      <c r="I903" s="91"/>
      <c r="J903" s="68"/>
      <c r="K903" s="49"/>
      <c r="L903" s="90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15">
      <c r="A904" s="2"/>
      <c r="B904" s="2"/>
      <c r="C904" s="2"/>
      <c r="D904" s="49"/>
      <c r="E904" s="2"/>
      <c r="F904" s="2"/>
      <c r="G904" s="2"/>
      <c r="H904" s="2"/>
      <c r="I904" s="91"/>
      <c r="J904" s="68"/>
      <c r="K904" s="49"/>
      <c r="L904" s="90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15">
      <c r="A905" s="2"/>
      <c r="B905" s="2"/>
      <c r="C905" s="2"/>
      <c r="D905" s="49"/>
      <c r="E905" s="2"/>
      <c r="F905" s="2"/>
      <c r="G905" s="2"/>
      <c r="H905" s="2"/>
      <c r="I905" s="91"/>
      <c r="J905" s="68"/>
      <c r="K905" s="49"/>
      <c r="L905" s="90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15">
      <c r="A906" s="2"/>
      <c r="B906" s="2"/>
      <c r="C906" s="2"/>
      <c r="D906" s="49"/>
      <c r="E906" s="2"/>
      <c r="F906" s="2"/>
      <c r="G906" s="2"/>
      <c r="H906" s="2"/>
      <c r="I906" s="91"/>
      <c r="J906" s="68"/>
      <c r="K906" s="49"/>
      <c r="L906" s="90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15">
      <c r="A907" s="2"/>
      <c r="B907" s="2"/>
      <c r="C907" s="2"/>
      <c r="D907" s="49"/>
      <c r="E907" s="2"/>
      <c r="F907" s="2"/>
      <c r="G907" s="2"/>
      <c r="H907" s="2"/>
      <c r="I907" s="91"/>
      <c r="J907" s="68"/>
      <c r="K907" s="49"/>
      <c r="L907" s="90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15">
      <c r="A908" s="2"/>
      <c r="B908" s="2"/>
      <c r="C908" s="2"/>
      <c r="D908" s="49"/>
      <c r="E908" s="2"/>
      <c r="F908" s="2"/>
      <c r="G908" s="2"/>
      <c r="H908" s="2"/>
      <c r="I908" s="91"/>
      <c r="J908" s="68"/>
      <c r="K908" s="49"/>
      <c r="L908" s="90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15">
      <c r="A909" s="2"/>
      <c r="B909" s="2"/>
      <c r="C909" s="2"/>
      <c r="D909" s="49"/>
      <c r="E909" s="2"/>
      <c r="F909" s="2"/>
      <c r="G909" s="2"/>
      <c r="H909" s="2"/>
      <c r="I909" s="91"/>
      <c r="J909" s="68"/>
      <c r="K909" s="49"/>
      <c r="L909" s="90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15">
      <c r="A910" s="2"/>
      <c r="B910" s="2"/>
      <c r="C910" s="2"/>
      <c r="D910" s="49"/>
      <c r="E910" s="2"/>
      <c r="F910" s="2"/>
      <c r="G910" s="2"/>
      <c r="H910" s="2"/>
      <c r="I910" s="91"/>
      <c r="J910" s="68"/>
      <c r="K910" s="49"/>
      <c r="L910" s="90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15">
      <c r="A911" s="2"/>
      <c r="B911" s="2"/>
      <c r="C911" s="2"/>
      <c r="D911" s="49"/>
      <c r="E911" s="2"/>
      <c r="F911" s="2"/>
      <c r="G911" s="2"/>
      <c r="H911" s="2"/>
      <c r="I911" s="91"/>
      <c r="J911" s="68"/>
      <c r="K911" s="49"/>
      <c r="L911" s="90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15">
      <c r="A912" s="2"/>
      <c r="B912" s="2"/>
      <c r="C912" s="2"/>
      <c r="D912" s="49"/>
      <c r="E912" s="2"/>
      <c r="F912" s="2"/>
      <c r="G912" s="2"/>
      <c r="H912" s="2"/>
      <c r="I912" s="91"/>
      <c r="J912" s="68"/>
      <c r="K912" s="49"/>
      <c r="L912" s="90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15">
      <c r="A913" s="2"/>
      <c r="B913" s="2"/>
      <c r="C913" s="2"/>
      <c r="D913" s="49"/>
      <c r="E913" s="2"/>
      <c r="F913" s="2"/>
      <c r="G913" s="2"/>
      <c r="H913" s="2"/>
      <c r="I913" s="91"/>
      <c r="J913" s="68"/>
      <c r="K913" s="49"/>
      <c r="L913" s="90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15">
      <c r="A914" s="2"/>
      <c r="B914" s="2"/>
      <c r="C914" s="2"/>
      <c r="D914" s="49"/>
      <c r="E914" s="2"/>
      <c r="F914" s="2"/>
      <c r="G914" s="2"/>
      <c r="H914" s="2"/>
      <c r="I914" s="91"/>
      <c r="J914" s="68"/>
      <c r="K914" s="49"/>
      <c r="L914" s="90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15">
      <c r="A915" s="2"/>
      <c r="B915" s="2"/>
      <c r="C915" s="2"/>
      <c r="D915" s="49"/>
      <c r="E915" s="2"/>
      <c r="F915" s="2"/>
      <c r="G915" s="2"/>
      <c r="H915" s="2"/>
      <c r="I915" s="91"/>
      <c r="J915" s="68"/>
      <c r="K915" s="49"/>
      <c r="L915" s="90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15">
      <c r="A916" s="2"/>
      <c r="B916" s="2"/>
      <c r="C916" s="2"/>
      <c r="D916" s="49"/>
      <c r="E916" s="2"/>
      <c r="F916" s="2"/>
      <c r="G916" s="2"/>
      <c r="H916" s="2"/>
      <c r="I916" s="91"/>
      <c r="J916" s="68"/>
      <c r="K916" s="49"/>
      <c r="L916" s="90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15">
      <c r="A917" s="2"/>
      <c r="B917" s="2"/>
      <c r="C917" s="2"/>
      <c r="D917" s="49"/>
      <c r="E917" s="2"/>
      <c r="F917" s="2"/>
      <c r="G917" s="2"/>
      <c r="H917" s="2"/>
      <c r="I917" s="91"/>
      <c r="J917" s="68"/>
      <c r="K917" s="49"/>
      <c r="L917" s="90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15">
      <c r="A918" s="2"/>
      <c r="B918" s="2"/>
      <c r="C918" s="2"/>
      <c r="D918" s="49"/>
      <c r="E918" s="2"/>
      <c r="F918" s="2"/>
      <c r="G918" s="2"/>
      <c r="H918" s="2"/>
      <c r="I918" s="91"/>
      <c r="J918" s="68"/>
      <c r="K918" s="49"/>
      <c r="L918" s="90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15">
      <c r="A919" s="2"/>
      <c r="B919" s="2"/>
      <c r="C919" s="2"/>
      <c r="D919" s="49"/>
      <c r="E919" s="2"/>
      <c r="F919" s="2"/>
      <c r="G919" s="2"/>
      <c r="H919" s="2"/>
      <c r="I919" s="91"/>
      <c r="J919" s="68"/>
      <c r="K919" s="49"/>
      <c r="L919" s="90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15">
      <c r="A920" s="2"/>
      <c r="B920" s="2"/>
      <c r="C920" s="2"/>
      <c r="D920" s="49"/>
      <c r="E920" s="2"/>
      <c r="F920" s="2"/>
      <c r="G920" s="2"/>
      <c r="H920" s="2"/>
      <c r="I920" s="91"/>
      <c r="J920" s="68"/>
      <c r="K920" s="49"/>
      <c r="L920" s="90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15">
      <c r="A921" s="2"/>
      <c r="B921" s="2"/>
      <c r="C921" s="2"/>
      <c r="D921" s="49"/>
      <c r="E921" s="2"/>
      <c r="F921" s="2"/>
      <c r="G921" s="2"/>
      <c r="H921" s="2"/>
      <c r="I921" s="91"/>
      <c r="J921" s="68"/>
      <c r="K921" s="49"/>
      <c r="L921" s="90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15">
      <c r="A922" s="2"/>
      <c r="B922" s="2"/>
      <c r="C922" s="2"/>
      <c r="D922" s="49"/>
      <c r="E922" s="2"/>
      <c r="F922" s="2"/>
      <c r="G922" s="2"/>
      <c r="H922" s="2"/>
      <c r="I922" s="91"/>
      <c r="J922" s="68"/>
      <c r="K922" s="49"/>
      <c r="L922" s="90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15">
      <c r="A923" s="2"/>
      <c r="B923" s="2"/>
      <c r="C923" s="2"/>
      <c r="D923" s="49"/>
      <c r="E923" s="2"/>
      <c r="F923" s="2"/>
      <c r="G923" s="2"/>
      <c r="H923" s="2"/>
      <c r="I923" s="91"/>
      <c r="J923" s="68"/>
      <c r="K923" s="49"/>
      <c r="L923" s="90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15">
      <c r="A924" s="2"/>
      <c r="B924" s="2"/>
      <c r="C924" s="2"/>
      <c r="D924" s="49"/>
      <c r="E924" s="2"/>
      <c r="F924" s="2"/>
      <c r="G924" s="2"/>
      <c r="H924" s="2"/>
      <c r="I924" s="91"/>
      <c r="J924" s="68"/>
      <c r="K924" s="49"/>
      <c r="L924" s="90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15">
      <c r="A925" s="2"/>
      <c r="B925" s="2"/>
      <c r="C925" s="2"/>
      <c r="D925" s="49"/>
      <c r="E925" s="2"/>
      <c r="F925" s="2"/>
      <c r="G925" s="2"/>
      <c r="H925" s="2"/>
      <c r="I925" s="91"/>
      <c r="J925" s="68"/>
      <c r="K925" s="49"/>
      <c r="L925" s="90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15">
      <c r="A926" s="2"/>
      <c r="B926" s="2"/>
      <c r="C926" s="2"/>
      <c r="D926" s="49"/>
      <c r="E926" s="2"/>
      <c r="F926" s="2"/>
      <c r="G926" s="2"/>
      <c r="H926" s="2"/>
      <c r="I926" s="91"/>
      <c r="J926" s="68"/>
      <c r="K926" s="49"/>
      <c r="L926" s="90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15">
      <c r="A927" s="2"/>
      <c r="B927" s="2"/>
      <c r="C927" s="2"/>
      <c r="D927" s="49"/>
      <c r="E927" s="2"/>
      <c r="F927" s="2"/>
      <c r="G927" s="2"/>
      <c r="H927" s="2"/>
      <c r="I927" s="91"/>
      <c r="J927" s="68"/>
      <c r="K927" s="49"/>
      <c r="L927" s="90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15">
      <c r="A928" s="2"/>
      <c r="B928" s="2"/>
      <c r="C928" s="2"/>
      <c r="D928" s="49"/>
      <c r="E928" s="2"/>
      <c r="F928" s="2"/>
      <c r="G928" s="2"/>
      <c r="H928" s="2"/>
      <c r="I928" s="91"/>
      <c r="J928" s="68"/>
      <c r="K928" s="49"/>
      <c r="L928" s="90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15">
      <c r="A929" s="2"/>
      <c r="B929" s="2"/>
      <c r="C929" s="2"/>
      <c r="D929" s="49"/>
      <c r="E929" s="2"/>
      <c r="F929" s="2"/>
      <c r="G929" s="2"/>
      <c r="H929" s="2"/>
      <c r="I929" s="91"/>
      <c r="J929" s="68"/>
      <c r="K929" s="49"/>
      <c r="L929" s="90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15">
      <c r="A930" s="2"/>
      <c r="B930" s="2"/>
      <c r="C930" s="2"/>
      <c r="D930" s="49"/>
      <c r="E930" s="2"/>
      <c r="F930" s="2"/>
      <c r="G930" s="2"/>
      <c r="H930" s="2"/>
      <c r="I930" s="91"/>
      <c r="J930" s="68"/>
      <c r="K930" s="49"/>
      <c r="L930" s="90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15">
      <c r="A931" s="2"/>
      <c r="B931" s="2"/>
      <c r="C931" s="2"/>
      <c r="D931" s="49"/>
      <c r="E931" s="2"/>
      <c r="F931" s="2"/>
      <c r="G931" s="2"/>
      <c r="H931" s="2"/>
      <c r="I931" s="91"/>
      <c r="J931" s="68"/>
      <c r="K931" s="49"/>
      <c r="L931" s="90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15">
      <c r="A932" s="2"/>
      <c r="B932" s="2"/>
      <c r="C932" s="2"/>
      <c r="D932" s="49"/>
      <c r="E932" s="2"/>
      <c r="F932" s="2"/>
      <c r="G932" s="2"/>
      <c r="H932" s="2"/>
      <c r="I932" s="91"/>
      <c r="J932" s="68"/>
      <c r="K932" s="49"/>
      <c r="L932" s="90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15">
      <c r="A933" s="2"/>
      <c r="B933" s="2"/>
      <c r="C933" s="2"/>
      <c r="D933" s="49"/>
      <c r="E933" s="2"/>
      <c r="F933" s="2"/>
      <c r="G933" s="2"/>
      <c r="H933" s="2"/>
      <c r="I933" s="91"/>
      <c r="J933" s="68"/>
      <c r="K933" s="49"/>
      <c r="L933" s="90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15">
      <c r="A934" s="2"/>
      <c r="B934" s="2"/>
      <c r="C934" s="2"/>
      <c r="D934" s="49"/>
      <c r="E934" s="2"/>
      <c r="F934" s="2"/>
      <c r="G934" s="2"/>
      <c r="H934" s="2"/>
      <c r="I934" s="91"/>
      <c r="J934" s="68"/>
      <c r="K934" s="49"/>
      <c r="L934" s="90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15">
      <c r="A935" s="2"/>
      <c r="B935" s="2"/>
      <c r="C935" s="2"/>
      <c r="D935" s="49"/>
      <c r="E935" s="2"/>
      <c r="F935" s="2"/>
      <c r="G935" s="2"/>
      <c r="H935" s="2"/>
      <c r="I935" s="91"/>
      <c r="J935" s="68"/>
      <c r="K935" s="49"/>
      <c r="L935" s="90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15">
      <c r="A936" s="2"/>
      <c r="B936" s="2"/>
      <c r="C936" s="2"/>
      <c r="D936" s="49"/>
      <c r="E936" s="2"/>
      <c r="F936" s="2"/>
      <c r="G936" s="2"/>
      <c r="H936" s="2"/>
      <c r="I936" s="91"/>
      <c r="J936" s="68"/>
      <c r="K936" s="49"/>
      <c r="L936" s="90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15">
      <c r="A937" s="2"/>
      <c r="B937" s="2"/>
      <c r="C937" s="2"/>
      <c r="D937" s="49"/>
      <c r="E937" s="2"/>
      <c r="F937" s="2"/>
      <c r="G937" s="2"/>
      <c r="H937" s="2"/>
      <c r="I937" s="91"/>
      <c r="J937" s="68"/>
      <c r="K937" s="49"/>
      <c r="L937" s="90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15">
      <c r="A938" s="2"/>
      <c r="B938" s="2"/>
      <c r="C938" s="2"/>
      <c r="D938" s="49"/>
      <c r="E938" s="2"/>
      <c r="F938" s="2"/>
      <c r="G938" s="2"/>
      <c r="H938" s="2"/>
      <c r="I938" s="91"/>
      <c r="J938" s="68"/>
      <c r="K938" s="49"/>
      <c r="L938" s="90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15">
      <c r="A939" s="2"/>
      <c r="B939" s="2"/>
      <c r="C939" s="2"/>
      <c r="D939" s="49"/>
      <c r="E939" s="2"/>
      <c r="F939" s="2"/>
      <c r="G939" s="2"/>
      <c r="H939" s="2"/>
      <c r="I939" s="91"/>
      <c r="J939" s="68"/>
      <c r="K939" s="49"/>
      <c r="L939" s="90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15">
      <c r="A940" s="2"/>
      <c r="B940" s="2"/>
      <c r="C940" s="2"/>
      <c r="D940" s="49"/>
      <c r="E940" s="2"/>
      <c r="F940" s="2"/>
      <c r="G940" s="2"/>
      <c r="H940" s="2"/>
      <c r="I940" s="91"/>
      <c r="J940" s="68"/>
      <c r="K940" s="49"/>
      <c r="L940" s="90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15">
      <c r="A941" s="2"/>
      <c r="B941" s="2"/>
      <c r="C941" s="2"/>
      <c r="D941" s="49"/>
      <c r="E941" s="2"/>
      <c r="F941" s="2"/>
      <c r="G941" s="2"/>
      <c r="H941" s="2"/>
      <c r="I941" s="91"/>
      <c r="J941" s="68"/>
      <c r="K941" s="49"/>
      <c r="L941" s="90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15">
      <c r="A942" s="2"/>
      <c r="B942" s="2"/>
      <c r="C942" s="2"/>
      <c r="D942" s="49"/>
      <c r="E942" s="2"/>
      <c r="F942" s="2"/>
      <c r="G942" s="2"/>
      <c r="H942" s="2"/>
      <c r="I942" s="91"/>
      <c r="J942" s="68"/>
      <c r="K942" s="49"/>
      <c r="L942" s="90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15">
      <c r="A943" s="2"/>
      <c r="B943" s="2"/>
      <c r="C943" s="2"/>
      <c r="D943" s="49"/>
      <c r="E943" s="2"/>
      <c r="F943" s="2"/>
      <c r="G943" s="2"/>
      <c r="H943" s="2"/>
      <c r="I943" s="91"/>
      <c r="J943" s="68"/>
      <c r="K943" s="49"/>
      <c r="L943" s="90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15">
      <c r="A944" s="2"/>
      <c r="B944" s="2"/>
      <c r="C944" s="2"/>
      <c r="D944" s="49"/>
      <c r="E944" s="2"/>
      <c r="F944" s="2"/>
      <c r="G944" s="2"/>
      <c r="H944" s="2"/>
      <c r="I944" s="91"/>
      <c r="J944" s="68"/>
      <c r="K944" s="49"/>
      <c r="L944" s="90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15">
      <c r="A945" s="2"/>
      <c r="B945" s="2"/>
      <c r="C945" s="2"/>
      <c r="D945" s="49"/>
      <c r="E945" s="2"/>
      <c r="F945" s="2"/>
      <c r="G945" s="2"/>
      <c r="H945" s="2"/>
      <c r="I945" s="91"/>
      <c r="J945" s="68"/>
      <c r="K945" s="49"/>
      <c r="L945" s="90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15">
      <c r="A946" s="2"/>
      <c r="B946" s="2"/>
      <c r="C946" s="2"/>
      <c r="D946" s="49"/>
      <c r="E946" s="2"/>
      <c r="F946" s="2"/>
      <c r="G946" s="2"/>
      <c r="H946" s="2"/>
      <c r="I946" s="91"/>
      <c r="J946" s="68"/>
      <c r="K946" s="49"/>
      <c r="L946" s="90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15">
      <c r="A947" s="2"/>
      <c r="B947" s="2"/>
      <c r="C947" s="2"/>
      <c r="D947" s="49"/>
      <c r="E947" s="2"/>
      <c r="F947" s="2"/>
      <c r="G947" s="2"/>
      <c r="H947" s="2"/>
      <c r="I947" s="91"/>
      <c r="J947" s="68"/>
      <c r="K947" s="49"/>
      <c r="L947" s="90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15">
      <c r="A948" s="2"/>
      <c r="B948" s="2"/>
      <c r="C948" s="2"/>
      <c r="D948" s="49"/>
      <c r="E948" s="2"/>
      <c r="F948" s="2"/>
      <c r="G948" s="2"/>
      <c r="H948" s="2"/>
      <c r="I948" s="91"/>
      <c r="J948" s="68"/>
      <c r="K948" s="49"/>
      <c r="L948" s="90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15">
      <c r="A949" s="2"/>
      <c r="B949" s="2"/>
      <c r="C949" s="2"/>
      <c r="D949" s="49"/>
      <c r="E949" s="2"/>
      <c r="F949" s="2"/>
      <c r="G949" s="2"/>
      <c r="H949" s="2"/>
      <c r="I949" s="91"/>
      <c r="J949" s="68"/>
      <c r="K949" s="49"/>
      <c r="L949" s="90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15">
      <c r="A950" s="2"/>
      <c r="B950" s="2"/>
      <c r="C950" s="2"/>
      <c r="D950" s="49"/>
      <c r="E950" s="2"/>
      <c r="F950" s="2"/>
      <c r="G950" s="2"/>
      <c r="H950" s="2"/>
      <c r="I950" s="91"/>
      <c r="J950" s="68"/>
      <c r="K950" s="49"/>
      <c r="L950" s="90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15">
      <c r="A951" s="2"/>
      <c r="B951" s="2"/>
      <c r="C951" s="2"/>
      <c r="D951" s="49"/>
      <c r="E951" s="2"/>
      <c r="F951" s="2"/>
      <c r="G951" s="2"/>
      <c r="H951" s="2"/>
      <c r="I951" s="91"/>
      <c r="J951" s="68"/>
      <c r="K951" s="49"/>
      <c r="L951" s="90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15">
      <c r="A952" s="2"/>
      <c r="B952" s="2"/>
      <c r="C952" s="2"/>
      <c r="D952" s="49"/>
      <c r="E952" s="2"/>
      <c r="F952" s="2"/>
      <c r="G952" s="2"/>
      <c r="H952" s="2"/>
      <c r="I952" s="91"/>
      <c r="J952" s="68"/>
      <c r="K952" s="49"/>
      <c r="L952" s="90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15">
      <c r="A953" s="2"/>
      <c r="B953" s="2"/>
      <c r="C953" s="2"/>
      <c r="D953" s="49"/>
      <c r="E953" s="2"/>
      <c r="F953" s="2"/>
      <c r="G953" s="2"/>
      <c r="H953" s="2"/>
      <c r="I953" s="91"/>
      <c r="J953" s="68"/>
      <c r="K953" s="49"/>
      <c r="L953" s="90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15">
      <c r="A954" s="2"/>
      <c r="B954" s="2"/>
      <c r="C954" s="2"/>
      <c r="D954" s="49"/>
      <c r="E954" s="2"/>
      <c r="F954" s="2"/>
      <c r="G954" s="2"/>
      <c r="H954" s="2"/>
      <c r="I954" s="91"/>
      <c r="J954" s="68"/>
      <c r="K954" s="49"/>
      <c r="L954" s="90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15">
      <c r="A955" s="2"/>
      <c r="B955" s="2"/>
      <c r="C955" s="2"/>
      <c r="D955" s="49"/>
      <c r="E955" s="2"/>
      <c r="F955" s="2"/>
      <c r="G955" s="2"/>
      <c r="H955" s="2"/>
      <c r="I955" s="91"/>
      <c r="J955" s="68"/>
      <c r="K955" s="49"/>
      <c r="L955" s="90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15">
      <c r="A956" s="2"/>
      <c r="B956" s="2"/>
      <c r="C956" s="2"/>
      <c r="D956" s="49"/>
      <c r="E956" s="2"/>
      <c r="F956" s="2"/>
      <c r="G956" s="2"/>
      <c r="H956" s="2"/>
      <c r="I956" s="91"/>
      <c r="J956" s="68"/>
      <c r="K956" s="49"/>
      <c r="L956" s="90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15">
      <c r="A957" s="2"/>
      <c r="B957" s="2"/>
      <c r="C957" s="2"/>
      <c r="D957" s="49"/>
      <c r="E957" s="2"/>
      <c r="F957" s="2"/>
      <c r="G957" s="2"/>
      <c r="H957" s="2"/>
      <c r="I957" s="91"/>
      <c r="J957" s="68"/>
      <c r="K957" s="49"/>
      <c r="L957" s="90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15">
      <c r="A958" s="2"/>
      <c r="B958" s="2"/>
      <c r="C958" s="2"/>
      <c r="D958" s="49"/>
      <c r="E958" s="2"/>
      <c r="F958" s="2"/>
      <c r="G958" s="2"/>
      <c r="H958" s="2"/>
      <c r="I958" s="91"/>
      <c r="J958" s="68"/>
      <c r="K958" s="49"/>
      <c r="L958" s="90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15">
      <c r="A959" s="2"/>
      <c r="B959" s="2"/>
      <c r="C959" s="2"/>
      <c r="D959" s="49"/>
      <c r="E959" s="2"/>
      <c r="F959" s="2"/>
      <c r="G959" s="2"/>
      <c r="H959" s="2"/>
      <c r="I959" s="91"/>
      <c r="J959" s="68"/>
      <c r="K959" s="49"/>
      <c r="L959" s="90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15">
      <c r="A960" s="2"/>
      <c r="B960" s="2"/>
      <c r="C960" s="2"/>
      <c r="D960" s="49"/>
      <c r="E960" s="2"/>
      <c r="F960" s="2"/>
      <c r="G960" s="2"/>
      <c r="H960" s="2"/>
      <c r="I960" s="91"/>
      <c r="J960" s="68"/>
      <c r="K960" s="49"/>
      <c r="L960" s="90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15">
      <c r="A961" s="2"/>
      <c r="B961" s="2"/>
      <c r="C961" s="2"/>
      <c r="D961" s="49"/>
      <c r="E961" s="2"/>
      <c r="F961" s="2"/>
      <c r="G961" s="2"/>
      <c r="H961" s="2"/>
      <c r="I961" s="91"/>
      <c r="J961" s="68"/>
      <c r="K961" s="49"/>
      <c r="L961" s="90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15">
      <c r="A962" s="2"/>
      <c r="B962" s="2"/>
      <c r="C962" s="2"/>
      <c r="D962" s="49"/>
      <c r="E962" s="2"/>
      <c r="F962" s="2"/>
      <c r="G962" s="2"/>
      <c r="H962" s="2"/>
      <c r="I962" s="91"/>
      <c r="J962" s="68"/>
      <c r="K962" s="49"/>
      <c r="L962" s="90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15">
      <c r="A963" s="2"/>
      <c r="B963" s="2"/>
      <c r="C963" s="2"/>
      <c r="D963" s="49"/>
      <c r="E963" s="2"/>
      <c r="F963" s="2"/>
      <c r="G963" s="2"/>
      <c r="H963" s="2"/>
      <c r="I963" s="91"/>
      <c r="J963" s="68"/>
      <c r="K963" s="49"/>
      <c r="L963" s="90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15">
      <c r="A964" s="2"/>
      <c r="B964" s="2"/>
      <c r="C964" s="2"/>
      <c r="D964" s="49"/>
      <c r="E964" s="2"/>
      <c r="F964" s="2"/>
      <c r="G964" s="2"/>
      <c r="H964" s="2"/>
      <c r="I964" s="91"/>
      <c r="J964" s="68"/>
      <c r="K964" s="49"/>
      <c r="L964" s="90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15">
      <c r="A965" s="2"/>
      <c r="B965" s="2"/>
      <c r="C965" s="2"/>
      <c r="D965" s="49"/>
      <c r="E965" s="2"/>
      <c r="F965" s="2"/>
      <c r="G965" s="2"/>
      <c r="H965" s="2"/>
      <c r="I965" s="91"/>
      <c r="J965" s="68"/>
      <c r="K965" s="49"/>
      <c r="L965" s="90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15">
      <c r="A966" s="2"/>
      <c r="B966" s="2"/>
      <c r="C966" s="2"/>
      <c r="D966" s="49"/>
      <c r="E966" s="2"/>
      <c r="F966" s="2"/>
      <c r="G966" s="2"/>
      <c r="H966" s="2"/>
      <c r="I966" s="91"/>
      <c r="J966" s="68"/>
      <c r="K966" s="49"/>
      <c r="L966" s="90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15">
      <c r="A967" s="2"/>
      <c r="B967" s="2"/>
      <c r="C967" s="2"/>
      <c r="D967" s="49"/>
      <c r="E967" s="2"/>
      <c r="F967" s="2"/>
      <c r="G967" s="2"/>
      <c r="H967" s="2"/>
      <c r="I967" s="91"/>
      <c r="J967" s="68"/>
      <c r="K967" s="49"/>
      <c r="L967" s="90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15">
      <c r="A968" s="2"/>
      <c r="B968" s="2"/>
      <c r="C968" s="2"/>
      <c r="D968" s="49"/>
      <c r="E968" s="2"/>
      <c r="F968" s="2"/>
      <c r="G968" s="2"/>
      <c r="H968" s="2"/>
      <c r="I968" s="91"/>
      <c r="J968" s="68"/>
      <c r="K968" s="49"/>
      <c r="L968" s="90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15">
      <c r="A969" s="2"/>
      <c r="B969" s="2"/>
      <c r="C969" s="2"/>
      <c r="D969" s="49"/>
      <c r="E969" s="2"/>
      <c r="F969" s="2"/>
      <c r="G969" s="2"/>
      <c r="H969" s="2"/>
      <c r="I969" s="91"/>
      <c r="J969" s="68"/>
      <c r="K969" s="49"/>
      <c r="L969" s="90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15">
      <c r="A970" s="2"/>
      <c r="B970" s="2"/>
      <c r="C970" s="2"/>
      <c r="D970" s="49"/>
      <c r="E970" s="2"/>
      <c r="F970" s="2"/>
      <c r="G970" s="2"/>
      <c r="H970" s="2"/>
      <c r="I970" s="91"/>
      <c r="J970" s="68"/>
      <c r="K970" s="49"/>
      <c r="L970" s="90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15">
      <c r="A971" s="2"/>
      <c r="B971" s="2"/>
      <c r="C971" s="2"/>
      <c r="D971" s="49"/>
      <c r="E971" s="2"/>
      <c r="F971" s="2"/>
      <c r="G971" s="2"/>
      <c r="H971" s="2"/>
      <c r="I971" s="91"/>
      <c r="J971" s="68"/>
      <c r="K971" s="49"/>
      <c r="L971" s="90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15">
      <c r="A972" s="2"/>
      <c r="B972" s="2"/>
      <c r="C972" s="2"/>
      <c r="D972" s="49"/>
      <c r="E972" s="2"/>
      <c r="F972" s="2"/>
      <c r="G972" s="2"/>
      <c r="H972" s="2"/>
      <c r="I972" s="91"/>
      <c r="J972" s="68"/>
      <c r="K972" s="49"/>
      <c r="L972" s="90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15">
      <c r="A973" s="2"/>
      <c r="B973" s="2"/>
      <c r="C973" s="2"/>
      <c r="D973" s="49"/>
      <c r="E973" s="2"/>
      <c r="F973" s="2"/>
      <c r="G973" s="2"/>
      <c r="H973" s="2"/>
      <c r="I973" s="91"/>
      <c r="J973" s="68"/>
      <c r="K973" s="49"/>
      <c r="L973" s="90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15">
      <c r="A974" s="2"/>
      <c r="B974" s="2"/>
      <c r="C974" s="2"/>
      <c r="D974" s="49"/>
      <c r="E974" s="2"/>
      <c r="F974" s="2"/>
      <c r="G974" s="2"/>
      <c r="H974" s="2"/>
      <c r="I974" s="91"/>
      <c r="J974" s="68"/>
      <c r="K974" s="49"/>
      <c r="L974" s="90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15">
      <c r="A975" s="2"/>
      <c r="B975" s="2"/>
      <c r="C975" s="2"/>
      <c r="D975" s="49"/>
      <c r="E975" s="2"/>
      <c r="F975" s="2"/>
      <c r="G975" s="2"/>
      <c r="H975" s="2"/>
      <c r="I975" s="91"/>
      <c r="J975" s="68"/>
      <c r="K975" s="49"/>
      <c r="L975" s="90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15">
      <c r="A976" s="2"/>
      <c r="B976" s="2"/>
      <c r="C976" s="2"/>
      <c r="D976" s="49"/>
      <c r="E976" s="2"/>
      <c r="F976" s="2"/>
      <c r="G976" s="2"/>
      <c r="H976" s="2"/>
      <c r="I976" s="91"/>
      <c r="J976" s="68"/>
      <c r="K976" s="49"/>
      <c r="L976" s="90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15">
      <c r="A977" s="2"/>
      <c r="B977" s="2"/>
      <c r="C977" s="2"/>
      <c r="D977" s="49"/>
      <c r="E977" s="2"/>
      <c r="F977" s="2"/>
      <c r="G977" s="2"/>
      <c r="H977" s="2"/>
      <c r="I977" s="91"/>
      <c r="J977" s="68"/>
      <c r="K977" s="49"/>
      <c r="L977" s="90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15">
      <c r="A978" s="2"/>
      <c r="B978" s="2"/>
      <c r="C978" s="2"/>
      <c r="D978" s="49"/>
      <c r="E978" s="2"/>
      <c r="F978" s="2"/>
      <c r="G978" s="2"/>
      <c r="H978" s="2"/>
      <c r="I978" s="91"/>
      <c r="J978" s="68"/>
      <c r="K978" s="49"/>
      <c r="L978" s="90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15">
      <c r="A979" s="2"/>
      <c r="B979" s="2"/>
      <c r="C979" s="2"/>
      <c r="D979" s="49"/>
      <c r="E979" s="2"/>
      <c r="F979" s="2"/>
      <c r="G979" s="2"/>
      <c r="H979" s="2"/>
      <c r="I979" s="91"/>
      <c r="J979" s="68"/>
      <c r="K979" s="49"/>
      <c r="L979" s="90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15">
      <c r="A980" s="2"/>
      <c r="B980" s="2"/>
      <c r="C980" s="2"/>
      <c r="D980" s="49"/>
      <c r="E980" s="2"/>
      <c r="F980" s="2"/>
      <c r="G980" s="2"/>
      <c r="H980" s="2"/>
      <c r="I980" s="91"/>
      <c r="J980" s="68"/>
      <c r="K980" s="49"/>
      <c r="L980" s="90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15">
      <c r="A981" s="2"/>
      <c r="B981" s="2"/>
      <c r="C981" s="2"/>
      <c r="D981" s="49"/>
      <c r="E981" s="2"/>
      <c r="F981" s="2"/>
      <c r="G981" s="2"/>
      <c r="H981" s="2"/>
      <c r="I981" s="91"/>
      <c r="J981" s="68"/>
      <c r="K981" s="49"/>
      <c r="L981" s="90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15">
      <c r="A982" s="2"/>
      <c r="B982" s="2"/>
      <c r="C982" s="2"/>
      <c r="D982" s="49"/>
      <c r="E982" s="2"/>
      <c r="F982" s="2"/>
      <c r="G982" s="2"/>
      <c r="H982" s="2"/>
      <c r="I982" s="91"/>
      <c r="J982" s="68"/>
      <c r="K982" s="49"/>
      <c r="L982" s="90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15">
      <c r="A983" s="2"/>
      <c r="B983" s="2"/>
      <c r="C983" s="2"/>
      <c r="D983" s="49"/>
      <c r="E983" s="2"/>
      <c r="F983" s="2"/>
      <c r="G983" s="2"/>
      <c r="H983" s="2"/>
      <c r="I983" s="91"/>
      <c r="J983" s="68"/>
      <c r="K983" s="49"/>
      <c r="L983" s="90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15">
      <c r="A984" s="2"/>
      <c r="B984" s="2"/>
      <c r="C984" s="2"/>
      <c r="D984" s="49"/>
      <c r="E984" s="2"/>
      <c r="F984" s="2"/>
      <c r="G984" s="2"/>
      <c r="H984" s="2"/>
      <c r="I984" s="91"/>
      <c r="J984" s="68"/>
      <c r="K984" s="49"/>
      <c r="L984" s="90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15">
      <c r="A985" s="2"/>
      <c r="B985" s="2"/>
      <c r="C985" s="2"/>
      <c r="D985" s="49"/>
      <c r="E985" s="2"/>
      <c r="F985" s="2"/>
      <c r="G985" s="2"/>
      <c r="H985" s="2"/>
      <c r="I985" s="91"/>
      <c r="J985" s="68"/>
      <c r="K985" s="49"/>
      <c r="L985" s="90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15">
      <c r="A986" s="2"/>
      <c r="B986" s="2"/>
      <c r="C986" s="2"/>
      <c r="D986" s="49"/>
      <c r="E986" s="2"/>
      <c r="F986" s="2"/>
      <c r="G986" s="2"/>
      <c r="H986" s="2"/>
      <c r="I986" s="91"/>
      <c r="J986" s="68"/>
      <c r="K986" s="49"/>
      <c r="L986" s="90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15">
      <c r="A987" s="2"/>
      <c r="B987" s="2"/>
      <c r="C987" s="2"/>
      <c r="D987" s="49"/>
      <c r="E987" s="2"/>
      <c r="F987" s="2"/>
      <c r="G987" s="2"/>
      <c r="H987" s="2"/>
      <c r="I987" s="91"/>
      <c r="J987" s="68"/>
      <c r="K987" s="49"/>
      <c r="L987" s="90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15">
      <c r="A988" s="2"/>
      <c r="B988" s="2"/>
      <c r="C988" s="2"/>
      <c r="D988" s="49"/>
      <c r="E988" s="2"/>
      <c r="F988" s="2"/>
      <c r="G988" s="2"/>
      <c r="H988" s="2"/>
      <c r="I988" s="91"/>
      <c r="J988" s="68"/>
      <c r="K988" s="49"/>
      <c r="L988" s="90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15">
      <c r="A989" s="2"/>
      <c r="B989" s="2"/>
      <c r="C989" s="2"/>
      <c r="D989" s="49"/>
      <c r="E989" s="2"/>
      <c r="F989" s="2"/>
      <c r="G989" s="2"/>
      <c r="H989" s="2"/>
      <c r="I989" s="91"/>
      <c r="J989" s="68"/>
      <c r="K989" s="49"/>
      <c r="L989" s="90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15">
      <c r="A990" s="2"/>
      <c r="B990" s="2"/>
      <c r="C990" s="2"/>
      <c r="D990" s="49"/>
      <c r="E990" s="2"/>
      <c r="F990" s="2"/>
      <c r="G990" s="2"/>
      <c r="H990" s="2"/>
      <c r="I990" s="91"/>
      <c r="J990" s="68"/>
      <c r="K990" s="49"/>
      <c r="L990" s="90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15">
      <c r="A991" s="2"/>
      <c r="B991" s="2"/>
      <c r="C991" s="2"/>
      <c r="D991" s="49"/>
      <c r="E991" s="2"/>
      <c r="F991" s="2"/>
      <c r="G991" s="2"/>
      <c r="H991" s="2"/>
      <c r="I991" s="91"/>
      <c r="J991" s="68"/>
      <c r="K991" s="49"/>
      <c r="L991" s="90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15">
      <c r="A992" s="2"/>
      <c r="B992" s="2"/>
      <c r="C992" s="2"/>
      <c r="D992" s="49"/>
      <c r="E992" s="2"/>
      <c r="F992" s="2"/>
      <c r="G992" s="2"/>
      <c r="H992" s="2"/>
      <c r="I992" s="91"/>
      <c r="J992" s="68"/>
      <c r="K992" s="49"/>
      <c r="L992" s="90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15">
      <c r="A993" s="2"/>
      <c r="B993" s="2"/>
      <c r="C993" s="2"/>
      <c r="D993" s="49"/>
      <c r="E993" s="2"/>
      <c r="F993" s="2"/>
      <c r="G993" s="2"/>
      <c r="H993" s="2"/>
      <c r="I993" s="91"/>
      <c r="J993" s="68"/>
      <c r="K993" s="49"/>
      <c r="L993" s="90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15">
      <c r="A994" s="2"/>
      <c r="B994" s="2"/>
      <c r="C994" s="2"/>
      <c r="D994" s="49"/>
      <c r="E994" s="2"/>
      <c r="F994" s="2"/>
      <c r="G994" s="2"/>
      <c r="H994" s="2"/>
      <c r="I994" s="91"/>
      <c r="J994" s="68"/>
      <c r="K994" s="49"/>
      <c r="L994" s="90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15">
      <c r="A995" s="2"/>
      <c r="B995" s="2"/>
      <c r="C995" s="2"/>
      <c r="D995" s="49"/>
      <c r="E995" s="2"/>
      <c r="F995" s="2"/>
      <c r="G995" s="2"/>
      <c r="H995" s="2"/>
      <c r="I995" s="91"/>
      <c r="J995" s="68"/>
      <c r="K995" s="49"/>
      <c r="L995" s="90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15">
      <c r="A996" s="2"/>
      <c r="B996" s="2"/>
      <c r="C996" s="2"/>
      <c r="D996" s="49"/>
      <c r="E996" s="2"/>
      <c r="F996" s="2"/>
      <c r="G996" s="2"/>
      <c r="H996" s="2"/>
      <c r="I996" s="91"/>
      <c r="J996" s="68"/>
      <c r="K996" s="49"/>
      <c r="L996" s="90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15">
      <c r="A997" s="2"/>
      <c r="B997" s="2"/>
      <c r="C997" s="2"/>
      <c r="D997" s="49"/>
      <c r="E997" s="2"/>
      <c r="F997" s="2"/>
      <c r="G997" s="2"/>
      <c r="H997" s="2"/>
      <c r="I997" s="91"/>
      <c r="J997" s="68"/>
      <c r="K997" s="49"/>
      <c r="L997" s="90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15">
      <c r="A998" s="2"/>
      <c r="B998" s="2"/>
      <c r="C998" s="2"/>
      <c r="D998" s="49"/>
      <c r="E998" s="2"/>
      <c r="F998" s="2"/>
      <c r="G998" s="2"/>
      <c r="H998" s="2"/>
      <c r="I998" s="91"/>
      <c r="J998" s="68"/>
      <c r="K998" s="49"/>
      <c r="L998" s="90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15">
      <c r="A999" s="2"/>
      <c r="B999" s="2"/>
      <c r="C999" s="2"/>
      <c r="D999" s="49"/>
      <c r="E999" s="2"/>
      <c r="F999" s="2"/>
      <c r="G999" s="2"/>
      <c r="H999" s="2"/>
      <c r="I999" s="91"/>
      <c r="J999" s="68"/>
      <c r="K999" s="49"/>
      <c r="L999" s="90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15">
      <c r="A1000" s="2"/>
      <c r="B1000" s="2"/>
      <c r="C1000" s="2"/>
      <c r="D1000" s="49"/>
      <c r="E1000" s="2"/>
      <c r="F1000" s="2"/>
      <c r="G1000" s="2"/>
      <c r="H1000" s="2"/>
      <c r="I1000" s="91"/>
      <c r="J1000" s="68"/>
      <c r="K1000" s="49"/>
      <c r="L1000" s="90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autoFilter ref="A4:M217" xr:uid="{00000000-0009-0000-0000-000018000000}"/>
  <mergeCells count="3">
    <mergeCell ref="A1:L2"/>
    <mergeCell ref="E4:F4"/>
    <mergeCell ref="I4:J4"/>
  </mergeCells>
  <pageMargins left="0.70866141732283472" right="0.70866141732283472" top="0.74803149606299213" bottom="0.74803149606299213" header="0" footer="0"/>
  <pageSetup paperSize="9" fitToHeight="0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000"/>
  <sheetViews>
    <sheetView topLeftCell="A66" workbookViewId="0">
      <selection activeCell="A79" sqref="A79"/>
    </sheetView>
  </sheetViews>
  <sheetFormatPr baseColWidth="10" defaultColWidth="12.6640625" defaultRowHeight="15" customHeight="1" x14ac:dyDescent="0.15"/>
  <cols>
    <col min="1" max="1" width="1.6640625" customWidth="1"/>
    <col min="2" max="26" width="1.1640625" customWidth="1"/>
  </cols>
  <sheetData>
    <row r="1" spans="1:14" x14ac:dyDescent="0.2">
      <c r="A1" s="33"/>
      <c r="B1" s="33"/>
      <c r="C1" s="33"/>
      <c r="D1" s="33"/>
      <c r="E1" s="33"/>
      <c r="F1" s="33"/>
      <c r="G1" s="33"/>
      <c r="H1" s="33"/>
    </row>
    <row r="2" spans="1:14" hidden="1" x14ac:dyDescent="0.2">
      <c r="A2" s="33"/>
      <c r="B2" s="33"/>
      <c r="C2" s="33"/>
      <c r="D2" s="33"/>
      <c r="E2" s="33"/>
      <c r="F2" s="33"/>
      <c r="G2" s="33"/>
      <c r="H2" s="33"/>
    </row>
    <row r="3" spans="1:14" ht="16" hidden="1" x14ac:dyDescent="0.2">
      <c r="A3" s="112" t="s">
        <v>3624</v>
      </c>
      <c r="B3" s="96"/>
      <c r="C3" s="96"/>
      <c r="D3" s="96"/>
      <c r="E3" s="96"/>
      <c r="F3" s="96"/>
      <c r="G3" s="96"/>
      <c r="H3" s="96"/>
    </row>
    <row r="4" spans="1:14" ht="16" hidden="1" x14ac:dyDescent="0.2">
      <c r="A4" s="112" t="s">
        <v>3625</v>
      </c>
      <c r="B4" s="96"/>
      <c r="C4" s="96"/>
      <c r="D4" s="96"/>
      <c r="E4" s="96"/>
      <c r="F4" s="96"/>
      <c r="G4" s="96"/>
      <c r="H4" s="96"/>
    </row>
    <row r="5" spans="1:14" hidden="1" x14ac:dyDescent="0.2">
      <c r="A5" s="33"/>
      <c r="B5" s="33"/>
      <c r="C5" s="33"/>
      <c r="D5" s="33"/>
      <c r="E5" s="33"/>
      <c r="F5" s="33"/>
      <c r="G5" s="33"/>
      <c r="H5" s="33"/>
    </row>
    <row r="6" spans="1:14" hidden="1" x14ac:dyDescent="0.2">
      <c r="A6" s="128" t="s">
        <v>3626</v>
      </c>
      <c r="B6" s="96"/>
      <c r="C6" s="96"/>
      <c r="D6" s="96"/>
      <c r="E6" s="96"/>
      <c r="F6" s="96"/>
      <c r="G6" s="96"/>
      <c r="H6" s="33"/>
    </row>
    <row r="7" spans="1:14" hidden="1" x14ac:dyDescent="0.2">
      <c r="A7" s="33"/>
      <c r="B7" s="33"/>
      <c r="C7" s="33"/>
      <c r="D7" s="33"/>
      <c r="E7" s="33"/>
      <c r="F7" s="33"/>
      <c r="G7" s="33"/>
      <c r="H7" s="33"/>
    </row>
    <row r="8" spans="1:14" hidden="1" x14ac:dyDescent="0.2">
      <c r="A8" s="33" t="s">
        <v>3627</v>
      </c>
      <c r="B8" s="116"/>
      <c r="C8" s="116"/>
      <c r="D8" s="116"/>
      <c r="E8" s="116"/>
      <c r="F8" s="116"/>
      <c r="G8" s="33"/>
      <c r="H8" s="33"/>
    </row>
    <row r="9" spans="1:14" hidden="1" x14ac:dyDescent="0.2">
      <c r="A9" s="33" t="s">
        <v>3628</v>
      </c>
      <c r="B9" s="116"/>
      <c r="C9" s="116"/>
      <c r="D9" s="116"/>
      <c r="E9" s="116"/>
      <c r="F9" s="116"/>
      <c r="G9" s="33"/>
      <c r="H9" s="33"/>
    </row>
    <row r="10" spans="1:14" hidden="1" x14ac:dyDescent="0.2">
      <c r="A10" s="346" t="s">
        <v>3629</v>
      </c>
      <c r="B10" s="116"/>
      <c r="C10" s="116"/>
      <c r="D10" s="116"/>
      <c r="E10" s="116"/>
      <c r="F10" s="116"/>
      <c r="G10" s="33"/>
      <c r="H10" s="33"/>
    </row>
    <row r="11" spans="1:14" hidden="1" x14ac:dyDescent="0.2">
      <c r="A11" s="346" t="s">
        <v>3630</v>
      </c>
      <c r="B11" s="116"/>
      <c r="C11" s="116"/>
      <c r="D11" s="116"/>
      <c r="E11" s="116"/>
      <c r="F11" s="116">
        <v>1400</v>
      </c>
      <c r="G11" s="33"/>
      <c r="H11" s="33"/>
    </row>
    <row r="12" spans="1:14" hidden="1" x14ac:dyDescent="0.2">
      <c r="A12" s="33" t="s">
        <v>3631</v>
      </c>
      <c r="B12" s="33"/>
      <c r="C12" s="33"/>
      <c r="D12" s="33"/>
      <c r="E12" s="33"/>
      <c r="F12" s="33">
        <v>1300</v>
      </c>
      <c r="G12" s="33"/>
      <c r="H12" s="33"/>
      <c r="N12" s="33"/>
    </row>
    <row r="13" spans="1:14" hidden="1" x14ac:dyDescent="0.2">
      <c r="A13" s="33"/>
      <c r="B13" s="33"/>
      <c r="C13" s="33"/>
      <c r="D13" s="33"/>
      <c r="E13" s="33"/>
      <c r="F13" s="33"/>
      <c r="G13" s="33"/>
      <c r="H13" s="33"/>
    </row>
    <row r="14" spans="1:14" hidden="1" x14ac:dyDescent="0.2">
      <c r="A14" s="33" t="s">
        <v>3632</v>
      </c>
      <c r="B14" s="33"/>
      <c r="C14" s="33"/>
      <c r="D14" s="33"/>
      <c r="E14" s="33"/>
      <c r="F14" s="33"/>
      <c r="G14" s="33"/>
      <c r="H14" s="33"/>
    </row>
    <row r="15" spans="1:14" hidden="1" x14ac:dyDescent="0.2">
      <c r="A15" s="33"/>
      <c r="B15" s="33"/>
      <c r="C15" s="33"/>
      <c r="D15" s="33"/>
      <c r="E15" s="33"/>
      <c r="F15" s="33"/>
      <c r="G15" s="33"/>
      <c r="H15" s="33"/>
    </row>
    <row r="16" spans="1:14" hidden="1" x14ac:dyDescent="0.2">
      <c r="A16" s="33" t="s">
        <v>3633</v>
      </c>
      <c r="B16" s="33"/>
      <c r="C16" s="33"/>
      <c r="D16" s="33"/>
      <c r="E16" s="33"/>
      <c r="F16" s="33"/>
      <c r="G16" s="33"/>
      <c r="H16" s="33"/>
    </row>
    <row r="17" spans="1:8" hidden="1" x14ac:dyDescent="0.2">
      <c r="A17" s="33"/>
      <c r="B17" s="33"/>
      <c r="C17" s="33"/>
      <c r="D17" s="33"/>
      <c r="E17" s="33"/>
      <c r="F17" s="33"/>
      <c r="G17" s="33"/>
      <c r="H17" s="33"/>
    </row>
    <row r="18" spans="1:8" hidden="1" x14ac:dyDescent="0.2">
      <c r="A18" s="582" t="s">
        <v>3634</v>
      </c>
      <c r="B18" s="551"/>
      <c r="C18" s="551"/>
      <c r="D18" s="551"/>
      <c r="E18" s="551"/>
      <c r="F18" s="551"/>
      <c r="G18" s="551"/>
      <c r="H18" s="551"/>
    </row>
    <row r="19" spans="1:8" hidden="1" x14ac:dyDescent="0.2">
      <c r="A19" s="33" t="s">
        <v>3635</v>
      </c>
      <c r="B19" s="33"/>
      <c r="C19" s="33"/>
      <c r="D19" s="33"/>
      <c r="E19" s="33"/>
      <c r="F19" s="33"/>
      <c r="G19" s="33"/>
      <c r="H19" s="33"/>
    </row>
    <row r="20" spans="1:8" hidden="1" x14ac:dyDescent="0.2">
      <c r="A20" s="33"/>
      <c r="B20" s="33"/>
      <c r="C20" s="33"/>
      <c r="D20" s="33"/>
      <c r="E20" s="33"/>
      <c r="F20" s="33"/>
      <c r="G20" s="33"/>
      <c r="H20" s="33"/>
    </row>
    <row r="21" spans="1:8" ht="15.75" hidden="1" customHeight="1" x14ac:dyDescent="0.2">
      <c r="A21" s="247"/>
      <c r="B21" s="33"/>
      <c r="C21" s="33"/>
      <c r="D21" s="247" t="s">
        <v>3636</v>
      </c>
      <c r="E21" s="33"/>
      <c r="F21" s="33"/>
      <c r="G21" s="33"/>
      <c r="H21" s="33"/>
    </row>
    <row r="22" spans="1:8" ht="15.75" hidden="1" customHeight="1" x14ac:dyDescent="0.2">
      <c r="A22" s="33" t="s">
        <v>3637</v>
      </c>
      <c r="B22" s="33"/>
      <c r="C22" s="33"/>
      <c r="D22" s="33"/>
      <c r="E22" s="33"/>
      <c r="F22" s="33"/>
      <c r="G22" s="33"/>
      <c r="H22" s="33"/>
    </row>
    <row r="23" spans="1:8" ht="15.75" hidden="1" customHeight="1" x14ac:dyDescent="0.2">
      <c r="A23" s="33"/>
      <c r="B23" s="33"/>
      <c r="C23" s="33"/>
      <c r="D23" s="33"/>
      <c r="E23" s="33"/>
      <c r="F23" s="33"/>
      <c r="G23" s="33"/>
      <c r="H23" s="33"/>
    </row>
    <row r="24" spans="1:8" ht="15.75" hidden="1" customHeight="1" x14ac:dyDescent="0.2">
      <c r="A24" s="33" t="s">
        <v>3638</v>
      </c>
      <c r="B24" s="33"/>
      <c r="C24" s="33"/>
      <c r="D24" s="33"/>
      <c r="E24" s="33"/>
      <c r="F24" s="33"/>
      <c r="G24" s="33"/>
      <c r="H24" s="33"/>
    </row>
    <row r="25" spans="1:8" ht="15.75" hidden="1" customHeight="1" x14ac:dyDescent="0.2">
      <c r="A25" s="33"/>
      <c r="B25" s="33"/>
      <c r="C25" s="33"/>
      <c r="D25" s="33"/>
      <c r="E25" s="33"/>
      <c r="F25" s="33"/>
      <c r="G25" s="33"/>
      <c r="H25" s="33"/>
    </row>
    <row r="26" spans="1:8" ht="15.75" hidden="1" customHeight="1" x14ac:dyDescent="0.2">
      <c r="A26" s="33"/>
      <c r="B26" s="33"/>
      <c r="C26" s="33"/>
      <c r="D26" s="33"/>
      <c r="E26" s="33"/>
      <c r="F26" s="33"/>
      <c r="G26" s="33"/>
      <c r="H26" s="33"/>
    </row>
    <row r="27" spans="1:8" ht="15.75" hidden="1" customHeight="1" x14ac:dyDescent="0.2">
      <c r="A27" s="247"/>
      <c r="B27" s="33"/>
      <c r="C27" s="33"/>
      <c r="D27" s="33"/>
      <c r="E27" s="33"/>
      <c r="F27" s="33"/>
      <c r="G27" s="33"/>
      <c r="H27" s="33"/>
    </row>
    <row r="28" spans="1:8" ht="15.75" hidden="1" customHeight="1" x14ac:dyDescent="0.2">
      <c r="A28" s="33" t="s">
        <v>3639</v>
      </c>
      <c r="B28" s="33"/>
      <c r="C28" s="33"/>
      <c r="D28" s="33"/>
      <c r="E28" s="33"/>
      <c r="F28" s="33"/>
      <c r="G28" s="33"/>
      <c r="H28" s="33"/>
    </row>
    <row r="29" spans="1:8" ht="15.75" hidden="1" customHeight="1" x14ac:dyDescent="0.2">
      <c r="A29" s="33"/>
      <c r="B29" s="33"/>
      <c r="C29" s="33"/>
      <c r="D29" s="33"/>
      <c r="E29" s="33"/>
      <c r="F29" s="33"/>
      <c r="G29" s="33"/>
      <c r="H29" s="33"/>
    </row>
    <row r="30" spans="1:8" ht="15.75" hidden="1" customHeight="1" x14ac:dyDescent="0.2">
      <c r="A30" s="33" t="s">
        <v>3640</v>
      </c>
      <c r="B30" s="33"/>
      <c r="C30" s="33"/>
      <c r="D30" s="33"/>
      <c r="E30" s="33"/>
      <c r="F30" s="33"/>
      <c r="G30" s="33"/>
      <c r="H30" s="33"/>
    </row>
    <row r="31" spans="1:8" ht="15.75" hidden="1" customHeight="1" x14ac:dyDescent="0.2">
      <c r="A31" s="33"/>
      <c r="B31" s="33"/>
      <c r="C31" s="33"/>
      <c r="D31" s="33"/>
      <c r="E31" s="33"/>
      <c r="F31" s="33"/>
      <c r="G31" s="33"/>
      <c r="H31" s="33"/>
    </row>
    <row r="32" spans="1:8" ht="15.75" hidden="1" customHeight="1" x14ac:dyDescent="0.2">
      <c r="A32" s="33" t="s">
        <v>3641</v>
      </c>
      <c r="B32" s="33"/>
      <c r="C32" s="33"/>
      <c r="D32" s="33"/>
      <c r="E32" s="33"/>
      <c r="F32" s="33"/>
      <c r="G32" s="33"/>
      <c r="H32" s="33"/>
    </row>
    <row r="33" spans="1:8" ht="15.75" hidden="1" customHeight="1" x14ac:dyDescent="0.2">
      <c r="A33" s="33" t="s">
        <v>3642</v>
      </c>
      <c r="B33" s="33"/>
      <c r="C33" s="33"/>
      <c r="D33" s="33"/>
      <c r="E33" s="33"/>
      <c r="F33" s="33"/>
      <c r="G33" s="33"/>
      <c r="H33" s="33"/>
    </row>
    <row r="34" spans="1:8" ht="15.75" hidden="1" customHeight="1" x14ac:dyDescent="0.15"/>
    <row r="35" spans="1:8" ht="15.75" hidden="1" customHeight="1" x14ac:dyDescent="0.15"/>
    <row r="36" spans="1:8" ht="15.75" hidden="1" customHeight="1" x14ac:dyDescent="0.2">
      <c r="A36" s="33" t="s">
        <v>3643</v>
      </c>
    </row>
    <row r="37" spans="1:8" ht="15.75" hidden="1" customHeight="1" x14ac:dyDescent="0.2">
      <c r="A37" s="33" t="s">
        <v>3644</v>
      </c>
    </row>
    <row r="38" spans="1:8" ht="15.75" hidden="1" customHeight="1" x14ac:dyDescent="0.2">
      <c r="A38" s="33" t="s">
        <v>3645</v>
      </c>
    </row>
    <row r="39" spans="1:8" ht="15.75" hidden="1" customHeight="1" x14ac:dyDescent="0.15"/>
    <row r="40" spans="1:8" ht="15.75" customHeight="1" x14ac:dyDescent="0.15"/>
    <row r="41" spans="1:8" ht="15.75" customHeight="1" x14ac:dyDescent="0.2">
      <c r="B41" s="247">
        <v>2017</v>
      </c>
    </row>
    <row r="42" spans="1:8" ht="15.75" customHeight="1" x14ac:dyDescent="0.15"/>
    <row r="43" spans="1:8" ht="15.75" customHeight="1" x14ac:dyDescent="0.2">
      <c r="A43" s="33" t="s">
        <v>3646</v>
      </c>
    </row>
    <row r="44" spans="1:8" ht="15.75" customHeight="1" x14ac:dyDescent="0.2">
      <c r="A44" s="33" t="s">
        <v>3647</v>
      </c>
    </row>
    <row r="45" spans="1:8" ht="15.75" customHeight="1" x14ac:dyDescent="0.2">
      <c r="A45" s="33" t="s">
        <v>3648</v>
      </c>
    </row>
    <row r="46" spans="1:8" ht="15.75" customHeight="1" x14ac:dyDescent="0.2">
      <c r="A46" s="33" t="s">
        <v>3649</v>
      </c>
    </row>
    <row r="47" spans="1:8" ht="15.75" customHeight="1" x14ac:dyDescent="0.2">
      <c r="A47" s="33" t="s">
        <v>3650</v>
      </c>
    </row>
    <row r="48" spans="1:8" ht="15.75" customHeight="1" x14ac:dyDescent="0.2">
      <c r="A48" s="33" t="s">
        <v>3651</v>
      </c>
    </row>
    <row r="49" spans="1:1" ht="15.75" customHeight="1" x14ac:dyDescent="0.2">
      <c r="A49" s="33" t="s">
        <v>3652</v>
      </c>
    </row>
    <row r="50" spans="1:1" ht="15.75" customHeight="1" x14ac:dyDescent="0.15"/>
    <row r="51" spans="1:1" ht="15.75" customHeight="1" x14ac:dyDescent="0.2">
      <c r="A51" s="33" t="s">
        <v>3653</v>
      </c>
    </row>
    <row r="52" spans="1:1" ht="15.75" customHeight="1" x14ac:dyDescent="0.15">
      <c r="A52" s="347" t="s">
        <v>3654</v>
      </c>
    </row>
    <row r="53" spans="1:1" ht="15.75" customHeight="1" x14ac:dyDescent="0.15"/>
    <row r="54" spans="1:1" ht="15.75" customHeight="1" x14ac:dyDescent="0.2">
      <c r="A54" s="241">
        <v>43036</v>
      </c>
    </row>
    <row r="55" spans="1:1" ht="15.75" customHeight="1" x14ac:dyDescent="0.2">
      <c r="A55" s="33" t="s">
        <v>3655</v>
      </c>
    </row>
    <row r="56" spans="1:1" ht="15.75" customHeight="1" x14ac:dyDescent="0.2">
      <c r="A56" s="33" t="s">
        <v>3656</v>
      </c>
    </row>
    <row r="57" spans="1:1" ht="15.75" customHeight="1" x14ac:dyDescent="0.2">
      <c r="A57" s="33" t="s">
        <v>3657</v>
      </c>
    </row>
    <row r="58" spans="1:1" ht="15.75" customHeight="1" x14ac:dyDescent="0.2">
      <c r="A58" s="33" t="s">
        <v>3651</v>
      </c>
    </row>
    <row r="59" spans="1:1" ht="15.75" customHeight="1" x14ac:dyDescent="0.2">
      <c r="A59" s="33" t="s">
        <v>3658</v>
      </c>
    </row>
    <row r="60" spans="1:1" ht="15.75" customHeight="1" x14ac:dyDescent="0.2">
      <c r="A60" s="33" t="s">
        <v>3659</v>
      </c>
    </row>
    <row r="61" spans="1:1" ht="15.75" customHeight="1" x14ac:dyDescent="0.15"/>
    <row r="62" spans="1:1" ht="15.75" customHeight="1" x14ac:dyDescent="0.2">
      <c r="A62" s="241">
        <v>43050</v>
      </c>
    </row>
    <row r="63" spans="1:1" ht="15.75" customHeight="1" x14ac:dyDescent="0.2">
      <c r="A63" s="33" t="s">
        <v>3660</v>
      </c>
    </row>
    <row r="64" spans="1:1" ht="15.75" customHeight="1" x14ac:dyDescent="0.2">
      <c r="A64" s="33" t="s">
        <v>3661</v>
      </c>
    </row>
    <row r="65" spans="1:2" ht="15.75" customHeight="1" x14ac:dyDescent="0.2">
      <c r="A65" s="33" t="s">
        <v>3662</v>
      </c>
    </row>
    <row r="66" spans="1:2" ht="15.75" customHeight="1" x14ac:dyDescent="0.2">
      <c r="A66" s="33" t="s">
        <v>3663</v>
      </c>
    </row>
    <row r="67" spans="1:2" ht="15.75" customHeight="1" x14ac:dyDescent="0.15"/>
    <row r="68" spans="1:2" ht="15.75" customHeight="1" x14ac:dyDescent="0.2">
      <c r="A68" s="33">
        <v>79262729723</v>
      </c>
      <c r="B68" s="33" t="s">
        <v>3664</v>
      </c>
    </row>
    <row r="69" spans="1:2" ht="15.75" customHeight="1" x14ac:dyDescent="0.15"/>
    <row r="70" spans="1:2" ht="15.75" customHeight="1" x14ac:dyDescent="0.2">
      <c r="A70" s="33" t="s">
        <v>3665</v>
      </c>
    </row>
    <row r="71" spans="1:2" ht="15.75" customHeight="1" x14ac:dyDescent="0.2">
      <c r="A71" s="33" t="s">
        <v>3666</v>
      </c>
    </row>
    <row r="72" spans="1:2" ht="15.75" customHeight="1" x14ac:dyDescent="0.2">
      <c r="A72" s="33" t="s">
        <v>3667</v>
      </c>
    </row>
    <row r="73" spans="1:2" ht="15.75" customHeight="1" x14ac:dyDescent="0.2">
      <c r="A73" s="33" t="s">
        <v>3668</v>
      </c>
    </row>
    <row r="74" spans="1:2" ht="15.75" customHeight="1" x14ac:dyDescent="0.2">
      <c r="A74" s="33" t="s">
        <v>3669</v>
      </c>
    </row>
    <row r="75" spans="1:2" ht="15.75" customHeight="1" x14ac:dyDescent="0.15"/>
    <row r="76" spans="1:2" ht="15.75" customHeight="1" x14ac:dyDescent="0.15"/>
    <row r="77" spans="1:2" ht="15.75" customHeight="1" x14ac:dyDescent="0.2">
      <c r="A77" s="33" t="s">
        <v>3670</v>
      </c>
    </row>
    <row r="78" spans="1:2" ht="15.75" customHeight="1" x14ac:dyDescent="0.2">
      <c r="A78" s="33" t="s">
        <v>3671</v>
      </c>
    </row>
    <row r="79" spans="1:2" ht="15.75" customHeight="1" x14ac:dyDescent="0.2">
      <c r="A79" s="33" t="s">
        <v>3672</v>
      </c>
    </row>
    <row r="80" spans="1:2" ht="15.75" customHeight="1" x14ac:dyDescent="0.15"/>
    <row r="81" spans="1:1" ht="15.75" customHeight="1" x14ac:dyDescent="0.2">
      <c r="A81" s="33" t="s">
        <v>3673</v>
      </c>
    </row>
    <row r="82" spans="1:1" ht="15.75" customHeight="1" x14ac:dyDescent="0.2">
      <c r="A82" s="33" t="s">
        <v>3674</v>
      </c>
    </row>
    <row r="83" spans="1:1" ht="15.75" customHeight="1" x14ac:dyDescent="0.2">
      <c r="A83" s="33" t="s">
        <v>3675</v>
      </c>
    </row>
    <row r="84" spans="1:1" ht="15.75" customHeight="1" x14ac:dyDescent="0.2">
      <c r="A84" s="33" t="s">
        <v>3676</v>
      </c>
    </row>
    <row r="85" spans="1:1" ht="15.75" customHeight="1" x14ac:dyDescent="0.2">
      <c r="A85" s="33" t="s">
        <v>3677</v>
      </c>
    </row>
    <row r="86" spans="1:1" ht="15.75" customHeight="1" x14ac:dyDescent="0.15">
      <c r="A86" s="347" t="s">
        <v>3678</v>
      </c>
    </row>
    <row r="87" spans="1:1" ht="15.75" customHeight="1" x14ac:dyDescent="0.15"/>
    <row r="88" spans="1:1" ht="15.75" customHeight="1" x14ac:dyDescent="0.15"/>
    <row r="89" spans="1:1" ht="15.75" customHeight="1" x14ac:dyDescent="0.2">
      <c r="A89" s="33" t="s">
        <v>3679</v>
      </c>
    </row>
    <row r="90" spans="1:1" ht="15.75" customHeight="1" x14ac:dyDescent="0.2">
      <c r="A90" s="33" t="s">
        <v>3680</v>
      </c>
    </row>
    <row r="91" spans="1:1" ht="15.75" customHeight="1" x14ac:dyDescent="0.15"/>
    <row r="92" spans="1:1" ht="15.75" customHeight="1" x14ac:dyDescent="0.2">
      <c r="A92" s="33">
        <v>2019</v>
      </c>
    </row>
    <row r="93" spans="1:1" ht="15.75" customHeight="1" x14ac:dyDescent="0.2">
      <c r="A93" s="33" t="s">
        <v>3681</v>
      </c>
    </row>
    <row r="94" spans="1:1" ht="15.75" customHeight="1" x14ac:dyDescent="0.2">
      <c r="A94" s="33" t="s">
        <v>3682</v>
      </c>
    </row>
    <row r="95" spans="1:1" ht="15.75" customHeight="1" x14ac:dyDescent="0.15"/>
    <row r="96" spans="1:1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A18:H18"/>
  </mergeCells>
  <dataValidations count="1">
    <dataValidation type="list" allowBlank="1" showErrorMessage="1" sqref="N12" xr:uid="{00000000-0002-0000-1900-000000000000}">
      <formula1>$P$6:$P$9</formula1>
    </dataValidation>
  </dataValidations>
  <hyperlinks>
    <hyperlink ref="A52" r:id="rId1" xr:uid="{00000000-0004-0000-1900-000000000000}"/>
    <hyperlink ref="A86" r:id="rId2" xr:uid="{00000000-0004-0000-1900-000001000000}"/>
  </hyperlink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4:G1000"/>
  <sheetViews>
    <sheetView workbookViewId="0">
      <selection activeCell="D15" sqref="D15"/>
    </sheetView>
  </sheetViews>
  <sheetFormatPr baseColWidth="10" defaultColWidth="12.6640625" defaultRowHeight="15" customHeight="1" x14ac:dyDescent="0.15"/>
  <cols>
    <col min="1" max="1" width="1.5" customWidth="1"/>
    <col min="2" max="2" width="35.83203125" customWidth="1"/>
    <col min="3" max="3" width="19.5" customWidth="1"/>
    <col min="4" max="5" width="1.1640625" customWidth="1"/>
    <col min="6" max="6" width="1.6640625" customWidth="1"/>
    <col min="7" max="26" width="1.1640625" customWidth="1"/>
  </cols>
  <sheetData>
    <row r="4" spans="1:2" x14ac:dyDescent="0.15">
      <c r="B4" s="331">
        <v>44440</v>
      </c>
    </row>
    <row r="5" spans="1:2" x14ac:dyDescent="0.15">
      <c r="B5" s="331">
        <v>44470</v>
      </c>
    </row>
    <row r="6" spans="1:2" x14ac:dyDescent="0.15">
      <c r="B6" s="331">
        <v>44501</v>
      </c>
    </row>
    <row r="7" spans="1:2" x14ac:dyDescent="0.15">
      <c r="B7" s="331">
        <v>44531</v>
      </c>
    </row>
    <row r="14" spans="1:2" x14ac:dyDescent="0.2">
      <c r="A14" s="33" t="s">
        <v>3683</v>
      </c>
      <c r="B14" s="241">
        <f ca="1">TODAY()</f>
        <v>45346</v>
      </c>
    </row>
    <row r="15" spans="1:2" x14ac:dyDescent="0.2">
      <c r="B15" s="241">
        <v>44926</v>
      </c>
    </row>
    <row r="17" spans="1:7" x14ac:dyDescent="0.2">
      <c r="A17" s="583" t="s">
        <v>3684</v>
      </c>
      <c r="B17" s="551"/>
      <c r="C17" s="551"/>
      <c r="D17" s="551"/>
      <c r="E17" s="551"/>
      <c r="F17" s="551"/>
      <c r="G17" s="551"/>
    </row>
    <row r="18" spans="1:7" x14ac:dyDescent="0.2">
      <c r="B18" s="33" t="s">
        <v>20</v>
      </c>
      <c r="C18" s="33" t="s">
        <v>62</v>
      </c>
      <c r="D18" s="33" t="s">
        <v>559</v>
      </c>
      <c r="E18" s="33" t="s">
        <v>352</v>
      </c>
      <c r="F18" s="33" t="s">
        <v>603</v>
      </c>
    </row>
    <row r="19" spans="1:7" x14ac:dyDescent="0.2">
      <c r="A19" s="33" t="s">
        <v>3685</v>
      </c>
      <c r="B19" s="33">
        <v>1500</v>
      </c>
      <c r="C19" s="33">
        <v>1800</v>
      </c>
      <c r="D19" s="33">
        <v>1600</v>
      </c>
      <c r="E19" s="33">
        <v>1900</v>
      </c>
      <c r="F19" s="33">
        <v>1600</v>
      </c>
    </row>
    <row r="20" spans="1:7" x14ac:dyDescent="0.2">
      <c r="A20" s="33" t="s">
        <v>3686</v>
      </c>
      <c r="B20" s="33">
        <v>1700</v>
      </c>
      <c r="C20" s="33">
        <v>2000</v>
      </c>
      <c r="D20" s="33">
        <v>1800</v>
      </c>
      <c r="E20" s="33">
        <v>2300</v>
      </c>
      <c r="F20" s="33">
        <v>1800</v>
      </c>
    </row>
    <row r="21" spans="1:7" ht="15.75" customHeight="1" x14ac:dyDescent="0.2">
      <c r="A21" s="348">
        <v>44195</v>
      </c>
      <c r="B21" s="33">
        <v>1900</v>
      </c>
      <c r="C21" s="33">
        <v>2500</v>
      </c>
      <c r="D21" s="33">
        <v>2000</v>
      </c>
      <c r="E21" s="33">
        <v>2800</v>
      </c>
      <c r="F21" s="33">
        <v>2000</v>
      </c>
    </row>
    <row r="22" spans="1:7" ht="15.75" customHeight="1" x14ac:dyDescent="0.2">
      <c r="A22" s="348">
        <v>44196</v>
      </c>
      <c r="F22" s="33"/>
    </row>
    <row r="23" spans="1:7" ht="15.75" customHeight="1" x14ac:dyDescent="0.2">
      <c r="A23" s="33" t="s">
        <v>3687</v>
      </c>
      <c r="B23" s="33">
        <v>2300</v>
      </c>
      <c r="C23" s="33">
        <v>3000</v>
      </c>
      <c r="D23" s="33">
        <v>2400</v>
      </c>
      <c r="E23" s="33">
        <v>3500</v>
      </c>
      <c r="F23" s="33">
        <v>2400</v>
      </c>
    </row>
    <row r="24" spans="1:7" ht="15.75" customHeight="1" x14ac:dyDescent="0.2">
      <c r="A24" s="33" t="s">
        <v>3688</v>
      </c>
      <c r="B24" s="33">
        <v>2600</v>
      </c>
      <c r="C24" s="33">
        <v>3800</v>
      </c>
      <c r="D24" s="33">
        <v>2700</v>
      </c>
      <c r="E24" s="33">
        <v>4500</v>
      </c>
      <c r="F24" s="33">
        <v>2700</v>
      </c>
    </row>
    <row r="25" spans="1:7" ht="15.75" customHeight="1" x14ac:dyDescent="0.2">
      <c r="A25" s="33" t="s">
        <v>3689</v>
      </c>
      <c r="B25" s="33">
        <v>3900</v>
      </c>
      <c r="C25" s="33">
        <v>5000</v>
      </c>
      <c r="D25" s="33">
        <v>4000</v>
      </c>
      <c r="E25" s="33">
        <v>5500</v>
      </c>
      <c r="F25" s="33">
        <v>4000</v>
      </c>
    </row>
    <row r="26" spans="1:7" ht="15.75" customHeight="1" x14ac:dyDescent="0.2">
      <c r="A26" s="33" t="s">
        <v>3690</v>
      </c>
      <c r="B26" s="33">
        <v>4500</v>
      </c>
      <c r="C26" s="33">
        <v>5800</v>
      </c>
      <c r="D26" s="33">
        <v>4600</v>
      </c>
      <c r="E26" s="33">
        <v>6300</v>
      </c>
      <c r="F26" s="33">
        <v>4600</v>
      </c>
    </row>
    <row r="27" spans="1:7" ht="15.75" customHeight="1" x14ac:dyDescent="0.2">
      <c r="A27" s="33" t="s">
        <v>3691</v>
      </c>
      <c r="B27" s="33">
        <v>4900</v>
      </c>
      <c r="C27" s="33">
        <v>5800</v>
      </c>
      <c r="D27" s="33">
        <v>5000</v>
      </c>
      <c r="E27" s="33">
        <v>6300</v>
      </c>
      <c r="F27" s="33">
        <v>5000</v>
      </c>
    </row>
    <row r="28" spans="1:7" ht="15.75" customHeight="1" x14ac:dyDescent="0.2">
      <c r="A28" s="348">
        <v>44166</v>
      </c>
      <c r="B28" s="33">
        <v>7000</v>
      </c>
      <c r="C28" s="33">
        <v>7000</v>
      </c>
      <c r="D28" s="33">
        <v>7000</v>
      </c>
      <c r="E28" s="33">
        <v>8000</v>
      </c>
      <c r="F28" s="33">
        <v>7000</v>
      </c>
    </row>
    <row r="29" spans="1:7" ht="15.75" customHeight="1" x14ac:dyDescent="0.15"/>
    <row r="30" spans="1:7" ht="15.75" customHeight="1" x14ac:dyDescent="0.15"/>
    <row r="31" spans="1:7" ht="15.75" customHeight="1" x14ac:dyDescent="0.15"/>
    <row r="32" spans="1:7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A17:G1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База кл.</vt:lpstr>
      <vt:lpstr>2023</vt:lpstr>
      <vt:lpstr>до 30(1)</vt:lpstr>
      <vt:lpstr>до 30(2)</vt:lpstr>
      <vt:lpstr> до 30(Ж)</vt:lpstr>
      <vt:lpstr>до 30(4)</vt:lpstr>
      <vt:lpstr>31(1)</vt:lpstr>
      <vt:lpstr>31(2)</vt:lpstr>
      <vt:lpstr>31(Ж)</vt:lpstr>
      <vt:lpstr>31(4)</vt:lpstr>
      <vt:lpstr>Корпоративы</vt:lpstr>
      <vt:lpstr>2022</vt:lpstr>
      <vt:lpstr>2021</vt:lpstr>
      <vt:lpstr>2020</vt:lpstr>
      <vt:lpstr>Заказы факт</vt:lpstr>
      <vt:lpstr>Отчет факт</vt:lpstr>
      <vt:lpstr>Расход</vt:lpstr>
      <vt:lpstr>Дох.акт.</vt:lpstr>
      <vt:lpstr>Бензин</vt:lpstr>
      <vt:lpstr>Прогноз пар.</vt:lpstr>
      <vt:lpstr>Отчет прогноз</vt:lpstr>
      <vt:lpstr>Архив кл.</vt:lpstr>
      <vt:lpstr>2019</vt:lpstr>
      <vt:lpstr>2018</vt:lpstr>
      <vt:lpstr>2017</vt:lpstr>
      <vt:lpstr>Заметки</vt:lpstr>
      <vt:lpstr>Сервис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Димка</dc:creator>
  <cp:lastModifiedBy>Microsoft Office User</cp:lastModifiedBy>
  <cp:lastPrinted>2021-12-30T21:13:12Z</cp:lastPrinted>
  <dcterms:created xsi:type="dcterms:W3CDTF">2006-09-28T05:33:49Z</dcterms:created>
  <dcterms:modified xsi:type="dcterms:W3CDTF">2024-02-24T18:21:15Z</dcterms:modified>
</cp:coreProperties>
</file>