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s\Documents\GitHub\Thesis-Collab\Deliverables\"/>
    </mc:Choice>
  </mc:AlternateContent>
  <xr:revisionPtr revIDLastSave="0" documentId="13_ncr:1_{4BA7A28E-642F-4600-9979-D296209D4A85}" xr6:coauthVersionLast="47" xr6:coauthVersionMax="47" xr10:uidLastSave="{00000000-0000-0000-0000-000000000000}"/>
  <bookViews>
    <workbookView xWindow="12465" yWindow="825" windowWidth="8280" windowHeight="7995" activeTab="1" xr2:uid="{52061C28-1649-4A5F-9EAE-AC34DE550A31}"/>
  </bookViews>
  <sheets>
    <sheet name="Tally" sheetId="1" r:id="rId1"/>
    <sheet name="Tabulation" sheetId="2" r:id="rId2"/>
  </sheets>
  <definedNames>
    <definedName name="Efficiency1">Tally!$B$16:$CW$16</definedName>
    <definedName name="Efficiency2">Tally!$B$17:$CW$17</definedName>
    <definedName name="Functionality1">Tally!$B$3:$CW$3</definedName>
    <definedName name="Functionality2">Tally!$B$4:$CW$4</definedName>
    <definedName name="Functionality3">Tally!$B$5:$CW$5</definedName>
    <definedName name="Functionality4">Tally!$B$6:$CW$6</definedName>
    <definedName name="Maintainability1">Tally!$B$19:$CW$19</definedName>
    <definedName name="Maintainability2">Tally!$B$20:$CW$20</definedName>
    <definedName name="Maintainability3">Tally!$B$21:$CW$21</definedName>
    <definedName name="Portability1">Tally!$B$23:$CW$23</definedName>
    <definedName name="Portability2">Tally!$B$24:$CW$24</definedName>
    <definedName name="Portability3">Tally!$B$25:$CW$25</definedName>
    <definedName name="Portability4">Tally!$B$26:$CW$26</definedName>
    <definedName name="Reliability1">Tally!$B$8:$CW$8</definedName>
    <definedName name="Reliability2">Tally!$B$9:$CW$9</definedName>
    <definedName name="Reliability3">Tally!$B$10:$CW$10</definedName>
    <definedName name="Usability1">Tally!$B$12:$CW$12</definedName>
    <definedName name="Usability2">Tally!$B$13:$CW$13</definedName>
    <definedName name="Usability3">Tally!$B$14:$CW$14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18" i="1" l="1"/>
  <c r="B3" i="2"/>
  <c r="B4" i="2"/>
  <c r="B5" i="2"/>
  <c r="B6" i="2"/>
  <c r="B9" i="2"/>
  <c r="B10" i="2"/>
  <c r="B11" i="2"/>
  <c r="B14" i="2"/>
  <c r="B15" i="2"/>
  <c r="B16" i="2"/>
  <c r="B19" i="2"/>
  <c r="B20" i="2"/>
  <c r="B23" i="2"/>
  <c r="B24" i="2"/>
  <c r="B25" i="2"/>
  <c r="B28" i="2"/>
  <c r="B29" i="2"/>
  <c r="B30" i="2"/>
  <c r="CX11" i="1"/>
  <c r="F30" i="2"/>
  <c r="F29" i="2"/>
  <c r="F28" i="2"/>
  <c r="F25" i="2"/>
  <c r="F24" i="2"/>
  <c r="F23" i="2"/>
  <c r="F20" i="2"/>
  <c r="F19" i="2"/>
  <c r="F16" i="2"/>
  <c r="F15" i="2"/>
  <c r="F14" i="2"/>
  <c r="E30" i="2"/>
  <c r="E29" i="2"/>
  <c r="E28" i="2"/>
  <c r="E25" i="2"/>
  <c r="E24" i="2"/>
  <c r="E23" i="2"/>
  <c r="E20" i="2"/>
  <c r="E19" i="2"/>
  <c r="E16" i="2"/>
  <c r="E15" i="2"/>
  <c r="E14" i="2"/>
  <c r="D30" i="2"/>
  <c r="D29" i="2"/>
  <c r="D28" i="2"/>
  <c r="D25" i="2"/>
  <c r="D24" i="2"/>
  <c r="D23" i="2"/>
  <c r="D20" i="2"/>
  <c r="D19" i="2"/>
  <c r="D16" i="2"/>
  <c r="D15" i="2"/>
  <c r="D14" i="2"/>
  <c r="C30" i="2"/>
  <c r="C29" i="2"/>
  <c r="C28" i="2"/>
  <c r="C25" i="2"/>
  <c r="C24" i="2"/>
  <c r="C23" i="2"/>
  <c r="C20" i="2"/>
  <c r="C19" i="2"/>
  <c r="C16" i="2"/>
  <c r="C15" i="2"/>
  <c r="C14" i="2"/>
  <c r="F11" i="2"/>
  <c r="F10" i="2"/>
  <c r="F9" i="2"/>
  <c r="E11" i="2"/>
  <c r="E10" i="2"/>
  <c r="E9" i="2"/>
  <c r="D11" i="2"/>
  <c r="D10" i="2"/>
  <c r="D9" i="2"/>
  <c r="C11" i="2"/>
  <c r="C10" i="2"/>
  <c r="C9" i="2"/>
  <c r="F6" i="2"/>
  <c r="F5" i="2"/>
  <c r="F4" i="2"/>
  <c r="F3" i="2"/>
  <c r="E6" i="2"/>
  <c r="E5" i="2"/>
  <c r="E4" i="2"/>
  <c r="D6" i="2"/>
  <c r="D5" i="2"/>
  <c r="D4" i="2"/>
  <c r="C6" i="2"/>
  <c r="C5" i="2"/>
  <c r="C4" i="2"/>
  <c r="E3" i="2"/>
  <c r="D3" i="2"/>
  <c r="C3" i="2"/>
  <c r="CX24" i="1"/>
  <c r="CX25" i="1"/>
  <c r="CX26" i="1"/>
  <c r="CX23" i="1"/>
  <c r="CX20" i="1"/>
  <c r="CX21" i="1"/>
  <c r="CX19" i="1"/>
  <c r="CX17" i="1"/>
  <c r="CX16" i="1"/>
  <c r="CX13" i="1"/>
  <c r="CX14" i="1"/>
  <c r="CX12" i="1"/>
  <c r="CX9" i="1"/>
  <c r="CX10" i="1"/>
  <c r="CX8" i="1"/>
  <c r="CX4" i="1"/>
  <c r="CX5" i="1"/>
  <c r="CX6" i="1"/>
  <c r="CX3" i="1"/>
  <c r="G23" i="2" l="1"/>
  <c r="H23" i="2" s="1"/>
  <c r="I23" i="2" s="1"/>
  <c r="G30" i="2"/>
  <c r="H30" i="2" s="1"/>
  <c r="I30" i="2" s="1"/>
  <c r="G28" i="2"/>
  <c r="H28" i="2" s="1"/>
  <c r="I28" i="2" s="1"/>
  <c r="G20" i="2"/>
  <c r="H20" i="2" s="1"/>
  <c r="I20" i="2" s="1"/>
  <c r="G14" i="2"/>
  <c r="H14" i="2" s="1"/>
  <c r="I14" i="2" s="1"/>
  <c r="G16" i="2"/>
  <c r="H16" i="2" s="1"/>
  <c r="I16" i="2" s="1"/>
  <c r="G9" i="2"/>
  <c r="H9" i="2" s="1"/>
  <c r="I9" i="2" s="1"/>
  <c r="G5" i="2"/>
  <c r="H5" i="2" s="1"/>
  <c r="I5" i="2" s="1"/>
  <c r="G3" i="2"/>
  <c r="H3" i="2" s="1"/>
  <c r="G4" i="2"/>
  <c r="H4" i="2" s="1"/>
  <c r="I4" i="2" s="1"/>
  <c r="G24" i="2"/>
  <c r="H24" i="2" s="1"/>
  <c r="I24" i="2" s="1"/>
  <c r="G6" i="2"/>
  <c r="H6" i="2" s="1"/>
  <c r="I6" i="2" s="1"/>
  <c r="G15" i="2"/>
  <c r="H15" i="2" s="1"/>
  <c r="I15" i="2" s="1"/>
  <c r="G29" i="2"/>
  <c r="H29" i="2" s="1"/>
  <c r="I29" i="2" s="1"/>
  <c r="G25" i="2"/>
  <c r="H25" i="2" s="1"/>
  <c r="I25" i="2" s="1"/>
  <c r="G19" i="2"/>
  <c r="H19" i="2" s="1"/>
  <c r="I19" i="2" s="1"/>
  <c r="G11" i="2"/>
  <c r="H11" i="2" s="1"/>
  <c r="I11" i="2" s="1"/>
  <c r="G10" i="2"/>
  <c r="H10" i="2" s="1"/>
  <c r="I10" i="2" s="1"/>
  <c r="H2" i="2" l="1"/>
  <c r="I2" i="2" s="1"/>
  <c r="I3" i="2"/>
  <c r="H18" i="2"/>
  <c r="I18" i="2" s="1"/>
  <c r="H13" i="2"/>
  <c r="I13" i="2" s="1"/>
  <c r="H22" i="2"/>
  <c r="I22" i="2" s="1"/>
  <c r="H8" i="2"/>
  <c r="I8" i="2" s="1"/>
  <c r="H27" i="2" l="1"/>
  <c r="I27" i="2" s="1"/>
  <c r="H33" i="2" l="1"/>
  <c r="I33" i="2" s="1"/>
</calcChain>
</file>

<file path=xl/sharedStrings.xml><?xml version="1.0" encoding="utf-8"?>
<sst xmlns="http://schemas.openxmlformats.org/spreadsheetml/2006/main" count="53" uniqueCount="28">
  <si>
    <t>Functionality</t>
  </si>
  <si>
    <t>Suitability – The functions of the system are appropriate.</t>
  </si>
  <si>
    <t>Accuracy – The system’s results are accurate.</t>
  </si>
  <si>
    <t>Compliance – It adheres to existing standards and policies.</t>
  </si>
  <si>
    <t>Security – It prevents unauthorized access.</t>
  </si>
  <si>
    <t>Reliability</t>
  </si>
  <si>
    <t>Maturity – There is minimal frequency of software faults/failures.</t>
  </si>
  <si>
    <t>Fault Tolerance – The system has capability of handling system errors.</t>
  </si>
  <si>
    <t>Recoverability – System’s performance is re-establishing from failure.</t>
  </si>
  <si>
    <t>Usability</t>
  </si>
  <si>
    <t>Understandability – Concepts are easily recognized.</t>
  </si>
  <si>
    <t>Learnability – Effort in learning the system is reduced.</t>
  </si>
  <si>
    <t>Operability – The system is easy to use or operate.</t>
  </si>
  <si>
    <t>Efficiency</t>
  </si>
  <si>
    <t>Time Behavior – There is fast response time of the system.</t>
  </si>
  <si>
    <t>Resource Behavior – Resources used for system performance are accessible.</t>
  </si>
  <si>
    <t>Analyzability – There is less effort in identifying system failure causes.</t>
  </si>
  <si>
    <t>Maintainability</t>
  </si>
  <si>
    <t>Changeability – Effort in modifying the system</t>
  </si>
  <si>
    <t>Stability – Sensitivity to modifications</t>
  </si>
  <si>
    <t>Portability</t>
  </si>
  <si>
    <t>Adaptability – Specification changes are done easily.</t>
  </si>
  <si>
    <t>Installability – There is effortless process of installing the system.</t>
  </si>
  <si>
    <t>Conformance – System is compliant to portability standards.</t>
  </si>
  <si>
    <t>Total</t>
  </si>
  <si>
    <t>Mean</t>
  </si>
  <si>
    <t>DI</t>
  </si>
  <si>
    <t>OWM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</si>
</sst>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5EF3-1D9A-443D-B50A-9CA0CE16F8F3}">
  <dimension ref="A1:CX26"/>
  <sheetViews>
    <sheetView topLeftCell="A12" zoomScale="85" zoomScaleNormal="85" workbookViewId="0">
      <pane xSplit="1" topLeftCell="B1" activePane="topRight" state="frozen"/>
      <selection pane="topRight" activeCell="D26" sqref="D26"/>
    </sheetView>
  </sheetViews>
  <sheetFormatPr defaultRowHeight="15" x14ac:dyDescent="0.25"/>
  <cols>
    <col min="1" max="1" width="60.5703125" style="5" bestFit="1" customWidth="1"/>
    <col min="2" max="100" width="4.7109375" customWidth="1"/>
    <col min="101" max="101" width="4.85546875" customWidth="1"/>
    <col min="102" max="102" width="9.140625" style="10"/>
  </cols>
  <sheetData>
    <row r="1" spans="1:102" s="1" customFormat="1" x14ac:dyDescent="0.25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 t="s">
        <v>24</v>
      </c>
    </row>
    <row r="2" spans="1:102" x14ac:dyDescent="0.25">
      <c r="A2" s="6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9"/>
    </row>
    <row r="3" spans="1:102" x14ac:dyDescent="0.25">
      <c r="A3" s="4" t="s">
        <v>1</v>
      </c>
      <c r="B3">
        <v>3</v>
      </c>
      <c r="C3">
        <v>3</v>
      </c>
      <c r="D3">
        <v>4</v>
      </c>
      <c r="CX3" s="10">
        <f>COUNT(B3:CW3)</f>
        <v>3</v>
      </c>
    </row>
    <row r="4" spans="1:102" x14ac:dyDescent="0.25">
      <c r="A4" s="3" t="s">
        <v>2</v>
      </c>
      <c r="B4">
        <v>4</v>
      </c>
      <c r="C4">
        <v>3</v>
      </c>
      <c r="D4">
        <v>4</v>
      </c>
      <c r="CX4" s="10">
        <f t="shared" ref="CX4:CX26" si="0">COUNT(B4:CW4)</f>
        <v>3</v>
      </c>
    </row>
    <row r="5" spans="1:102" x14ac:dyDescent="0.25">
      <c r="A5" s="3" t="s">
        <v>3</v>
      </c>
      <c r="B5">
        <v>4</v>
      </c>
      <c r="C5">
        <v>3</v>
      </c>
      <c r="D5">
        <v>4</v>
      </c>
      <c r="CX5" s="10">
        <f t="shared" si="0"/>
        <v>3</v>
      </c>
    </row>
    <row r="6" spans="1:102" x14ac:dyDescent="0.25">
      <c r="A6" s="3" t="s">
        <v>4</v>
      </c>
      <c r="B6">
        <v>3</v>
      </c>
      <c r="C6">
        <v>3</v>
      </c>
      <c r="D6">
        <v>4</v>
      </c>
      <c r="CX6" s="10">
        <f t="shared" si="0"/>
        <v>3</v>
      </c>
    </row>
    <row r="7" spans="1:102" x14ac:dyDescent="0.25">
      <c r="A7" s="7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9"/>
    </row>
    <row r="8" spans="1:102" x14ac:dyDescent="0.25">
      <c r="A8" s="3" t="s">
        <v>6</v>
      </c>
      <c r="B8">
        <v>3</v>
      </c>
      <c r="C8">
        <v>3</v>
      </c>
      <c r="D8">
        <v>4</v>
      </c>
      <c r="CX8" s="10">
        <f t="shared" si="0"/>
        <v>3</v>
      </c>
    </row>
    <row r="9" spans="1:102" x14ac:dyDescent="0.25">
      <c r="A9" s="3" t="s">
        <v>7</v>
      </c>
      <c r="B9">
        <v>4</v>
      </c>
      <c r="C9">
        <v>3</v>
      </c>
      <c r="D9">
        <v>3</v>
      </c>
      <c r="CX9" s="10">
        <f t="shared" si="0"/>
        <v>3</v>
      </c>
    </row>
    <row r="10" spans="1:102" x14ac:dyDescent="0.25">
      <c r="A10" s="3" t="s">
        <v>8</v>
      </c>
      <c r="B10">
        <v>3</v>
      </c>
      <c r="C10">
        <v>3</v>
      </c>
      <c r="D10">
        <v>4</v>
      </c>
      <c r="CX10" s="10">
        <f t="shared" si="0"/>
        <v>3</v>
      </c>
    </row>
    <row r="11" spans="1:102" x14ac:dyDescent="0.25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9">
        <f t="shared" si="0"/>
        <v>0</v>
      </c>
    </row>
    <row r="12" spans="1:102" x14ac:dyDescent="0.25">
      <c r="A12" s="3" t="s">
        <v>10</v>
      </c>
      <c r="B12">
        <v>3</v>
      </c>
      <c r="C12">
        <v>3</v>
      </c>
      <c r="D12">
        <v>4</v>
      </c>
      <c r="CX12" s="10">
        <f t="shared" si="0"/>
        <v>3</v>
      </c>
    </row>
    <row r="13" spans="1:102" x14ac:dyDescent="0.25">
      <c r="A13" s="3" t="s">
        <v>11</v>
      </c>
      <c r="B13">
        <v>4</v>
      </c>
      <c r="C13">
        <v>3</v>
      </c>
      <c r="D13">
        <v>4</v>
      </c>
      <c r="CX13" s="10">
        <f t="shared" si="0"/>
        <v>3</v>
      </c>
    </row>
    <row r="14" spans="1:102" x14ac:dyDescent="0.25">
      <c r="A14" s="3" t="s">
        <v>12</v>
      </c>
      <c r="B14">
        <v>4</v>
      </c>
      <c r="C14">
        <v>3</v>
      </c>
      <c r="D14">
        <v>4</v>
      </c>
      <c r="CX14" s="10">
        <f t="shared" si="0"/>
        <v>3</v>
      </c>
    </row>
    <row r="15" spans="1:102" x14ac:dyDescent="0.25">
      <c r="A15" s="7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9"/>
    </row>
    <row r="16" spans="1:102" x14ac:dyDescent="0.25">
      <c r="A16" s="3" t="s">
        <v>14</v>
      </c>
      <c r="B16">
        <v>3</v>
      </c>
      <c r="C16">
        <v>3</v>
      </c>
      <c r="D16">
        <v>4</v>
      </c>
      <c r="CX16" s="10">
        <f t="shared" si="0"/>
        <v>3</v>
      </c>
    </row>
    <row r="17" spans="1:102" x14ac:dyDescent="0.25">
      <c r="A17" s="3" t="s">
        <v>15</v>
      </c>
      <c r="B17">
        <v>4</v>
      </c>
      <c r="C17">
        <v>3</v>
      </c>
      <c r="D17">
        <v>4</v>
      </c>
      <c r="CX17" s="10">
        <f t="shared" si="0"/>
        <v>3</v>
      </c>
    </row>
    <row r="18" spans="1:102" x14ac:dyDescent="0.25">
      <c r="A18" s="7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9">
        <f t="shared" si="0"/>
        <v>0</v>
      </c>
    </row>
    <row r="19" spans="1:102" x14ac:dyDescent="0.25">
      <c r="A19" s="3" t="s">
        <v>16</v>
      </c>
      <c r="B19">
        <v>4</v>
      </c>
      <c r="C19">
        <v>3</v>
      </c>
      <c r="D19">
        <v>4</v>
      </c>
      <c r="CX19" s="10">
        <f t="shared" si="0"/>
        <v>3</v>
      </c>
    </row>
    <row r="20" spans="1:102" x14ac:dyDescent="0.25">
      <c r="A20" s="3" t="s">
        <v>18</v>
      </c>
      <c r="B20">
        <v>3</v>
      </c>
      <c r="C20">
        <v>3</v>
      </c>
      <c r="D20">
        <v>4</v>
      </c>
      <c r="CX20" s="10">
        <f t="shared" si="0"/>
        <v>3</v>
      </c>
    </row>
    <row r="21" spans="1:102" x14ac:dyDescent="0.25">
      <c r="A21" s="4" t="s">
        <v>19</v>
      </c>
      <c r="B21">
        <v>4</v>
      </c>
      <c r="C21">
        <v>3</v>
      </c>
      <c r="D21">
        <v>4</v>
      </c>
      <c r="CX21" s="10">
        <f t="shared" si="0"/>
        <v>3</v>
      </c>
    </row>
    <row r="22" spans="1:102" x14ac:dyDescent="0.25">
      <c r="A22" s="7" t="s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9"/>
    </row>
    <row r="23" spans="1:102" x14ac:dyDescent="0.25">
      <c r="A23" s="3" t="s">
        <v>21</v>
      </c>
      <c r="B23">
        <v>3</v>
      </c>
      <c r="C23">
        <v>3</v>
      </c>
      <c r="D23">
        <v>4</v>
      </c>
      <c r="CX23" s="10">
        <f t="shared" si="0"/>
        <v>3</v>
      </c>
    </row>
    <row r="24" spans="1:102" x14ac:dyDescent="0.25">
      <c r="A24" s="3" t="s">
        <v>22</v>
      </c>
      <c r="B24">
        <v>4</v>
      </c>
      <c r="C24">
        <v>3</v>
      </c>
      <c r="D24">
        <v>4</v>
      </c>
      <c r="CX24" s="10">
        <f t="shared" si="0"/>
        <v>3</v>
      </c>
    </row>
    <row r="25" spans="1:102" x14ac:dyDescent="0.25">
      <c r="A25" s="3" t="s">
        <v>23</v>
      </c>
      <c r="B25">
        <v>4</v>
      </c>
      <c r="C25">
        <v>3</v>
      </c>
      <c r="D25">
        <v>4</v>
      </c>
      <c r="CX25" s="10">
        <f t="shared" si="0"/>
        <v>3</v>
      </c>
    </row>
    <row r="26" spans="1:102" x14ac:dyDescent="0.25">
      <c r="A26" s="3"/>
      <c r="CX26" s="10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1837-D004-4091-AE06-6138F7EE6C9D}">
  <dimension ref="A1:I33"/>
  <sheetViews>
    <sheetView tabSelected="1" topLeftCell="D1" workbookViewId="0">
      <selection activeCell="G8" sqref="G8"/>
    </sheetView>
  </sheetViews>
  <sheetFormatPr defaultRowHeight="15" x14ac:dyDescent="0.25"/>
  <cols>
    <col min="1" max="1" width="60.5703125" style="5" bestFit="1" customWidth="1"/>
    <col min="2" max="2" width="0" hidden="1" customWidth="1"/>
    <col min="9" max="9" width="17.85546875" customWidth="1"/>
  </cols>
  <sheetData>
    <row r="1" spans="1:9" s="1" customFormat="1" x14ac:dyDescent="0.25">
      <c r="A1" s="2"/>
      <c r="B1" s="1">
        <v>5</v>
      </c>
      <c r="C1" s="1">
        <v>4</v>
      </c>
      <c r="D1" s="1">
        <v>3</v>
      </c>
      <c r="E1" s="1">
        <v>2</v>
      </c>
      <c r="F1" s="1">
        <v>1</v>
      </c>
      <c r="G1" s="1" t="s">
        <v>24</v>
      </c>
      <c r="H1" s="1" t="s">
        <v>25</v>
      </c>
      <c r="I1" s="1" t="s">
        <v>26</v>
      </c>
    </row>
    <row r="2" spans="1:9" x14ac:dyDescent="0.25">
      <c r="A2" s="6" t="s">
        <v>0</v>
      </c>
      <c r="B2" s="8"/>
      <c r="C2" s="8"/>
      <c r="D2" s="8"/>
      <c r="E2" s="8"/>
      <c r="F2" s="8"/>
      <c r="G2" s="8"/>
      <c r="H2" s="11">
        <f>AVERAGE(H3:H6)</f>
        <v>3.5</v>
      </c>
      <c r="I2" s="12" t="str">
        <f>IF(H2&gt;=3.26,"Acceptable",IF(H2&gt;=2.51,"Slightly Acceptable",IF(H2&gt;=1.76,"Slightly Unacceptable","Poor")))</f>
        <v>Acceptable</v>
      </c>
    </row>
    <row r="3" spans="1:9" x14ac:dyDescent="0.25">
      <c r="A3" s="4" t="s">
        <v>1</v>
      </c>
      <c r="B3">
        <f>COUNTIF(Functionality1,5)</f>
        <v>0</v>
      </c>
      <c r="C3">
        <f>COUNTIF(Functionality1,4)</f>
        <v>1</v>
      </c>
      <c r="D3">
        <f>COUNTIF(Functionality1,3)</f>
        <v>2</v>
      </c>
      <c r="E3">
        <f>COUNTIF(Functionality1,2)</f>
        <v>0</v>
      </c>
      <c r="F3">
        <f>COUNTIF(Functionality1,1)</f>
        <v>0</v>
      </c>
      <c r="G3">
        <f>SUM(C3:F3)</f>
        <v>3</v>
      </c>
      <c r="H3">
        <f>(B3*$B$1+C3*$C$1+D3*$D$1+E3*$E$1+F3*$F$1)/G3</f>
        <v>3.3333333333333335</v>
      </c>
      <c r="I3" s="12" t="str">
        <f t="shared" ref="I3:I30" si="0">IF(H3&gt;=3.26,"Acceptable",IF(H3&gt;=2.51,"Slightly Acceptable",IF(H3&gt;=1.76,"Slightly Unacceptable","Poor")))</f>
        <v>Acceptable</v>
      </c>
    </row>
    <row r="4" spans="1:9" x14ac:dyDescent="0.25">
      <c r="A4" s="3" t="s">
        <v>2</v>
      </c>
      <c r="B4">
        <f>COUNTIF(Functionality2,5)</f>
        <v>0</v>
      </c>
      <c r="C4">
        <f>COUNTIF(Functionality2,4)</f>
        <v>2</v>
      </c>
      <c r="D4">
        <f>COUNTIF(Functionality2,3)</f>
        <v>1</v>
      </c>
      <c r="E4">
        <f>COUNTIF(Functionality2,2)</f>
        <v>0</v>
      </c>
      <c r="F4">
        <f>COUNTIF(Functionality2,1)</f>
        <v>0</v>
      </c>
      <c r="G4">
        <f t="shared" ref="G4:G6" si="1">SUM(C4:F4)</f>
        <v>3</v>
      </c>
      <c r="H4">
        <f>(B4*$B$1+C4*$C$1+D4*$D$1+E4*$E$1+F4*$F$1)/G4</f>
        <v>3.6666666666666665</v>
      </c>
      <c r="I4" s="12" t="str">
        <f t="shared" si="0"/>
        <v>Acceptable</v>
      </c>
    </row>
    <row r="5" spans="1:9" x14ac:dyDescent="0.25">
      <c r="A5" s="3" t="s">
        <v>3</v>
      </c>
      <c r="B5">
        <f>COUNTIF(Functionality3,5)</f>
        <v>0</v>
      </c>
      <c r="C5">
        <f>COUNTIF(Functionality3,4)</f>
        <v>2</v>
      </c>
      <c r="D5">
        <f>COUNTIF(Functionality3,3)</f>
        <v>1</v>
      </c>
      <c r="E5">
        <f>COUNTIF(Functionality3,2)</f>
        <v>0</v>
      </c>
      <c r="F5">
        <f>COUNTIF(Functionality3,1)</f>
        <v>0</v>
      </c>
      <c r="G5">
        <f t="shared" si="1"/>
        <v>3</v>
      </c>
      <c r="H5">
        <f>(B5*$B$1+C5*$C$1+D5*$D$1+E5*$E$1+F5*$F$1)/G5</f>
        <v>3.6666666666666665</v>
      </c>
      <c r="I5" s="12" t="str">
        <f t="shared" si="0"/>
        <v>Acceptable</v>
      </c>
    </row>
    <row r="6" spans="1:9" x14ac:dyDescent="0.25">
      <c r="A6" s="3" t="s">
        <v>4</v>
      </c>
      <c r="B6">
        <f>COUNTIF(Functionality4,5)</f>
        <v>0</v>
      </c>
      <c r="C6">
        <f>COUNTIF(Functionality4,4)</f>
        <v>1</v>
      </c>
      <c r="D6">
        <f>COUNTIF(Functionality4,3)</f>
        <v>2</v>
      </c>
      <c r="E6">
        <f>COUNTIF(Functionality4,2)</f>
        <v>0</v>
      </c>
      <c r="F6">
        <f>COUNTIF(Functionality4,1)</f>
        <v>0</v>
      </c>
      <c r="G6">
        <f t="shared" si="1"/>
        <v>3</v>
      </c>
      <c r="H6">
        <f>(B6*$B$1+C6*$C$1+D6*$D$1+E6*$E$1+F6*$F$1)/G6</f>
        <v>3.3333333333333335</v>
      </c>
      <c r="I6" s="12" t="str">
        <f t="shared" si="0"/>
        <v>Acceptable</v>
      </c>
    </row>
    <row r="7" spans="1:9" ht="5.0999999999999996" customHeight="1" x14ac:dyDescent="0.25">
      <c r="A7" s="3"/>
      <c r="I7" s="12"/>
    </row>
    <row r="8" spans="1:9" x14ac:dyDescent="0.25">
      <c r="A8" s="7" t="s">
        <v>5</v>
      </c>
      <c r="B8" s="8"/>
      <c r="C8" s="8"/>
      <c r="D8" s="8"/>
      <c r="E8" s="8"/>
      <c r="F8" s="8"/>
      <c r="G8" s="8"/>
      <c r="H8" s="11">
        <f>AVERAGE(H9:H11)</f>
        <v>3.3333333333333335</v>
      </c>
      <c r="I8" s="12" t="str">
        <f t="shared" si="0"/>
        <v>Acceptable</v>
      </c>
    </row>
    <row r="9" spans="1:9" x14ac:dyDescent="0.25">
      <c r="A9" s="3" t="s">
        <v>6</v>
      </c>
      <c r="B9">
        <f>COUNTIF(Reliability1,5)</f>
        <v>0</v>
      </c>
      <c r="C9">
        <f>COUNTIF(Reliability1,4)</f>
        <v>1</v>
      </c>
      <c r="D9">
        <f>COUNTIF(Reliability1,3)</f>
        <v>2</v>
      </c>
      <c r="E9">
        <f>COUNTIF(Reliability1,2)</f>
        <v>0</v>
      </c>
      <c r="F9">
        <f>COUNTIF(Reliability1,1)</f>
        <v>0</v>
      </c>
      <c r="G9">
        <f>SUM(C9:F9)</f>
        <v>3</v>
      </c>
      <c r="H9">
        <f>(B9*$B$1+C9*$C$1+D9*$D$1+E9*$E$1+F9*$F$1)/G9</f>
        <v>3.3333333333333335</v>
      </c>
      <c r="I9" s="12" t="str">
        <f t="shared" si="0"/>
        <v>Acceptable</v>
      </c>
    </row>
    <row r="10" spans="1:9" x14ac:dyDescent="0.25">
      <c r="A10" s="3" t="s">
        <v>7</v>
      </c>
      <c r="B10">
        <f>COUNTIF(Reliability2,5)</f>
        <v>0</v>
      </c>
      <c r="C10">
        <f>COUNTIF(Reliability2,4)</f>
        <v>1</v>
      </c>
      <c r="D10">
        <f>COUNTIF(Reliability2,3)</f>
        <v>2</v>
      </c>
      <c r="E10">
        <f>COUNTIF(Reliability2,2)</f>
        <v>0</v>
      </c>
      <c r="F10">
        <f>COUNTIF(Reliability2,1)</f>
        <v>0</v>
      </c>
      <c r="G10">
        <f>SUM(B10:F10)</f>
        <v>3</v>
      </c>
      <c r="H10">
        <f>(B10*$B$1+C10*$C$1+D10*$D$1+E10*$E$1+F10*$F$1)/G10</f>
        <v>3.3333333333333335</v>
      </c>
      <c r="I10" s="12" t="str">
        <f t="shared" si="0"/>
        <v>Acceptable</v>
      </c>
    </row>
    <row r="11" spans="1:9" x14ac:dyDescent="0.25">
      <c r="A11" s="3" t="s">
        <v>8</v>
      </c>
      <c r="B11">
        <f>COUNTIF(Reliability3,5)</f>
        <v>0</v>
      </c>
      <c r="C11">
        <f>COUNTIF(Reliability3,4)</f>
        <v>1</v>
      </c>
      <c r="D11">
        <f>COUNTIF(Reliability3,3)</f>
        <v>2</v>
      </c>
      <c r="E11">
        <f>COUNTIF(Reliability3,2)</f>
        <v>0</v>
      </c>
      <c r="F11">
        <f>COUNTIF(Reliability3,1)</f>
        <v>0</v>
      </c>
      <c r="G11">
        <f>SUM(B11:F11)</f>
        <v>3</v>
      </c>
      <c r="H11">
        <f>(B11*$B$1+C11*$C$1+D11*$D$1+E11*$E$1+F11*$F$1)/G11</f>
        <v>3.3333333333333335</v>
      </c>
      <c r="I11" s="12" t="str">
        <f t="shared" si="0"/>
        <v>Acceptable</v>
      </c>
    </row>
    <row r="12" spans="1:9" ht="5.0999999999999996" customHeight="1" x14ac:dyDescent="0.25">
      <c r="A12" s="3"/>
      <c r="I12" s="12"/>
    </row>
    <row r="13" spans="1:9" x14ac:dyDescent="0.25">
      <c r="A13" s="7" t="s">
        <v>9</v>
      </c>
      <c r="B13" s="8"/>
      <c r="C13" s="8"/>
      <c r="D13" s="8"/>
      <c r="E13" s="8"/>
      <c r="F13" s="8"/>
      <c r="G13" s="8"/>
      <c r="H13" s="11">
        <f>AVERAGE(H14:H16)</f>
        <v>3.5555555555555554</v>
      </c>
      <c r="I13" s="12" t="str">
        <f t="shared" si="0"/>
        <v>Acceptable</v>
      </c>
    </row>
    <row r="14" spans="1:9" x14ac:dyDescent="0.25">
      <c r="A14" s="3" t="s">
        <v>10</v>
      </c>
      <c r="B14">
        <f>COUNTIF(Usability1,5)</f>
        <v>0</v>
      </c>
      <c r="C14">
        <f>COUNTIF(Usability1,4)</f>
        <v>1</v>
      </c>
      <c r="D14">
        <f>COUNTIF(Usability1,3)</f>
        <v>2</v>
      </c>
      <c r="E14">
        <f>COUNTIF(Usability1,2)</f>
        <v>0</v>
      </c>
      <c r="F14">
        <f>COUNTIF(Usability1,1)</f>
        <v>0</v>
      </c>
      <c r="G14">
        <f>SUM(C14:F14)</f>
        <v>3</v>
      </c>
      <c r="H14">
        <f>(B14*$B$1+C14*$C$1+D14*$D$1+E14*$E$1+F14*$F$1)/G14</f>
        <v>3.3333333333333335</v>
      </c>
      <c r="I14" s="12" t="str">
        <f t="shared" si="0"/>
        <v>Acceptable</v>
      </c>
    </row>
    <row r="15" spans="1:9" x14ac:dyDescent="0.25">
      <c r="A15" s="3" t="s">
        <v>11</v>
      </c>
      <c r="B15">
        <f>COUNTIF(Usability2,5)</f>
        <v>0</v>
      </c>
      <c r="C15">
        <f>COUNTIF(Usability2,4)</f>
        <v>2</v>
      </c>
      <c r="D15">
        <f>COUNTIF(Usability2,3)</f>
        <v>1</v>
      </c>
      <c r="E15">
        <f>COUNTIF(Usability2,2)</f>
        <v>0</v>
      </c>
      <c r="F15">
        <f>COUNTIF(Usability2,1)</f>
        <v>0</v>
      </c>
      <c r="G15">
        <f t="shared" ref="G15:G16" si="2">SUM(C15:F15)</f>
        <v>3</v>
      </c>
      <c r="H15">
        <f>(B15*$B$1+C15*$C$1+D15*$D$1+E15*$E$1+F15*$F$1)/G15</f>
        <v>3.6666666666666665</v>
      </c>
      <c r="I15" s="12" t="str">
        <f t="shared" si="0"/>
        <v>Acceptable</v>
      </c>
    </row>
    <row r="16" spans="1:9" x14ac:dyDescent="0.25">
      <c r="A16" s="3" t="s">
        <v>12</v>
      </c>
      <c r="B16">
        <f>COUNTIF(Usability3,5)</f>
        <v>0</v>
      </c>
      <c r="C16">
        <f>COUNTIF(Usability3,4)</f>
        <v>2</v>
      </c>
      <c r="D16">
        <f>COUNTIF(Usability3,3)</f>
        <v>1</v>
      </c>
      <c r="E16">
        <f>COUNTIF(Usability3,2)</f>
        <v>0</v>
      </c>
      <c r="F16">
        <f>COUNTIF(Usability3,1)</f>
        <v>0</v>
      </c>
      <c r="G16">
        <f t="shared" si="2"/>
        <v>3</v>
      </c>
      <c r="H16">
        <f>(B16*$B$1+C16*$C$1+D16*$D$1+E16*$E$1+F16*$F$1)/G16</f>
        <v>3.6666666666666665</v>
      </c>
      <c r="I16" s="12" t="str">
        <f t="shared" si="0"/>
        <v>Acceptable</v>
      </c>
    </row>
    <row r="17" spans="1:9" ht="4.5" customHeight="1" x14ac:dyDescent="0.25">
      <c r="A17" s="3"/>
      <c r="I17" s="12"/>
    </row>
    <row r="18" spans="1:9" x14ac:dyDescent="0.25">
      <c r="A18" s="7" t="s">
        <v>13</v>
      </c>
      <c r="B18" s="8"/>
      <c r="C18" s="8"/>
      <c r="D18" s="8"/>
      <c r="E18" s="8"/>
      <c r="F18" s="8"/>
      <c r="G18" s="8"/>
      <c r="H18" s="11">
        <f>AVERAGE(H19:H20)</f>
        <v>3.5</v>
      </c>
      <c r="I18" s="12" t="str">
        <f t="shared" si="0"/>
        <v>Acceptable</v>
      </c>
    </row>
    <row r="19" spans="1:9" x14ac:dyDescent="0.25">
      <c r="A19" s="3" t="s">
        <v>14</v>
      </c>
      <c r="B19">
        <f>COUNTIF(Efficiency1,5)</f>
        <v>0</v>
      </c>
      <c r="C19">
        <f>COUNTIF(Efficiency1,4)</f>
        <v>1</v>
      </c>
      <c r="D19">
        <f>COUNTIF(Efficiency1,3)</f>
        <v>2</v>
      </c>
      <c r="E19">
        <f>COUNTIF(Efficiency1,2)</f>
        <v>0</v>
      </c>
      <c r="F19">
        <f>COUNTIF(Efficiency1,1)</f>
        <v>0</v>
      </c>
      <c r="G19">
        <f>SUM(C19:F19)</f>
        <v>3</v>
      </c>
      <c r="H19">
        <f>(B19*$B$1+C19*$C$1+D19*$D$1+E19*$E$1+F19*$F$1)/G19</f>
        <v>3.3333333333333335</v>
      </c>
      <c r="I19" s="12" t="str">
        <f t="shared" si="0"/>
        <v>Acceptable</v>
      </c>
    </row>
    <row r="20" spans="1:9" x14ac:dyDescent="0.25">
      <c r="A20" s="3" t="s">
        <v>15</v>
      </c>
      <c r="B20">
        <f>COUNTIF(Efficiency2,5)</f>
        <v>0</v>
      </c>
      <c r="C20">
        <f>COUNTIF(Efficiency2,4)</f>
        <v>2</v>
      </c>
      <c r="D20">
        <f>COUNTIF(Efficiency2,3)</f>
        <v>1</v>
      </c>
      <c r="E20">
        <f>COUNTIF(Efficiency2,2)</f>
        <v>0</v>
      </c>
      <c r="F20">
        <f>COUNTIF(Efficiency2,1)</f>
        <v>0</v>
      </c>
      <c r="G20">
        <f>SUM(C20:F20)</f>
        <v>3</v>
      </c>
      <c r="H20">
        <f>(B20*$B$1+C20*$C$1+D20*$D$1+E20*$E$1+F20*$F$1)/G20</f>
        <v>3.6666666666666665</v>
      </c>
      <c r="I20" s="12" t="str">
        <f t="shared" si="0"/>
        <v>Acceptable</v>
      </c>
    </row>
    <row r="21" spans="1:9" ht="5.0999999999999996" customHeight="1" x14ac:dyDescent="0.25">
      <c r="A21" s="3"/>
      <c r="I21" s="12"/>
    </row>
    <row r="22" spans="1:9" x14ac:dyDescent="0.25">
      <c r="A22" s="7" t="s">
        <v>17</v>
      </c>
      <c r="B22" s="8"/>
      <c r="C22" s="8"/>
      <c r="D22" s="8"/>
      <c r="E22" s="8"/>
      <c r="F22" s="8"/>
      <c r="G22" s="8"/>
      <c r="H22" s="11">
        <f>AVERAGE(H23:H25)</f>
        <v>3.5555555555555554</v>
      </c>
      <c r="I22" s="12" t="str">
        <f t="shared" si="0"/>
        <v>Acceptable</v>
      </c>
    </row>
    <row r="23" spans="1:9" x14ac:dyDescent="0.25">
      <c r="A23" s="3" t="s">
        <v>16</v>
      </c>
      <c r="B23">
        <f>COUNTIF(Maintainability1,5)</f>
        <v>0</v>
      </c>
      <c r="C23">
        <f>COUNTIF(Maintainability1,4)</f>
        <v>2</v>
      </c>
      <c r="D23">
        <f>COUNTIF(Maintainability1,3)</f>
        <v>1</v>
      </c>
      <c r="E23">
        <f>COUNTIF(Maintainability1,2)</f>
        <v>0</v>
      </c>
      <c r="F23">
        <f>COUNTIF(Maintainability1,1)</f>
        <v>0</v>
      </c>
      <c r="G23">
        <f>SUM(C23:F23)</f>
        <v>3</v>
      </c>
      <c r="H23">
        <f>(B23*$B$1+C23*$C$1+D23*$D$1+E23*$E$1+F23*$F$1)/G23</f>
        <v>3.6666666666666665</v>
      </c>
      <c r="I23" s="12" t="str">
        <f t="shared" si="0"/>
        <v>Acceptable</v>
      </c>
    </row>
    <row r="24" spans="1:9" x14ac:dyDescent="0.25">
      <c r="A24" s="3" t="s">
        <v>18</v>
      </c>
      <c r="B24">
        <f>COUNTIF(Maintainability2,5)</f>
        <v>0</v>
      </c>
      <c r="C24">
        <f>COUNTIF(Maintainability2,4)</f>
        <v>1</v>
      </c>
      <c r="D24">
        <f>COUNTIF(Maintainability2,3)</f>
        <v>2</v>
      </c>
      <c r="E24">
        <f>COUNTIF(Maintainability2,2)</f>
        <v>0</v>
      </c>
      <c r="F24">
        <f>COUNTIF(Maintainability2,1)</f>
        <v>0</v>
      </c>
      <c r="G24">
        <f t="shared" ref="G24:G25" si="3">SUM(C24:F24)</f>
        <v>3</v>
      </c>
      <c r="H24">
        <f>(B24*$B$1+C24*$C$1+D24*$D$1+E24*$E$1+F24*$F$1)/G24</f>
        <v>3.3333333333333335</v>
      </c>
      <c r="I24" s="12" t="str">
        <f t="shared" si="0"/>
        <v>Acceptable</v>
      </c>
    </row>
    <row r="25" spans="1:9" x14ac:dyDescent="0.25">
      <c r="A25" s="4" t="s">
        <v>19</v>
      </c>
      <c r="B25">
        <f>COUNTIF(Maintainability3,5)</f>
        <v>0</v>
      </c>
      <c r="C25">
        <f>COUNTIF(Maintainability3,4)</f>
        <v>2</v>
      </c>
      <c r="D25">
        <f>COUNTIF(Maintainability3,3)</f>
        <v>1</v>
      </c>
      <c r="E25">
        <f>COUNTIF(Maintainability3,2)</f>
        <v>0</v>
      </c>
      <c r="F25">
        <f>COUNTIF(Maintainability3,1)</f>
        <v>0</v>
      </c>
      <c r="G25">
        <f t="shared" si="3"/>
        <v>3</v>
      </c>
      <c r="H25">
        <f>(B25*$B$1+C25*$C$1+D25*$D$1+E25*$E$1+F25*$F$1)/G25</f>
        <v>3.6666666666666665</v>
      </c>
      <c r="I25" s="12" t="str">
        <f t="shared" si="0"/>
        <v>Acceptable</v>
      </c>
    </row>
    <row r="26" spans="1:9" ht="5.0999999999999996" customHeight="1" x14ac:dyDescent="0.25">
      <c r="A26" s="4"/>
      <c r="I26" s="12"/>
    </row>
    <row r="27" spans="1:9" x14ac:dyDescent="0.25">
      <c r="A27" s="7" t="s">
        <v>20</v>
      </c>
      <c r="B27" s="8"/>
      <c r="C27" s="8"/>
      <c r="D27" s="8"/>
      <c r="E27" s="8"/>
      <c r="F27" s="8"/>
      <c r="G27" s="8"/>
      <c r="H27" s="11">
        <f>AVERAGE(H28:H31)</f>
        <v>3.5555555555555554</v>
      </c>
      <c r="I27" s="12" t="str">
        <f t="shared" si="0"/>
        <v>Acceptable</v>
      </c>
    </row>
    <row r="28" spans="1:9" x14ac:dyDescent="0.25">
      <c r="A28" s="3" t="s">
        <v>21</v>
      </c>
      <c r="B28">
        <f>COUNTIF(Portability1,5)</f>
        <v>0</v>
      </c>
      <c r="C28">
        <f>COUNTIF(Portability1,4)</f>
        <v>1</v>
      </c>
      <c r="D28">
        <f>COUNTIF(Portability1,3)</f>
        <v>2</v>
      </c>
      <c r="E28">
        <f>COUNTIF(Portability1,2)</f>
        <v>0</v>
      </c>
      <c r="F28">
        <f>COUNTIF(Portability1,1)</f>
        <v>0</v>
      </c>
      <c r="G28">
        <f>SUM(C28:F28)</f>
        <v>3</v>
      </c>
      <c r="H28">
        <f>(B28*$B$1+C28*$C$1+D28*$D$1+E28*$E$1+F28*$F$1)/G28</f>
        <v>3.3333333333333335</v>
      </c>
      <c r="I28" s="12" t="str">
        <f t="shared" si="0"/>
        <v>Acceptable</v>
      </c>
    </row>
    <row r="29" spans="1:9" x14ac:dyDescent="0.25">
      <c r="A29" s="3" t="s">
        <v>22</v>
      </c>
      <c r="B29">
        <f>COUNTIF(Portability2,5)</f>
        <v>0</v>
      </c>
      <c r="C29">
        <f>COUNTIF(Portability2,4)</f>
        <v>2</v>
      </c>
      <c r="D29">
        <f>COUNTIF(Portability2,3)</f>
        <v>1</v>
      </c>
      <c r="E29">
        <f>COUNTIF(Portability2,2)</f>
        <v>0</v>
      </c>
      <c r="F29">
        <f>COUNTIF(Portability2,1)</f>
        <v>0</v>
      </c>
      <c r="G29">
        <f t="shared" ref="G29:G30" si="4">SUM(C29:F29)</f>
        <v>3</v>
      </c>
      <c r="H29">
        <f>(B29*$B$1+C29*$C$1+D29*$D$1+E29*$E$1+F29*$F$1)/G29</f>
        <v>3.6666666666666665</v>
      </c>
      <c r="I29" s="12" t="str">
        <f t="shared" si="0"/>
        <v>Acceptable</v>
      </c>
    </row>
    <row r="30" spans="1:9" x14ac:dyDescent="0.25">
      <c r="A30" s="3" t="s">
        <v>23</v>
      </c>
      <c r="B30">
        <f>COUNTIF(Portability3,5)</f>
        <v>0</v>
      </c>
      <c r="C30">
        <f>COUNTIF(Portability3,4)</f>
        <v>2</v>
      </c>
      <c r="D30">
        <f>COUNTIF(Portability3,3)</f>
        <v>1</v>
      </c>
      <c r="E30">
        <f>COUNTIF(Portability3,2)</f>
        <v>0</v>
      </c>
      <c r="F30">
        <f>COUNTIF(Portability3,1)</f>
        <v>0</v>
      </c>
      <c r="G30">
        <f t="shared" si="4"/>
        <v>3</v>
      </c>
      <c r="H30">
        <f>(B30*$B$1+C30*$C$1+D30*$D$1+E30*$E$1+F30*$F$1)/G30</f>
        <v>3.6666666666666665</v>
      </c>
      <c r="I30" s="12" t="str">
        <f t="shared" si="0"/>
        <v>Acceptable</v>
      </c>
    </row>
    <row r="31" spans="1:9" x14ac:dyDescent="0.25">
      <c r="A31" s="3"/>
      <c r="I31" s="12"/>
    </row>
    <row r="32" spans="1:9" ht="5.0999999999999996" customHeight="1" x14ac:dyDescent="0.25">
      <c r="I32" s="12"/>
    </row>
    <row r="33" spans="7:9" x14ac:dyDescent="0.25">
      <c r="G33" s="11" t="s">
        <v>27</v>
      </c>
      <c r="H33" s="11">
        <f>AVERAGE(H27,H22,H18,H13,H8,H2)</f>
        <v>3.5</v>
      </c>
      <c r="I33" s="12" t="str">
        <f>IF(H33&gt;=3.26,"Acceptable",IF(H33&gt;=2.51,"Slightly Acceptable",IF(H33&gt;=1.76,"Slightly Unacceptable","Poor")))</f>
        <v>Acceptable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Tally</vt:lpstr>
      <vt:lpstr>Tabulation</vt:lpstr>
      <vt:lpstr>Efficiency1</vt:lpstr>
      <vt:lpstr>Efficiency2</vt:lpstr>
      <vt:lpstr>Functionality1</vt:lpstr>
      <vt:lpstr>Functionality2</vt:lpstr>
      <vt:lpstr>Functionality3</vt:lpstr>
      <vt:lpstr>Functionality4</vt:lpstr>
      <vt:lpstr>Maintainability1</vt:lpstr>
      <vt:lpstr>Maintainability2</vt:lpstr>
      <vt:lpstr>Maintainability3</vt:lpstr>
      <vt:lpstr>Portability1</vt:lpstr>
      <vt:lpstr>Portability2</vt:lpstr>
      <vt:lpstr>Portability3</vt:lpstr>
      <vt:lpstr>Portability4</vt:lpstr>
      <vt:lpstr>Reliability1</vt:lpstr>
      <vt:lpstr>Reliability2</vt:lpstr>
      <vt:lpstr>Reliability3</vt:lpstr>
      <vt:lpstr>Usability1</vt:lpstr>
      <vt:lpstr>Usability2</vt:lpstr>
      <vt:lpstr>Usability3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Eins</cp:lastModifiedBy>
  <dcterms:created xsi:type="dcterms:W3CDTF">2021-12-05T12:30:22Z</dcterms:created>
  <dcterms:modified xsi:type="dcterms:W3CDTF">2022-12-02T11:01:23Z</dcterms:modified>
</cp:coreProperties>
</file>