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ocuments/HG/RAMAXEL/md/"/>
    </mc:Choice>
  </mc:AlternateContent>
  <xr:revisionPtr revIDLastSave="0" documentId="13_ncr:1_{34E3FEEE-3609-2F4F-A2C4-BFCBAA4F735A}" xr6:coauthVersionLast="47" xr6:coauthVersionMax="47" xr10:uidLastSave="{00000000-0000-0000-0000-000000000000}"/>
  <bookViews>
    <workbookView xWindow="0" yWindow="500" windowWidth="28800" windowHeight="17500" xr2:uid="{66F335CE-27A8-B14C-B085-981AE82E875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" i="3" l="1"/>
  <c r="H27" i="3" s="1"/>
  <c r="I27" i="3" s="1"/>
  <c r="J27" i="3" s="1"/>
  <c r="K27" i="3" s="1"/>
  <c r="H23" i="3"/>
  <c r="I23" i="3" s="1"/>
  <c r="J23" i="3" s="1"/>
  <c r="K23" i="3" s="1"/>
  <c r="G20" i="3"/>
  <c r="G19" i="3"/>
  <c r="G21" i="3" s="1"/>
  <c r="H21" i="3" s="1"/>
  <c r="I21" i="3" s="1"/>
  <c r="J21" i="3" s="1"/>
  <c r="K21" i="3" s="1"/>
  <c r="E16" i="3"/>
  <c r="F16" i="3" s="1"/>
  <c r="E17" i="3"/>
  <c r="E18" i="3"/>
  <c r="F18" i="3" s="1"/>
  <c r="G18" i="3" s="1"/>
  <c r="H18" i="3" s="1"/>
  <c r="I18" i="3" s="1"/>
  <c r="J18" i="3" s="1"/>
  <c r="K18" i="3" s="1"/>
  <c r="E23" i="3"/>
  <c r="E24" i="3"/>
  <c r="E25" i="3"/>
  <c r="E26" i="3"/>
  <c r="E32" i="3"/>
  <c r="E33" i="3"/>
  <c r="E15" i="3"/>
  <c r="F15" i="3" s="1"/>
  <c r="D11" i="3"/>
  <c r="E11" i="3" s="1"/>
  <c r="F11" i="3" s="1"/>
  <c r="G11" i="3" s="1"/>
  <c r="H11" i="3" s="1"/>
  <c r="I11" i="3" s="1"/>
  <c r="J11" i="3" s="1"/>
  <c r="E3" i="3"/>
  <c r="F3" i="3" s="1"/>
  <c r="G3" i="3" s="1"/>
  <c r="H3" i="3" s="1"/>
  <c r="I3" i="3" s="1"/>
  <c r="D16" i="3"/>
  <c r="D17" i="3"/>
  <c r="D18" i="3"/>
  <c r="D19" i="3"/>
  <c r="E19" i="3" s="1"/>
  <c r="D20" i="3"/>
  <c r="E20" i="3" s="1"/>
  <c r="D21" i="3"/>
  <c r="E21" i="3" s="1"/>
  <c r="D22" i="3"/>
  <c r="E22" i="3" s="1"/>
  <c r="D23" i="3"/>
  <c r="D24" i="3"/>
  <c r="D25" i="3"/>
  <c r="D26" i="3"/>
  <c r="D27" i="3"/>
  <c r="E27" i="3" s="1"/>
  <c r="D29" i="3"/>
  <c r="D30" i="3"/>
  <c r="E30" i="3" s="1"/>
  <c r="D31" i="3"/>
  <c r="E31" i="3" s="1"/>
  <c r="D32" i="3"/>
  <c r="D33" i="3"/>
  <c r="F33" i="3" s="1"/>
  <c r="D15" i="3"/>
  <c r="L6" i="3"/>
  <c r="K12" i="3" s="1"/>
  <c r="L7" i="3"/>
  <c r="K13" i="3" s="1"/>
  <c r="L5" i="3"/>
  <c r="K11" i="3" s="1"/>
  <c r="G22" i="3"/>
  <c r="H22" i="3" s="1"/>
  <c r="I22" i="3" s="1"/>
  <c r="J22" i="3" s="1"/>
  <c r="K22" i="3" s="1"/>
  <c r="O17" i="3"/>
  <c r="D12" i="3"/>
  <c r="D13" i="3"/>
  <c r="W17" i="3"/>
  <c r="S17" i="3"/>
  <c r="F17" i="3" l="1"/>
  <c r="F29" i="3"/>
  <c r="H25" i="3"/>
  <c r="H26" i="3"/>
  <c r="E13" i="3"/>
  <c r="F13" i="3" s="1"/>
  <c r="G13" i="3" s="1"/>
  <c r="H13" i="3" s="1"/>
  <c r="I13" i="3" s="1"/>
  <c r="J13" i="3" s="1"/>
  <c r="E12" i="3"/>
  <c r="F12" i="3" s="1"/>
  <c r="G12" i="3" s="1"/>
  <c r="H12" i="3" s="1"/>
  <c r="I12" i="3" s="1"/>
  <c r="J12" i="3" s="1"/>
  <c r="E29" i="3"/>
  <c r="J3" i="3"/>
  <c r="K3" i="3" s="1"/>
  <c r="L8" i="3"/>
  <c r="I24" i="3"/>
  <c r="J24" i="3" s="1"/>
  <c r="K24" i="3" s="1"/>
  <c r="H19" i="3"/>
  <c r="I19" i="3" s="1"/>
  <c r="J19" i="3" s="1"/>
  <c r="K19" i="3" s="1"/>
  <c r="H20" i="3"/>
  <c r="I20" i="3" s="1"/>
  <c r="J20" i="3" s="1"/>
  <c r="K20" i="3" s="1"/>
  <c r="I25" i="3"/>
  <c r="J25" i="3" s="1"/>
  <c r="K25" i="3" s="1"/>
  <c r="I26" i="3"/>
  <c r="J26" i="3" s="1"/>
  <c r="K26" i="3" s="1"/>
  <c r="G16" i="3"/>
  <c r="H16" i="3" s="1"/>
  <c r="I16" i="3" s="1"/>
  <c r="J16" i="3" s="1"/>
  <c r="K16" i="3" s="1"/>
  <c r="F32" i="3"/>
  <c r="G32" i="3" s="1"/>
  <c r="G33" i="3"/>
  <c r="H33" i="3" s="1"/>
  <c r="I33" i="3" s="1"/>
  <c r="X37" i="3" s="1"/>
  <c r="H32" i="3" l="1"/>
  <c r="I32" i="3" s="1"/>
  <c r="X36" i="3" s="1"/>
  <c r="W37" i="3"/>
  <c r="J33" i="3"/>
  <c r="K33" i="3" s="1"/>
  <c r="J32" i="3"/>
  <c r="K32" i="3" s="1"/>
  <c r="V36" i="3"/>
  <c r="W36" i="3"/>
  <c r="G29" i="3"/>
  <c r="H29" i="3" s="1"/>
  <c r="F31" i="3"/>
  <c r="G31" i="3" s="1"/>
  <c r="H31" i="3" s="1"/>
  <c r="I31" i="3" s="1"/>
  <c r="G15" i="3"/>
  <c r="H15" i="3" s="1"/>
  <c r="I15" i="3" s="1"/>
  <c r="J15" i="3" s="1"/>
  <c r="K15" i="3" s="1"/>
  <c r="W35" i="3" l="1"/>
  <c r="J31" i="3"/>
  <c r="K31" i="3" s="1"/>
  <c r="X35" i="3"/>
  <c r="V35" i="3"/>
  <c r="I29" i="3"/>
  <c r="F30" i="3"/>
  <c r="G30" i="3" s="1"/>
  <c r="H30" i="3" s="1"/>
  <c r="G17" i="3"/>
  <c r="H17" i="3" s="1"/>
  <c r="I17" i="3" s="1"/>
  <c r="J17" i="3" s="1"/>
  <c r="K17" i="3" s="1"/>
  <c r="S19" i="3" l="1"/>
  <c r="I30" i="3"/>
  <c r="W19" i="3"/>
  <c r="O25" i="3"/>
  <c r="O21" i="3"/>
  <c r="J29" i="3"/>
  <c r="K29" i="3" s="1"/>
  <c r="V33" i="3"/>
  <c r="O19" i="3"/>
  <c r="S25" i="3" l="1"/>
  <c r="W25" i="3"/>
  <c r="S21" i="3"/>
  <c r="J30" i="3"/>
  <c r="K30" i="3" s="1"/>
  <c r="V34" i="3"/>
  <c r="O27" i="3" s="1" a="1"/>
  <c r="O27" i="3" s="1"/>
  <c r="X34" i="3"/>
  <c r="W34" i="3"/>
  <c r="W21" i="3"/>
  <c r="W27" i="3" l="1" a="1"/>
  <c r="W27" i="3" s="1"/>
  <c r="S27" i="3" a="1"/>
  <c r="S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<sst xmlns="http://schemas.openxmlformats.org/spreadsheetml/2006/main" count="112" uniqueCount="67">
  <si>
    <t>B1</t>
    <phoneticPr fontId="1" type="noConversion"/>
  </si>
  <si>
    <t>B2</t>
  </si>
  <si>
    <t>B3</t>
  </si>
  <si>
    <t>最大满足度</t>
    <phoneticPr fontId="1" type="noConversion"/>
  </si>
  <si>
    <t>B4</t>
    <phoneticPr fontId="1" type="noConversion"/>
  </si>
  <si>
    <t>R1</t>
    <phoneticPr fontId="1" type="noConversion"/>
  </si>
  <si>
    <t>R2</t>
  </si>
  <si>
    <t>R2</t>
    <phoneticPr fontId="1" type="noConversion"/>
  </si>
  <si>
    <t>R3</t>
  </si>
  <si>
    <t>R3</t>
    <phoneticPr fontId="1" type="noConversion"/>
  </si>
  <si>
    <t>R4</t>
  </si>
  <si>
    <t>R4</t>
    <phoneticPr fontId="1" type="noConversion"/>
  </si>
  <si>
    <t>R5</t>
  </si>
  <si>
    <t>R5</t>
    <phoneticPr fontId="1" type="noConversion"/>
  </si>
  <si>
    <t>B2</t>
    <phoneticPr fontId="1" type="noConversion"/>
  </si>
  <si>
    <t>B11</t>
    <phoneticPr fontId="1" type="noConversion"/>
  </si>
  <si>
    <t>剩余库存</t>
    <phoneticPr fontId="1" type="noConversion"/>
  </si>
  <si>
    <t>缺料种类</t>
    <phoneticPr fontId="1" type="noConversion"/>
  </si>
  <si>
    <t>缺料数量</t>
    <phoneticPr fontId="1" type="noConversion"/>
  </si>
  <si>
    <t>B111</t>
    <phoneticPr fontId="1" type="noConversion"/>
  </si>
  <si>
    <t>B12</t>
  </si>
  <si>
    <t>B12</t>
    <phoneticPr fontId="1" type="noConversion"/>
  </si>
  <si>
    <t>B121</t>
    <phoneticPr fontId="1" type="noConversion"/>
  </si>
  <si>
    <t>B21</t>
    <phoneticPr fontId="1" type="noConversion"/>
  </si>
  <si>
    <t>B22</t>
  </si>
  <si>
    <t>B22</t>
    <phoneticPr fontId="1" type="noConversion"/>
  </si>
  <si>
    <t>B211</t>
    <phoneticPr fontId="1" type="noConversion"/>
  </si>
  <si>
    <t>B221</t>
    <phoneticPr fontId="1" type="noConversion"/>
  </si>
  <si>
    <t>B3</t>
    <phoneticPr fontId="1" type="noConversion"/>
  </si>
  <si>
    <t>B31</t>
    <phoneticPr fontId="1" type="noConversion"/>
  </si>
  <si>
    <t>B311</t>
    <phoneticPr fontId="1" type="noConversion"/>
  </si>
  <si>
    <t>B312</t>
  </si>
  <si>
    <t>B312</t>
    <phoneticPr fontId="1" type="noConversion"/>
  </si>
  <si>
    <t>B32</t>
  </si>
  <si>
    <t>B32</t>
    <phoneticPr fontId="1" type="noConversion"/>
  </si>
  <si>
    <t>B321</t>
    <phoneticPr fontId="1" type="noConversion"/>
  </si>
  <si>
    <t>原始库存</t>
    <phoneticPr fontId="1" type="noConversion"/>
  </si>
  <si>
    <t>需求量</t>
    <phoneticPr fontId="1" type="noConversion"/>
  </si>
  <si>
    <t>分配结果</t>
    <phoneticPr fontId="1" type="noConversion"/>
  </si>
  <si>
    <t>Round1</t>
    <phoneticPr fontId="1" type="noConversion"/>
  </si>
  <si>
    <t>Round2</t>
  </si>
  <si>
    <t>Round3</t>
  </si>
  <si>
    <t>Round4</t>
  </si>
  <si>
    <t>Round5</t>
  </si>
  <si>
    <t>半成品库存</t>
    <phoneticPr fontId="1" type="noConversion"/>
  </si>
  <si>
    <t>Round6</t>
  </si>
  <si>
    <t>齐套1</t>
    <phoneticPr fontId="1" type="noConversion"/>
  </si>
  <si>
    <t>齐套2</t>
    <phoneticPr fontId="1" type="noConversion"/>
  </si>
  <si>
    <t>合计</t>
    <phoneticPr fontId="1" type="noConversion"/>
  </si>
  <si>
    <t>最大满足度计算</t>
    <phoneticPr fontId="1" type="noConversion"/>
  </si>
  <si>
    <t>用料比例</t>
    <phoneticPr fontId="1" type="noConversion"/>
  </si>
  <si>
    <t>净需求</t>
    <phoneticPr fontId="1" type="noConversion"/>
  </si>
  <si>
    <t>半成品</t>
    <phoneticPr fontId="1" type="noConversion"/>
  </si>
  <si>
    <t>分配过程</t>
    <phoneticPr fontId="1" type="noConversion"/>
  </si>
  <si>
    <t>抵扣类型</t>
    <phoneticPr fontId="1" type="noConversion"/>
  </si>
  <si>
    <t xml:space="preserve">max(B11+B111, B12+B121) </t>
  </si>
  <si>
    <t>max(B21+B211, B22+B221)</t>
  </si>
  <si>
    <t>max(B31+max(B311, B312), B32+B321)</t>
  </si>
  <si>
    <t>Round7</t>
  </si>
  <si>
    <t>下层半成品可用供给</t>
    <phoneticPr fontId="1" type="noConversion"/>
  </si>
  <si>
    <t>原材料齐套量</t>
    <phoneticPr fontId="1" type="noConversion"/>
  </si>
  <si>
    <t>原材料最大满足度</t>
    <phoneticPr fontId="1" type="noConversion"/>
  </si>
  <si>
    <t>B1/B2/B3为半成品，且互相替代</t>
    <phoneticPr fontId="1" type="noConversion"/>
  </si>
  <si>
    <t>B41</t>
    <phoneticPr fontId="1" type="noConversion"/>
  </si>
  <si>
    <t>B42</t>
    <phoneticPr fontId="1" type="noConversion"/>
  </si>
  <si>
    <t>B4为半成品，没有替代</t>
    <phoneticPr fontId="1" type="noConversion"/>
  </si>
  <si>
    <t>SNP场景下，计算B4净需求时，如果B41和B42库存量为0，则不再继续往下计算原材料的齐套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</si>
</sst>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70C0"/>
      <name val="等线"/>
      <family val="4"/>
      <charset val="134"/>
      <scheme val="minor"/>
    </font>
    <font>
      <b/>
      <sz val="12"/>
      <color rgb="FFC00000"/>
      <name val="等线"/>
      <family val="4"/>
      <charset val="134"/>
      <scheme val="minor"/>
    </font>
    <font>
      <sz val="12"/>
      <color theme="2" tint="-9.9978637043366805E-2"/>
      <name val="等线"/>
      <family val="2"/>
      <charset val="134"/>
      <scheme val="minor"/>
    </font>
    <font>
      <sz val="16"/>
      <color rgb="FF333333"/>
      <name val="Helvetica Neue"/>
      <family val="2"/>
    </font>
    <font>
      <b/>
      <sz val="12"/>
      <color rgb="FFFF0000"/>
      <name val="等线"/>
      <family val="4"/>
      <charset val="134"/>
      <scheme val="minor"/>
    </font>
    <font>
      <b/>
      <sz val="12"/>
      <color rgb="FF00B050"/>
      <name val="等线"/>
      <family val="4"/>
      <charset val="134"/>
      <scheme val="minor"/>
    </font>
    <font>
      <sz val="12"/>
      <color theme="0" tint="-0.14999847407452621"/>
      <name val="等线"/>
      <family val="4"/>
      <charset val="134"/>
      <scheme val="minor"/>
    </font>
    <font>
      <b/>
      <sz val="12"/>
      <color theme="0" tint="-0.1499984740745262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9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927100</xdr:colOff>
      <xdr:row>3</xdr:row>
      <xdr:rowOff>12700</xdr:rowOff>
    </xdr:from>
    <xdr:to>
      <xdr:col>3</xdr:col>
      <xdr:colOff>927100</xdr:colOff>
      <xdr:row>4</xdr:row>
      <xdr:rowOff>0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0372BD47-4D1A-B0E6-217F-4545F9FB7630}"/>
            </a:ext>
          </a:extLst>
        </xdr:cNvPr>
        <xdr:cNvCxnSpPr/>
      </xdr:nvCxnSpPr>
      <xdr:spPr>
        <a:xfrm>
          <a:off x="3403600" y="622300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3</xdr:row>
      <xdr:rowOff>12700</xdr:rowOff>
    </xdr:from>
    <xdr:to>
      <xdr:col>4</xdr:col>
      <xdr:colOff>711200</xdr:colOff>
      <xdr:row>4</xdr:row>
      <xdr:rowOff>152400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D4854E22-0AC3-5E19-3C38-5C89D3E12327}"/>
            </a:ext>
          </a:extLst>
        </xdr:cNvPr>
        <xdr:cNvCxnSpPr/>
      </xdr:nvCxnSpPr>
      <xdr:spPr>
        <a:xfrm flipV="1">
          <a:off x="3568700" y="622300"/>
          <a:ext cx="698500" cy="3429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3</xdr:row>
      <xdr:rowOff>0</xdr:rowOff>
    </xdr:from>
    <xdr:to>
      <xdr:col>4</xdr:col>
      <xdr:colOff>787400</xdr:colOff>
      <xdr:row>3</xdr:row>
      <xdr:rowOff>190500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6434F865-5ABE-E249-AEF4-A3ADE3D2FD2D}"/>
            </a:ext>
          </a:extLst>
        </xdr:cNvPr>
        <xdr:cNvCxnSpPr/>
      </xdr:nvCxnSpPr>
      <xdr:spPr>
        <a:xfrm>
          <a:off x="4343400" y="609600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749300</xdr:colOff>
      <xdr:row>3</xdr:row>
      <xdr:rowOff>12700</xdr:rowOff>
    </xdr:from>
    <xdr:to>
      <xdr:col>6</xdr:col>
      <xdr:colOff>749300</xdr:colOff>
      <xdr:row>4</xdr:row>
      <xdr:rowOff>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8DE099F8-2E5E-DC48-8419-333AB4F73580}"/>
            </a:ext>
          </a:extLst>
        </xdr:cNvPr>
        <xdr:cNvCxnSpPr/>
      </xdr:nvCxnSpPr>
      <xdr:spPr>
        <a:xfrm>
          <a:off x="6019800" y="622300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749300</xdr:colOff>
      <xdr:row>3</xdr:row>
      <xdr:rowOff>12700</xdr:rowOff>
    </xdr:from>
    <xdr:to>
      <xdr:col>5</xdr:col>
      <xdr:colOff>749300</xdr:colOff>
      <xdr:row>4</xdr:row>
      <xdr:rowOff>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5CCC1059-8AFF-1F4E-8414-05367BAD2E5F}"/>
            </a:ext>
          </a:extLst>
        </xdr:cNvPr>
        <xdr:cNvCxnSpPr/>
      </xdr:nvCxnSpPr>
      <xdr:spPr>
        <a:xfrm>
          <a:off x="5194300" y="622300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3</xdr:row>
      <xdr:rowOff>0</xdr:rowOff>
    </xdr:from>
    <xdr:to>
      <xdr:col>7</xdr:col>
      <xdr:colOff>749300</xdr:colOff>
      <xdr:row>3</xdr:row>
      <xdr:rowOff>190500</xdr:rowOff>
    </xdr:to>
    <xdr:cxnSp macro="">
      <xdr:nvCxnSpPr>
        <xdr:cNvPr id="47" name="直线箭头连接符 46">
          <a:extLst>
            <a:ext uri="{FF2B5EF4-FFF2-40B4-BE49-F238E27FC236}">
              <a16:creationId xmlns:a16="http://schemas.microsoft.com/office/drawing/2014/main" id="{87D8798F-8B9A-D040-9B59-8EA840421C6F}"/>
            </a:ext>
          </a:extLst>
        </xdr:cNvPr>
        <xdr:cNvCxnSpPr/>
      </xdr:nvCxnSpPr>
      <xdr:spPr>
        <a:xfrm>
          <a:off x="6845300" y="609600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1231900</xdr:colOff>
      <xdr:row>3</xdr:row>
      <xdr:rowOff>12700</xdr:rowOff>
    </xdr:from>
    <xdr:to>
      <xdr:col>8</xdr:col>
      <xdr:colOff>1231900</xdr:colOff>
      <xdr:row>4</xdr:row>
      <xdr:rowOff>0</xdr:rowOff>
    </xdr:to>
    <xdr:cxnSp macro="">
      <xdr:nvCxnSpPr>
        <xdr:cNvPr id="48" name="直线箭头连接符 47">
          <a:extLst>
            <a:ext uri="{FF2B5EF4-FFF2-40B4-BE49-F238E27FC236}">
              <a16:creationId xmlns:a16="http://schemas.microsoft.com/office/drawing/2014/main" id="{A3C67EDD-A32C-F645-9F90-D9B2F5C95B6D}"/>
            </a:ext>
          </a:extLst>
        </xdr:cNvPr>
        <xdr:cNvCxnSpPr/>
      </xdr:nvCxnSpPr>
      <xdr:spPr>
        <a:xfrm>
          <a:off x="8153400" y="622300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1320800</xdr:colOff>
      <xdr:row>3</xdr:row>
      <xdr:rowOff>25400</xdr:rowOff>
    </xdr:from>
    <xdr:to>
      <xdr:col>9</xdr:col>
      <xdr:colOff>1320800</xdr:colOff>
      <xdr:row>4</xdr:row>
      <xdr:rowOff>12700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D35471B7-AD5E-7F43-B659-1438DD63911D}"/>
            </a:ext>
          </a:extLst>
        </xdr:cNvPr>
        <xdr:cNvCxnSpPr/>
      </xdr:nvCxnSpPr>
      <xdr:spPr>
        <a:xfrm>
          <a:off x="9664700" y="635000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</xdr:row>
      <xdr:rowOff>25400</xdr:rowOff>
    </xdr:from>
    <xdr:to>
      <xdr:col>5</xdr:col>
      <xdr:colOff>647700</xdr:colOff>
      <xdr:row>5</xdr:row>
      <xdr:rowOff>127000</xdr:rowOff>
    </xdr:to>
    <xdr:cxnSp macro="">
      <xdr:nvCxnSpPr>
        <xdr:cNvPr id="50" name="直线箭头连接符 49">
          <a:extLst>
            <a:ext uri="{FF2B5EF4-FFF2-40B4-BE49-F238E27FC236}">
              <a16:creationId xmlns:a16="http://schemas.microsoft.com/office/drawing/2014/main" id="{1774A309-F6AA-0C45-B365-7912B6B22D8D}"/>
            </a:ext>
          </a:extLst>
        </xdr:cNvPr>
        <xdr:cNvCxnSpPr/>
      </xdr:nvCxnSpPr>
      <xdr:spPr>
        <a:xfrm flipV="1">
          <a:off x="4457700" y="635000"/>
          <a:ext cx="635000" cy="5080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3</xdr:row>
      <xdr:rowOff>25400</xdr:rowOff>
    </xdr:from>
    <xdr:to>
      <xdr:col>6</xdr:col>
      <xdr:colOff>673100</xdr:colOff>
      <xdr:row>4</xdr:row>
      <xdr:rowOff>177800</xdr:rowOff>
    </xdr:to>
    <xdr:cxnSp macro="">
      <xdr:nvCxnSpPr>
        <xdr:cNvPr id="52" name="直线箭头连接符 51">
          <a:extLst>
            <a:ext uri="{FF2B5EF4-FFF2-40B4-BE49-F238E27FC236}">
              <a16:creationId xmlns:a16="http://schemas.microsoft.com/office/drawing/2014/main" id="{049998D8-16D1-3248-B5A0-CFF52D2EEB31}"/>
            </a:ext>
          </a:extLst>
        </xdr:cNvPr>
        <xdr:cNvCxnSpPr/>
      </xdr:nvCxnSpPr>
      <xdr:spPr>
        <a:xfrm flipV="1">
          <a:off x="5321300" y="635000"/>
          <a:ext cx="622300" cy="3556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3</xdr:row>
      <xdr:rowOff>12700</xdr:rowOff>
    </xdr:from>
    <xdr:to>
      <xdr:col>7</xdr:col>
      <xdr:colOff>647700</xdr:colOff>
      <xdr:row>5</xdr:row>
      <xdr:rowOff>76200</xdr:rowOff>
    </xdr:to>
    <xdr:cxnSp macro="">
      <xdr:nvCxnSpPr>
        <xdr:cNvPr id="53" name="直线箭头连接符 52">
          <a:extLst>
            <a:ext uri="{FF2B5EF4-FFF2-40B4-BE49-F238E27FC236}">
              <a16:creationId xmlns:a16="http://schemas.microsoft.com/office/drawing/2014/main" id="{C0E1ACC3-592E-5147-AEBC-6A133D1BD6D3}"/>
            </a:ext>
          </a:extLst>
        </xdr:cNvPr>
        <xdr:cNvCxnSpPr/>
      </xdr:nvCxnSpPr>
      <xdr:spPr>
        <a:xfrm flipV="1">
          <a:off x="6108700" y="622300"/>
          <a:ext cx="635000" cy="4699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3</xdr:row>
      <xdr:rowOff>25400</xdr:rowOff>
    </xdr:from>
    <xdr:to>
      <xdr:col>8</xdr:col>
      <xdr:colOff>1206500</xdr:colOff>
      <xdr:row>6</xdr:row>
      <xdr:rowOff>127000</xdr:rowOff>
    </xdr:to>
    <xdr:cxnSp macro="">
      <xdr:nvCxnSpPr>
        <xdr:cNvPr id="55" name="直线箭头连接符 54">
          <a:extLst>
            <a:ext uri="{FF2B5EF4-FFF2-40B4-BE49-F238E27FC236}">
              <a16:creationId xmlns:a16="http://schemas.microsoft.com/office/drawing/2014/main" id="{65F3FC53-905B-F64B-B247-81889CA2F48E}"/>
            </a:ext>
          </a:extLst>
        </xdr:cNvPr>
        <xdr:cNvCxnSpPr/>
      </xdr:nvCxnSpPr>
      <xdr:spPr>
        <a:xfrm flipV="1">
          <a:off x="6934200" y="635000"/>
          <a:ext cx="1193800" cy="7112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</xdr:row>
      <xdr:rowOff>25400</xdr:rowOff>
    </xdr:from>
    <xdr:to>
      <xdr:col>9</xdr:col>
      <xdr:colOff>1231900</xdr:colOff>
      <xdr:row>6</xdr:row>
      <xdr:rowOff>127000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7E061A64-6BBD-2B4A-B6CB-0180A376FFE4}"/>
            </a:ext>
          </a:extLst>
        </xdr:cNvPr>
        <xdr:cNvCxnSpPr/>
      </xdr:nvCxnSpPr>
      <xdr:spPr>
        <a:xfrm flipV="1">
          <a:off x="8242300" y="635000"/>
          <a:ext cx="1219200" cy="7112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3</xdr:row>
      <xdr:rowOff>12700</xdr:rowOff>
    </xdr:from>
    <xdr:to>
      <xdr:col>10</xdr:col>
      <xdr:colOff>673100</xdr:colOff>
      <xdr:row>4</xdr:row>
      <xdr:rowOff>88900</xdr:rowOff>
    </xdr:to>
    <xdr:cxnSp macro="">
      <xdr:nvCxnSpPr>
        <xdr:cNvPr id="61" name="直线箭头连接符 60">
          <a:extLst>
            <a:ext uri="{FF2B5EF4-FFF2-40B4-BE49-F238E27FC236}">
              <a16:creationId xmlns:a16="http://schemas.microsoft.com/office/drawing/2014/main" id="{916B7682-98ED-AC4A-9824-90F63CC52F12}"/>
            </a:ext>
          </a:extLst>
        </xdr:cNvPr>
        <xdr:cNvCxnSpPr/>
      </xdr:nvCxnSpPr>
      <xdr:spPr>
        <a:xfrm flipV="1">
          <a:off x="10121900" y="622300"/>
          <a:ext cx="660400" cy="2794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0595-B71A-FB4F-BD7E-AC2FEAB943B4}">
  <dimension ref="A1:AC37"/>
  <sheetViews>
    <sheetView tabSelected="1" topLeftCell="D1" workbookViewId="0">
      <selection activeCell="AC8" sqref="AC8"/>
    </sheetView>
  </sheetViews>
  <sheetFormatPr baseColWidth="10" defaultRowHeight="16"/>
  <cols>
    <col min="4" max="4" width="14.1640625" bestFit="1" customWidth="1"/>
    <col min="5" max="5" width="11.6640625" customWidth="1"/>
    <col min="9" max="9" width="17.1640625" customWidth="1"/>
    <col min="10" max="10" width="18.6640625" bestFit="1" customWidth="1"/>
  </cols>
  <sheetData>
    <row r="1" spans="1:29">
      <c r="C1" s="1" t="s">
        <v>53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45</v>
      </c>
      <c r="J1" s="13" t="s">
        <v>58</v>
      </c>
    </row>
    <row r="2" spans="1:29">
      <c r="C2" s="1" t="s">
        <v>54</v>
      </c>
      <c r="D2" s="20" t="s">
        <v>36</v>
      </c>
      <c r="E2" s="20"/>
      <c r="F2" s="20" t="s">
        <v>59</v>
      </c>
      <c r="G2" s="20"/>
      <c r="H2" s="20"/>
      <c r="I2" s="9" t="s">
        <v>60</v>
      </c>
      <c r="J2" s="9" t="s">
        <v>61</v>
      </c>
      <c r="N2" t="s">
        <v>62</v>
      </c>
      <c r="Z2" s="16"/>
      <c r="AA2" s="16"/>
      <c r="AB2" s="16" t="s">
        <v>65</v>
      </c>
      <c r="AC2" s="16"/>
    </row>
    <row r="3" spans="1:29">
      <c r="C3" s="1" t="s">
        <v>37</v>
      </c>
      <c r="D3" s="14">
        <v>1000</v>
      </c>
      <c r="E3" s="14">
        <f t="shared" ref="E3:K3" si="0">D3-SUM(D5:D7)</f>
        <v>900</v>
      </c>
      <c r="F3" s="14">
        <f t="shared" si="0"/>
        <v>850</v>
      </c>
      <c r="G3" s="14">
        <f t="shared" si="0"/>
        <v>780</v>
      </c>
      <c r="H3" s="14">
        <f t="shared" si="0"/>
        <v>710</v>
      </c>
      <c r="I3" s="14">
        <f t="shared" si="0"/>
        <v>660</v>
      </c>
      <c r="J3" s="14">
        <f t="shared" si="0"/>
        <v>195</v>
      </c>
      <c r="K3" s="15">
        <f t="shared" si="0"/>
        <v>0</v>
      </c>
      <c r="Z3" s="16">
        <v>500</v>
      </c>
      <c r="AA3" s="16"/>
      <c r="AB3" s="16" t="s">
        <v>66</v>
      </c>
      <c r="AC3" s="16"/>
    </row>
    <row r="4" spans="1:29">
      <c r="L4" s="11" t="s">
        <v>48</v>
      </c>
      <c r="N4" s="2" t="s">
        <v>0</v>
      </c>
      <c r="R4" s="2" t="s">
        <v>14</v>
      </c>
      <c r="V4" s="2" t="s">
        <v>28</v>
      </c>
      <c r="Z4" s="17" t="s">
        <v>4</v>
      </c>
      <c r="AA4" s="16"/>
    </row>
    <row r="5" spans="1:29">
      <c r="A5" s="22" t="s">
        <v>52</v>
      </c>
      <c r="B5" t="s">
        <v>0</v>
      </c>
      <c r="C5" s="22" t="s">
        <v>38</v>
      </c>
      <c r="D5">
        <v>100</v>
      </c>
      <c r="E5">
        <v>0</v>
      </c>
      <c r="F5">
        <v>70</v>
      </c>
      <c r="G5">
        <v>0</v>
      </c>
      <c r="H5">
        <v>0</v>
      </c>
      <c r="I5">
        <v>0</v>
      </c>
      <c r="J5">
        <v>195</v>
      </c>
      <c r="L5">
        <f>SUM(D5:J5)</f>
        <v>365</v>
      </c>
      <c r="O5" s="4" t="s">
        <v>15</v>
      </c>
      <c r="S5" s="4" t="s">
        <v>23</v>
      </c>
      <c r="W5" s="4" t="s">
        <v>29</v>
      </c>
      <c r="Z5" s="16"/>
      <c r="AA5" s="18" t="s">
        <v>63</v>
      </c>
      <c r="AB5" s="16"/>
      <c r="AC5" s="16"/>
    </row>
    <row r="6" spans="1:29">
      <c r="A6" s="22"/>
      <c r="B6" t="s">
        <v>1</v>
      </c>
      <c r="C6" s="22"/>
      <c r="D6">
        <v>0</v>
      </c>
      <c r="E6">
        <v>50</v>
      </c>
      <c r="F6">
        <v>0</v>
      </c>
      <c r="G6">
        <v>70</v>
      </c>
      <c r="H6">
        <v>0</v>
      </c>
      <c r="I6">
        <v>0</v>
      </c>
      <c r="J6">
        <v>0</v>
      </c>
      <c r="L6">
        <f>SUM(D6:J6)</f>
        <v>120</v>
      </c>
      <c r="O6" s="3"/>
      <c r="P6" s="4" t="s">
        <v>19</v>
      </c>
      <c r="S6" s="3"/>
      <c r="T6" s="4" t="s">
        <v>26</v>
      </c>
      <c r="W6" s="3"/>
      <c r="X6" s="4" t="s">
        <v>30</v>
      </c>
      <c r="Z6" s="16"/>
      <c r="AA6" s="19"/>
      <c r="AB6" s="19" t="s">
        <v>7</v>
      </c>
      <c r="AC6" s="16"/>
    </row>
    <row r="7" spans="1:29">
      <c r="A7" s="22"/>
      <c r="B7" t="s">
        <v>2</v>
      </c>
      <c r="C7" s="22"/>
      <c r="D7">
        <v>0</v>
      </c>
      <c r="E7">
        <v>0</v>
      </c>
      <c r="F7">
        <v>0</v>
      </c>
      <c r="G7">
        <v>0</v>
      </c>
      <c r="H7">
        <v>50</v>
      </c>
      <c r="I7">
        <v>465</v>
      </c>
      <c r="J7">
        <v>0</v>
      </c>
      <c r="L7">
        <f>SUM(D7:J7)</f>
        <v>515</v>
      </c>
      <c r="O7" s="3"/>
      <c r="P7" s="3"/>
      <c r="Q7" s="3" t="s">
        <v>5</v>
      </c>
      <c r="S7" s="3"/>
      <c r="T7" s="7"/>
      <c r="U7" s="3" t="s">
        <v>7</v>
      </c>
      <c r="W7" s="3"/>
      <c r="X7" s="3"/>
      <c r="Y7" s="3" t="s">
        <v>7</v>
      </c>
      <c r="Z7" s="16"/>
      <c r="AA7" s="19"/>
      <c r="AB7" s="19" t="s">
        <v>8</v>
      </c>
      <c r="AC7" s="16"/>
    </row>
    <row r="8" spans="1:29">
      <c r="A8" s="20"/>
      <c r="B8" s="20"/>
      <c r="C8" s="20"/>
      <c r="L8">
        <f>SUM(L5:L7)</f>
        <v>1000</v>
      </c>
      <c r="O8" s="3"/>
      <c r="P8" s="3"/>
      <c r="Q8" s="3" t="s">
        <v>7</v>
      </c>
      <c r="S8" s="3"/>
      <c r="T8" s="8"/>
      <c r="U8" s="3" t="s">
        <v>8</v>
      </c>
      <c r="W8" s="3"/>
      <c r="X8" s="3"/>
      <c r="Y8" s="3" t="s">
        <v>8</v>
      </c>
      <c r="Z8" s="16"/>
      <c r="AA8" s="19"/>
      <c r="AB8" s="16"/>
      <c r="AC8" s="16"/>
    </row>
    <row r="9" spans="1:29">
      <c r="O9" s="3"/>
      <c r="P9" s="3" t="s">
        <v>9</v>
      </c>
      <c r="S9" s="4" t="s">
        <v>25</v>
      </c>
      <c r="W9" s="3"/>
      <c r="X9" s="4" t="s">
        <v>32</v>
      </c>
      <c r="Z9" s="16"/>
      <c r="AA9" s="19"/>
      <c r="AB9" s="16"/>
      <c r="AC9" s="16"/>
    </row>
    <row r="10" spans="1:29">
      <c r="C10" s="13" t="s">
        <v>36</v>
      </c>
      <c r="D10" s="21" t="s">
        <v>16</v>
      </c>
      <c r="E10" s="21"/>
      <c r="F10" s="21"/>
      <c r="G10" s="21"/>
      <c r="H10" s="21"/>
      <c r="I10" s="21"/>
      <c r="J10" s="21"/>
      <c r="K10" s="13" t="s">
        <v>51</v>
      </c>
      <c r="O10" s="4" t="s">
        <v>21</v>
      </c>
      <c r="S10" s="3"/>
      <c r="T10" s="4" t="s">
        <v>27</v>
      </c>
      <c r="W10" s="3"/>
      <c r="X10" s="7"/>
      <c r="Y10" s="3" t="s">
        <v>11</v>
      </c>
      <c r="Z10" s="16"/>
      <c r="AA10" s="19"/>
      <c r="AB10" s="16"/>
      <c r="AC10" s="16"/>
    </row>
    <row r="11" spans="1:29">
      <c r="B11" t="s">
        <v>0</v>
      </c>
      <c r="C11">
        <v>100</v>
      </c>
      <c r="D11">
        <f>C11-D5</f>
        <v>0</v>
      </c>
      <c r="E11">
        <f>D11-E5</f>
        <v>0</v>
      </c>
      <c r="F11" s="10">
        <f>E11</f>
        <v>0</v>
      </c>
      <c r="G11" s="10">
        <f t="shared" ref="G11:J11" si="1">F11</f>
        <v>0</v>
      </c>
      <c r="H11" s="10">
        <f t="shared" si="1"/>
        <v>0</v>
      </c>
      <c r="I11" s="10">
        <f t="shared" si="1"/>
        <v>0</v>
      </c>
      <c r="J11" s="10">
        <f t="shared" si="1"/>
        <v>0</v>
      </c>
      <c r="K11">
        <f>L5-C11</f>
        <v>265</v>
      </c>
      <c r="O11" s="3"/>
      <c r="P11" s="4" t="s">
        <v>22</v>
      </c>
      <c r="S11" s="3"/>
      <c r="T11" s="6"/>
      <c r="U11" s="3" t="s">
        <v>9</v>
      </c>
      <c r="W11" s="4" t="s">
        <v>34</v>
      </c>
      <c r="Z11" s="16"/>
      <c r="AA11" s="18" t="s">
        <v>64</v>
      </c>
      <c r="AB11" s="16"/>
      <c r="AC11" s="16"/>
    </row>
    <row r="12" spans="1:29">
      <c r="B12" t="s">
        <v>1</v>
      </c>
      <c r="C12">
        <v>50</v>
      </c>
      <c r="D12">
        <f>C12-D6</f>
        <v>50</v>
      </c>
      <c r="E12">
        <f t="shared" ref="E12:E13" si="2">D12-E6</f>
        <v>0</v>
      </c>
      <c r="F12" s="10">
        <f>E12</f>
        <v>0</v>
      </c>
      <c r="G12" s="10">
        <f t="shared" ref="G12:J12" si="3">F12</f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>
        <f>L6-C12</f>
        <v>70</v>
      </c>
      <c r="O12" s="3"/>
      <c r="Q12" s="3" t="s">
        <v>9</v>
      </c>
      <c r="S12" s="3"/>
      <c r="T12" s="5"/>
      <c r="U12" s="3" t="s">
        <v>11</v>
      </c>
      <c r="X12" s="4" t="s">
        <v>35</v>
      </c>
      <c r="Z12" s="16"/>
      <c r="AA12" s="16"/>
      <c r="AB12" s="19" t="s">
        <v>7</v>
      </c>
      <c r="AC12" s="16"/>
    </row>
    <row r="13" spans="1:29">
      <c r="B13" t="s">
        <v>2</v>
      </c>
      <c r="C13">
        <v>0</v>
      </c>
      <c r="D13">
        <f>C13-D7</f>
        <v>0</v>
      </c>
      <c r="E13">
        <f t="shared" si="2"/>
        <v>0</v>
      </c>
      <c r="F13" s="10">
        <f>E13</f>
        <v>0</v>
      </c>
      <c r="G13" s="10">
        <f t="shared" ref="G13:J13" si="4">F13</f>
        <v>0</v>
      </c>
      <c r="H13" s="10">
        <f t="shared" si="4"/>
        <v>0</v>
      </c>
      <c r="I13" s="10">
        <f t="shared" si="4"/>
        <v>0</v>
      </c>
      <c r="J13" s="10">
        <f t="shared" si="4"/>
        <v>0</v>
      </c>
      <c r="K13">
        <f>L7-C13</f>
        <v>515</v>
      </c>
      <c r="O13" s="3"/>
      <c r="Q13" s="3" t="s">
        <v>11</v>
      </c>
      <c r="S13" s="3"/>
      <c r="T13" s="3" t="s">
        <v>13</v>
      </c>
      <c r="X13" s="6"/>
      <c r="Y13" s="3" t="s">
        <v>7</v>
      </c>
      <c r="Z13" s="16"/>
      <c r="AA13" s="16"/>
      <c r="AB13" s="19" t="s">
        <v>11</v>
      </c>
      <c r="AC13" s="16"/>
    </row>
    <row r="14" spans="1:29">
      <c r="O14" s="3" t="s">
        <v>5</v>
      </c>
      <c r="S14" s="3" t="s">
        <v>9</v>
      </c>
      <c r="X14" s="5"/>
      <c r="Y14" s="3" t="s">
        <v>9</v>
      </c>
      <c r="Z14" s="16"/>
      <c r="AA14" s="16"/>
      <c r="AB14" s="16"/>
      <c r="AC14" s="16"/>
    </row>
    <row r="15" spans="1:29">
      <c r="B15" t="s">
        <v>15</v>
      </c>
      <c r="C15">
        <v>10</v>
      </c>
      <c r="D15">
        <f>C15</f>
        <v>10</v>
      </c>
      <c r="E15">
        <f>D15</f>
        <v>10</v>
      </c>
      <c r="F15">
        <f>E15-F5</f>
        <v>-60</v>
      </c>
      <c r="G15" s="10">
        <f>F15</f>
        <v>-60</v>
      </c>
      <c r="H15" s="10">
        <f t="shared" ref="H15:J15" si="5">G15</f>
        <v>-60</v>
      </c>
      <c r="I15" s="10">
        <f t="shared" si="5"/>
        <v>-60</v>
      </c>
      <c r="J15" s="10">
        <f t="shared" si="5"/>
        <v>-60</v>
      </c>
      <c r="K15">
        <f>IF(J15&lt;0,ABS(J15),0)</f>
        <v>60</v>
      </c>
      <c r="X15" s="3" t="s">
        <v>13</v>
      </c>
      <c r="Z15" s="16"/>
      <c r="AA15" s="16"/>
      <c r="AB15" s="16"/>
      <c r="AC15" s="16"/>
    </row>
    <row r="16" spans="1:29">
      <c r="B16" t="s">
        <v>20</v>
      </c>
      <c r="C16">
        <v>20</v>
      </c>
      <c r="D16">
        <f t="shared" ref="D16:E33" si="6">C16</f>
        <v>20</v>
      </c>
      <c r="E16">
        <f t="shared" si="6"/>
        <v>20</v>
      </c>
      <c r="F16">
        <f>E16-70</f>
        <v>-50</v>
      </c>
      <c r="G16" s="10">
        <f>F16</f>
        <v>-50</v>
      </c>
      <c r="H16" s="10">
        <f t="shared" ref="H16:J16" si="7">G16</f>
        <v>-50</v>
      </c>
      <c r="I16" s="10">
        <f t="shared" si="7"/>
        <v>-50</v>
      </c>
      <c r="J16" s="10">
        <f t="shared" si="7"/>
        <v>-50</v>
      </c>
      <c r="K16">
        <f t="shared" ref="K16:K33" si="8">IF(J16&lt;0,ABS(J16),0)</f>
        <v>50</v>
      </c>
      <c r="Z16" s="16"/>
      <c r="AA16" s="16"/>
      <c r="AB16" s="16"/>
      <c r="AC16" s="16"/>
    </row>
    <row r="17" spans="2:29">
      <c r="B17" t="s">
        <v>19</v>
      </c>
      <c r="C17">
        <v>30</v>
      </c>
      <c r="D17">
        <f t="shared" si="6"/>
        <v>30</v>
      </c>
      <c r="E17">
        <f t="shared" si="6"/>
        <v>30</v>
      </c>
      <c r="F17">
        <f>E17-ABS(F15)</f>
        <v>-30</v>
      </c>
      <c r="G17" s="10">
        <f>F17</f>
        <v>-30</v>
      </c>
      <c r="H17" s="10">
        <f t="shared" ref="H17:J17" si="9">G17</f>
        <v>-30</v>
      </c>
      <c r="I17" s="10">
        <f t="shared" si="9"/>
        <v>-30</v>
      </c>
      <c r="J17" s="10">
        <f t="shared" si="9"/>
        <v>-30</v>
      </c>
      <c r="K17">
        <f t="shared" si="8"/>
        <v>30</v>
      </c>
      <c r="N17" t="s">
        <v>44</v>
      </c>
      <c r="O17">
        <f>MAX(C15+C17,C16+C18)</f>
        <v>70</v>
      </c>
      <c r="S17">
        <f>MAX(C19+C21,C20+C22)</f>
        <v>70</v>
      </c>
      <c r="W17">
        <f>MAX(C23+MAX(C25,C26),C24+C27)</f>
        <v>50</v>
      </c>
      <c r="Z17" s="16"/>
      <c r="AA17" s="16"/>
      <c r="AB17" s="16"/>
      <c r="AC17" s="16"/>
    </row>
    <row r="18" spans="2:29">
      <c r="B18" t="s">
        <v>22</v>
      </c>
      <c r="C18">
        <v>50</v>
      </c>
      <c r="D18">
        <f t="shared" si="6"/>
        <v>50</v>
      </c>
      <c r="E18">
        <f t="shared" si="6"/>
        <v>50</v>
      </c>
      <c r="F18">
        <f>E18-ABS(F16)</f>
        <v>0</v>
      </c>
      <c r="G18" s="10">
        <f>F18</f>
        <v>0</v>
      </c>
      <c r="H18" s="10">
        <f t="shared" ref="H18:J27" si="10">G18</f>
        <v>0</v>
      </c>
      <c r="I18" s="10">
        <f t="shared" si="10"/>
        <v>0</v>
      </c>
      <c r="J18" s="10">
        <f t="shared" si="10"/>
        <v>0</v>
      </c>
      <c r="K18">
        <f t="shared" si="8"/>
        <v>0</v>
      </c>
    </row>
    <row r="19" spans="2:29">
      <c r="B19" t="s">
        <v>23</v>
      </c>
      <c r="C19">
        <v>10</v>
      </c>
      <c r="D19">
        <f t="shared" si="6"/>
        <v>10</v>
      </c>
      <c r="E19">
        <f t="shared" si="6"/>
        <v>10</v>
      </c>
      <c r="F19">
        <v>10</v>
      </c>
      <c r="G19">
        <f>F19-$G$6</f>
        <v>-60</v>
      </c>
      <c r="H19" s="10">
        <f>G19</f>
        <v>-60</v>
      </c>
      <c r="I19" s="10">
        <f t="shared" si="10"/>
        <v>-60</v>
      </c>
      <c r="J19" s="10">
        <f t="shared" si="10"/>
        <v>-60</v>
      </c>
      <c r="K19">
        <f t="shared" si="8"/>
        <v>60</v>
      </c>
      <c r="N19" t="s">
        <v>46</v>
      </c>
      <c r="O19">
        <f>MIN($I$3,H29/O33,H30/O34,H31/O35,H32/O36)</f>
        <v>450</v>
      </c>
      <c r="S19">
        <f>MIN($I$3,$H$30/P34,$H$31/P35,$H$32/P36,$H$33/P37)</f>
        <v>376.66666666666669</v>
      </c>
      <c r="W19">
        <f>MIN($I$3,$H$30/Q34,$H$31/Q35,$H$32/Q36,$H$33/Q37)</f>
        <v>465</v>
      </c>
    </row>
    <row r="20" spans="2:29">
      <c r="B20" t="s">
        <v>24</v>
      </c>
      <c r="C20">
        <v>20</v>
      </c>
      <c r="D20">
        <f t="shared" si="6"/>
        <v>20</v>
      </c>
      <c r="E20">
        <f t="shared" si="6"/>
        <v>20</v>
      </c>
      <c r="F20">
        <v>20</v>
      </c>
      <c r="G20">
        <f>F20-$G$6</f>
        <v>-50</v>
      </c>
      <c r="H20" s="10">
        <f>G20</f>
        <v>-50</v>
      </c>
      <c r="I20" s="10">
        <f t="shared" si="10"/>
        <v>-50</v>
      </c>
      <c r="J20" s="10">
        <f t="shared" si="10"/>
        <v>-50</v>
      </c>
      <c r="K20">
        <f t="shared" si="8"/>
        <v>50</v>
      </c>
    </row>
    <row r="21" spans="2:29">
      <c r="B21" t="s">
        <v>26</v>
      </c>
      <c r="C21">
        <v>30</v>
      </c>
      <c r="D21">
        <f t="shared" si="6"/>
        <v>30</v>
      </c>
      <c r="E21">
        <f t="shared" si="6"/>
        <v>30</v>
      </c>
      <c r="F21">
        <v>30</v>
      </c>
      <c r="G21">
        <f>F21-ABS(G19)</f>
        <v>-30</v>
      </c>
      <c r="H21" s="10">
        <f>G21</f>
        <v>-30</v>
      </c>
      <c r="I21" s="10">
        <f t="shared" si="10"/>
        <v>-30</v>
      </c>
      <c r="J21" s="10">
        <f t="shared" si="10"/>
        <v>-30</v>
      </c>
      <c r="K21">
        <f t="shared" si="8"/>
        <v>30</v>
      </c>
      <c r="N21" t="s">
        <v>47</v>
      </c>
      <c r="O21">
        <f>MIN($I$3,I29/O33,I30/O34,I31/O35,I32/O36)</f>
        <v>0</v>
      </c>
      <c r="S21">
        <f>MIN($I$3,$I$30/P34,$I$31/P35,$I$32/P36,$I$33/P37)</f>
        <v>0</v>
      </c>
      <c r="W21">
        <f>MIN($I$3,$I$30/Q34,$I$31/Q35,$I$32/Q36,$I$33/Q37)</f>
        <v>0</v>
      </c>
    </row>
    <row r="22" spans="2:29">
      <c r="B22" t="s">
        <v>27</v>
      </c>
      <c r="C22">
        <v>50</v>
      </c>
      <c r="D22">
        <f t="shared" si="6"/>
        <v>50</v>
      </c>
      <c r="E22">
        <f t="shared" si="6"/>
        <v>50</v>
      </c>
      <c r="F22">
        <v>50</v>
      </c>
      <c r="G22">
        <f>F22-ABS(G20)</f>
        <v>0</v>
      </c>
      <c r="H22" s="10">
        <f>G22</f>
        <v>0</v>
      </c>
      <c r="I22" s="10">
        <f t="shared" si="10"/>
        <v>0</v>
      </c>
      <c r="J22" s="10">
        <f t="shared" si="10"/>
        <v>0</v>
      </c>
      <c r="K22">
        <f t="shared" si="8"/>
        <v>0</v>
      </c>
    </row>
    <row r="23" spans="2:29" ht="20">
      <c r="B23" t="s">
        <v>29</v>
      </c>
      <c r="C23">
        <v>10</v>
      </c>
      <c r="D23">
        <f t="shared" si="6"/>
        <v>10</v>
      </c>
      <c r="E23">
        <f t="shared" si="6"/>
        <v>10</v>
      </c>
      <c r="F23">
        <v>10</v>
      </c>
      <c r="G23">
        <v>10</v>
      </c>
      <c r="H23">
        <f>G23-$H$7</f>
        <v>-40</v>
      </c>
      <c r="I23" s="10">
        <f>H23</f>
        <v>-40</v>
      </c>
      <c r="J23" s="10">
        <f t="shared" si="10"/>
        <v>-40</v>
      </c>
      <c r="K23">
        <f t="shared" si="8"/>
        <v>40</v>
      </c>
      <c r="N23" s="12" t="s">
        <v>55</v>
      </c>
      <c r="R23" s="12" t="s">
        <v>56</v>
      </c>
      <c r="V23" s="12" t="s">
        <v>57</v>
      </c>
    </row>
    <row r="24" spans="2:29">
      <c r="B24" t="s">
        <v>33</v>
      </c>
      <c r="C24">
        <v>0</v>
      </c>
      <c r="D24">
        <f t="shared" si="6"/>
        <v>0</v>
      </c>
      <c r="E24">
        <f t="shared" si="6"/>
        <v>0</v>
      </c>
      <c r="F24">
        <v>0</v>
      </c>
      <c r="G24">
        <v>0</v>
      </c>
      <c r="H24">
        <f>G24-$H$7</f>
        <v>-50</v>
      </c>
      <c r="I24" s="10">
        <f>H24</f>
        <v>-50</v>
      </c>
      <c r="J24" s="10">
        <f t="shared" si="10"/>
        <v>-50</v>
      </c>
      <c r="K24">
        <f t="shared" si="8"/>
        <v>50</v>
      </c>
    </row>
    <row r="25" spans="2:29">
      <c r="B25" t="s">
        <v>30</v>
      </c>
      <c r="C25">
        <v>30</v>
      </c>
      <c r="D25">
        <f t="shared" si="6"/>
        <v>30</v>
      </c>
      <c r="E25">
        <f t="shared" si="6"/>
        <v>30</v>
      </c>
      <c r="F25">
        <v>30</v>
      </c>
      <c r="G25">
        <v>30</v>
      </c>
      <c r="H25">
        <f>G25-ABS($H$23)</f>
        <v>-10</v>
      </c>
      <c r="I25" s="10">
        <f>H25</f>
        <v>-10</v>
      </c>
      <c r="J25" s="10">
        <f t="shared" si="10"/>
        <v>-10</v>
      </c>
      <c r="K25">
        <f t="shared" si="8"/>
        <v>10</v>
      </c>
      <c r="N25" t="s">
        <v>3</v>
      </c>
      <c r="O25">
        <f>MAX(I29/O33,I30,O34,I31/O35,I32/O36)</f>
        <v>515</v>
      </c>
      <c r="S25">
        <f>MAX(I30/P34,I31/P35,I32,P36,I33/P37)</f>
        <v>515</v>
      </c>
      <c r="W25">
        <f>MAX(I30/Q34,I31/Q35,I32/Q36,I33/Q37)</f>
        <v>515</v>
      </c>
    </row>
    <row r="26" spans="2:29">
      <c r="B26" t="s">
        <v>31</v>
      </c>
      <c r="C26">
        <v>20</v>
      </c>
      <c r="D26">
        <f t="shared" si="6"/>
        <v>20</v>
      </c>
      <c r="E26">
        <f t="shared" si="6"/>
        <v>20</v>
      </c>
      <c r="F26">
        <v>20</v>
      </c>
      <c r="G26">
        <v>20</v>
      </c>
      <c r="H26">
        <f>G26-ABS($H$23)</f>
        <v>-20</v>
      </c>
      <c r="I26" s="10">
        <f>H26</f>
        <v>-20</v>
      </c>
      <c r="J26" s="10">
        <f t="shared" si="10"/>
        <v>-20</v>
      </c>
      <c r="K26">
        <f t="shared" si="8"/>
        <v>20</v>
      </c>
      <c r="N26" t="s">
        <v>17</v>
      </c>
      <c r="O26">
        <v>3</v>
      </c>
      <c r="S26">
        <v>3</v>
      </c>
      <c r="W26">
        <v>3</v>
      </c>
    </row>
    <row r="27" spans="2:29">
      <c r="B27" t="s">
        <v>35</v>
      </c>
      <c r="C27">
        <v>50</v>
      </c>
      <c r="D27">
        <f t="shared" si="6"/>
        <v>50</v>
      </c>
      <c r="E27">
        <f t="shared" si="6"/>
        <v>50</v>
      </c>
      <c r="F27">
        <v>50</v>
      </c>
      <c r="G27">
        <v>50</v>
      </c>
      <c r="H27">
        <f>G27-ABS($H$24)</f>
        <v>0</v>
      </c>
      <c r="I27" s="10">
        <f>H27</f>
        <v>0</v>
      </c>
      <c r="J27" s="10">
        <f t="shared" si="10"/>
        <v>0</v>
      </c>
      <c r="K27">
        <f t="shared" si="8"/>
        <v>0</v>
      </c>
      <c r="N27" t="s">
        <v>18</v>
      </c>
      <c r="O27" cm="1">
        <f t="array" ref="O27">SUM($O$25-V33:V36)</f>
        <v>995</v>
      </c>
      <c r="S27" cm="1">
        <f t="array" ref="S27">SUM($S$25-W34:W37)</f>
        <v>1243.3333333333333</v>
      </c>
      <c r="W27" cm="1">
        <f t="array" ref="W27">SUM($W$25-X34:X37)</f>
        <v>1210</v>
      </c>
    </row>
    <row r="29" spans="2:29">
      <c r="B29" t="s">
        <v>5</v>
      </c>
      <c r="C29">
        <v>1000</v>
      </c>
      <c r="D29">
        <f t="shared" si="6"/>
        <v>1000</v>
      </c>
      <c r="E29">
        <f t="shared" si="6"/>
        <v>1000</v>
      </c>
      <c r="F29">
        <f>D29-F5-ABS(F17)</f>
        <v>900</v>
      </c>
      <c r="G29">
        <f>F29</f>
        <v>900</v>
      </c>
      <c r="H29">
        <f>G29</f>
        <v>900</v>
      </c>
      <c r="I29">
        <f>H29</f>
        <v>900</v>
      </c>
      <c r="J29">
        <f>I29-$J$5*O33</f>
        <v>510</v>
      </c>
      <c r="K29">
        <f t="shared" si="8"/>
        <v>0</v>
      </c>
    </row>
    <row r="30" spans="2:29">
      <c r="B30" t="s">
        <v>6</v>
      </c>
      <c r="C30">
        <v>1000</v>
      </c>
      <c r="D30">
        <f t="shared" si="6"/>
        <v>1000</v>
      </c>
      <c r="E30">
        <f t="shared" si="6"/>
        <v>1000</v>
      </c>
      <c r="F30">
        <f>D30-ABS(F17)</f>
        <v>970</v>
      </c>
      <c r="G30">
        <f>F30-ABS($G$21)</f>
        <v>940</v>
      </c>
      <c r="H30">
        <f>G30-ABS($H$25)-ABS($H$27)</f>
        <v>930</v>
      </c>
      <c r="I30">
        <f>H30-$I$7*Q34</f>
        <v>0</v>
      </c>
      <c r="J30">
        <f>I30-$J$5*O34</f>
        <v>-195</v>
      </c>
      <c r="K30">
        <f t="shared" si="8"/>
        <v>195</v>
      </c>
    </row>
    <row r="31" spans="2:29">
      <c r="B31" t="s">
        <v>8</v>
      </c>
      <c r="C31">
        <v>1300</v>
      </c>
      <c r="D31">
        <f t="shared" si="6"/>
        <v>1300</v>
      </c>
      <c r="E31">
        <f t="shared" si="6"/>
        <v>1300</v>
      </c>
      <c r="F31">
        <f>D31-ABS(F15)-ABS(F18)</f>
        <v>1240</v>
      </c>
      <c r="G31">
        <f>F31-$G$6-ABS($G$21)-ABS($G$22)</f>
        <v>1140</v>
      </c>
      <c r="H31">
        <f>G31-ABS($H$25)-ABS($H$27)</f>
        <v>1130</v>
      </c>
      <c r="I31">
        <f>H31-$I$7*Q35</f>
        <v>200</v>
      </c>
      <c r="J31">
        <f>I31-$J$5*O35</f>
        <v>-190</v>
      </c>
      <c r="K31">
        <f t="shared" si="8"/>
        <v>190</v>
      </c>
    </row>
    <row r="32" spans="2:29">
      <c r="B32" t="s">
        <v>10</v>
      </c>
      <c r="C32">
        <v>1000</v>
      </c>
      <c r="D32">
        <f t="shared" si="6"/>
        <v>1000</v>
      </c>
      <c r="E32">
        <f t="shared" si="6"/>
        <v>1000</v>
      </c>
      <c r="F32">
        <f>D32-ABS(F18)</f>
        <v>1000</v>
      </c>
      <c r="G32">
        <f>F32-ABS($G$22)</f>
        <v>1000</v>
      </c>
      <c r="H32">
        <f>G32-ABS($H$26)</f>
        <v>980</v>
      </c>
      <c r="I32">
        <f>H32-$I$7*Q36</f>
        <v>515</v>
      </c>
      <c r="J32">
        <f>I32-$J$5*O36</f>
        <v>320</v>
      </c>
      <c r="K32">
        <f t="shared" si="8"/>
        <v>0</v>
      </c>
      <c r="N32" t="s">
        <v>50</v>
      </c>
      <c r="O32" t="s">
        <v>0</v>
      </c>
      <c r="P32" t="s">
        <v>1</v>
      </c>
      <c r="Q32" t="s">
        <v>2</v>
      </c>
      <c r="V32" t="s">
        <v>49</v>
      </c>
    </row>
    <row r="33" spans="2:24">
      <c r="B33" t="s">
        <v>12</v>
      </c>
      <c r="C33">
        <v>800</v>
      </c>
      <c r="D33">
        <f t="shared" si="6"/>
        <v>800</v>
      </c>
      <c r="E33">
        <f t="shared" si="6"/>
        <v>800</v>
      </c>
      <c r="F33">
        <f>D33</f>
        <v>800</v>
      </c>
      <c r="G33">
        <f>F33-ABS($G$20)</f>
        <v>750</v>
      </c>
      <c r="H33">
        <f>G33-ABS(H24)</f>
        <v>700</v>
      </c>
      <c r="I33">
        <f>H33-$I$7*Q37</f>
        <v>235</v>
      </c>
      <c r="J33">
        <f>I33</f>
        <v>235</v>
      </c>
      <c r="K33">
        <f t="shared" si="8"/>
        <v>0</v>
      </c>
      <c r="N33" t="s">
        <v>5</v>
      </c>
      <c r="O33">
        <v>2</v>
      </c>
      <c r="U33" t="s">
        <v>5</v>
      </c>
      <c r="V33">
        <f>I29/O33</f>
        <v>450</v>
      </c>
    </row>
    <row r="34" spans="2:24">
      <c r="N34" t="s">
        <v>6</v>
      </c>
      <c r="O34">
        <v>1</v>
      </c>
      <c r="P34">
        <v>1</v>
      </c>
      <c r="Q34">
        <v>2</v>
      </c>
      <c r="U34" t="s">
        <v>6</v>
      </c>
      <c r="V34">
        <f>I30/O34</f>
        <v>0</v>
      </c>
      <c r="W34">
        <f>I30/P34</f>
        <v>0</v>
      </c>
      <c r="X34">
        <f>I30/Q34</f>
        <v>0</v>
      </c>
    </row>
    <row r="35" spans="2:24">
      <c r="N35" t="s">
        <v>8</v>
      </c>
      <c r="O35">
        <v>2</v>
      </c>
      <c r="P35">
        <v>3</v>
      </c>
      <c r="Q35">
        <v>2</v>
      </c>
      <c r="U35" t="s">
        <v>8</v>
      </c>
      <c r="V35">
        <f>I31/O35</f>
        <v>100</v>
      </c>
      <c r="W35">
        <f>I31/P35</f>
        <v>66.666666666666671</v>
      </c>
      <c r="X35">
        <f t="shared" ref="X35:X37" si="11">I31/Q35</f>
        <v>100</v>
      </c>
    </row>
    <row r="36" spans="2:24">
      <c r="N36" t="s">
        <v>10</v>
      </c>
      <c r="O36">
        <v>1</v>
      </c>
      <c r="P36">
        <v>1</v>
      </c>
      <c r="Q36">
        <v>1</v>
      </c>
      <c r="U36" t="s">
        <v>10</v>
      </c>
      <c r="V36">
        <f>I32/O36</f>
        <v>515</v>
      </c>
      <c r="W36">
        <f>I32/P36</f>
        <v>515</v>
      </c>
      <c r="X36">
        <f t="shared" si="11"/>
        <v>515</v>
      </c>
    </row>
    <row r="37" spans="2:24">
      <c r="N37" t="s">
        <v>12</v>
      </c>
      <c r="P37">
        <v>1</v>
      </c>
      <c r="Q37">
        <v>1</v>
      </c>
      <c r="U37" t="s">
        <v>12</v>
      </c>
      <c r="W37">
        <f>I33/P37</f>
        <v>235</v>
      </c>
      <c r="X37">
        <f t="shared" si="11"/>
        <v>235</v>
      </c>
    </row>
  </sheetData>
  <mergeCells count="6">
    <mergeCell ref="F2:H2"/>
    <mergeCell ref="D10:J10"/>
    <mergeCell ref="A5:A7"/>
    <mergeCell ref="C5:C7"/>
    <mergeCell ref="A8:C8"/>
    <mergeCell ref="D2:E2"/>
  </mergeCells>
  <phoneticPr fontId="1" type="noConversion"/>
  <pageMargins left="0.7" right="0.7" top="0.75" bottom="0.75" header="0.3" footer="0.3"/>
  <ignoredErrors>
    <ignoredError sqref="F29 F15:F1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YI LI</cp:lastModifiedBy>
  <dcterms:created xsi:type="dcterms:W3CDTF">2024-01-31T09:11:13Z</dcterms:created>
  <dcterms:modified xsi:type="dcterms:W3CDTF">2024-02-02T06:04:27Z</dcterms:modified>
</cp:coreProperties>
</file>