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itvi\Desktop\"/>
    </mc:Choice>
  </mc:AlternateContent>
  <xr:revisionPtr revIDLastSave="0" documentId="13_ncr:1_{235D353D-AC40-41F7-B560-9623E676D5F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</sheets>
  <definedNames>
    <definedName name="Nnodes">Лист1!$S$19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S27" i="1"/>
  <c r="S26" i="1"/>
  <c r="S23" i="1"/>
  <c r="S21" i="1"/>
  <c r="V15" i="1"/>
  <c r="T15" i="1"/>
  <c r="U15" i="1"/>
  <c r="S15" i="1"/>
  <c r="S11" i="1"/>
  <c r="S18" i="1" s="1"/>
  <c r="S9" i="1"/>
  <c r="S8" i="1"/>
  <c r="S7" i="1"/>
  <c r="O15" i="1"/>
  <c r="O14" i="1"/>
  <c r="O13" i="1"/>
  <c r="O12" i="1"/>
  <c r="K6" i="1"/>
  <c r="K7" i="1"/>
  <c r="K8" i="1"/>
  <c r="K5" i="1"/>
  <c r="G10" i="1"/>
  <c r="K12" i="1"/>
  <c r="K15" i="1"/>
  <c r="K13" i="1"/>
  <c r="K14" i="1"/>
  <c r="I27" i="1"/>
  <c r="I23" i="1"/>
  <c r="G3" i="1"/>
  <c r="M5" i="1" s="1"/>
  <c r="F19" i="1"/>
  <c r="G19" i="1" s="1"/>
  <c r="K27" i="1"/>
  <c r="K23" i="1"/>
  <c r="K19" i="1"/>
  <c r="M6" i="1" l="1"/>
  <c r="M8" i="1" s="1"/>
  <c r="M7" i="1"/>
  <c r="K4" i="1"/>
  <c r="K11" i="1"/>
  <c r="I19" i="1"/>
  <c r="L18" i="1"/>
  <c r="L2" i="1" l="1"/>
  <c r="L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Владимир Литвинов</author>
  </authors>
  <commentList>
    <comment ref="D1" authorId="0" shapeId="0" xr:uid="{1FBF13A5-DD8E-42B0-86C7-CE49BE82580B}">
      <text>
        <r>
          <rPr>
            <sz val="9"/>
            <color indexed="81"/>
            <rFont val="Tahoma"/>
            <charset val="1"/>
          </rPr>
          <t xml:space="preserve">Объём доступной памяти вычислительного узла:
- объём ОЗУ;
- объём видеопамяти (для каждого ГПУ).
</t>
        </r>
      </text>
    </comment>
    <comment ref="I1" authorId="0" shapeId="0" xr:uid="{E3CC8E67-15DA-476F-B1E2-8ACD0B647328}">
      <text>
        <r>
          <rPr>
            <b/>
            <sz val="9"/>
            <color indexed="81"/>
            <rFont val="Tahoma"/>
            <charset val="1"/>
          </rPr>
          <t>Производительность - количество миллионов узлов, рассчитываемых на одном шаге применяемым численным методом (МПТМ) одним вычислителем (ядром CPU или потоковым мультипроцессором GPU) за 1 секунду</t>
        </r>
      </text>
    </comment>
    <comment ref="J1" authorId="0" shapeId="0" xr:uid="{F1A7D9CA-E8A1-4645-B5CE-EE66405CBC04}">
      <text>
        <r>
          <rPr>
            <b/>
            <sz val="9"/>
            <color indexed="81"/>
            <rFont val="Tahoma"/>
            <charset val="1"/>
          </rPr>
          <t>Производительность - количество миллионов узлов, рассчитываемых на одном шаге применяемым численным методом (МПТМ) одним вычислителем (ядром CPU или потоковым мультипроцессором GPU) за 1 секунду</t>
        </r>
      </text>
    </comment>
    <comment ref="K1" authorId="0" shapeId="0" xr:uid="{6F4D3843-2767-424F-9D7C-3944E9C68587}">
      <text>
        <r>
          <rPr>
            <b/>
            <sz val="9"/>
            <color indexed="81"/>
            <rFont val="Tahoma"/>
            <charset val="1"/>
          </rPr>
          <t>Производительность - количество миллионов узлов, рассчитываемых на одном шаге применяемым численным методом (МПТМ) одним вычислителем (ядром CPU или потоковым мультипроцессором GPU) за 1 секунду</t>
        </r>
      </text>
    </comment>
    <comment ref="L1" authorId="0" shapeId="0" xr:uid="{0082C0AF-97C4-4600-AE39-49B81A82D99D}">
      <text>
        <r>
          <rPr>
            <b/>
            <sz val="9"/>
            <color indexed="81"/>
            <rFont val="Tahoma"/>
            <charset val="1"/>
          </rPr>
          <t>Производительность - количество миллионов узлов, рассчитываемых на одном шаге применяемым численным методом (МПТМ) одним вычислителем (ядром CPU или потоковым мультипроцессором GPU) за 1 секунду</t>
        </r>
      </text>
    </comment>
  </commentList>
</comments>
</file>

<file path=xl/sharedStrings.xml><?xml version="1.0" encoding="utf-8"?>
<sst xmlns="http://schemas.openxmlformats.org/spreadsheetml/2006/main" count="65" uniqueCount="53">
  <si>
    <t>Node 0</t>
  </si>
  <si>
    <t>Core0</t>
  </si>
  <si>
    <t>Core1</t>
  </si>
  <si>
    <t>Core2</t>
  </si>
  <si>
    <t>Core3</t>
  </si>
  <si>
    <t>GpuMP0</t>
  </si>
  <si>
    <t>GpuMP3</t>
  </si>
  <si>
    <t>GpuMP1</t>
  </si>
  <si>
    <t>GpuMP2</t>
  </si>
  <si>
    <t>Node 1</t>
  </si>
  <si>
    <t>Число задействуемых вычислителей данного вычислительного устройства, от 0 до Nv</t>
  </si>
  <si>
    <t>…</t>
  </si>
  <si>
    <t>Производительность устройств, млн.узлов/сек</t>
  </si>
  <si>
    <t>Производительность узлов, млн.узлов/сек</t>
  </si>
  <si>
    <t>3D сетка</t>
  </si>
  <si>
    <t>Nx</t>
  </si>
  <si>
    <t>Ny</t>
  </si>
  <si>
    <t>Nz</t>
  </si>
  <si>
    <t>Объём доступной памяти, Гб</t>
  </si>
  <si>
    <t>Device0 (CPU)</t>
  </si>
  <si>
    <t>Device1 (GPU)</t>
  </si>
  <si>
    <t>Device2 (GPU)</t>
  </si>
  <si>
    <t>Задействуемый объём памяти устройства, Гб. От 0 до объёма доступной памяти.</t>
  </si>
  <si>
    <t>ОЗУ (RAM)</t>
  </si>
  <si>
    <t>http://mechanoid.su/parallel-cuda.html</t>
  </si>
  <si>
    <t>GPU RAM</t>
  </si>
  <si>
    <t>Номинальная производительность устройств, млн.узлов/сек</t>
  </si>
  <si>
    <t>Весовой коэффициент использования производительности для декомпозиции</t>
  </si>
  <si>
    <t>Распределение ОЗУ по вычислителям, Гб</t>
  </si>
  <si>
    <t>Распределение нуль-копируемой памяти ОЗУ по вычислителям, Гб</t>
  </si>
  <si>
    <t>Распределение видеопамяти по вычислителям, Гб</t>
  </si>
  <si>
    <t>Вычислительный кластер</t>
  </si>
  <si>
    <t>Nxy</t>
  </si>
  <si>
    <t>Nxz</t>
  </si>
  <si>
    <t>Nyz</t>
  </si>
  <si>
    <t>N</t>
  </si>
  <si>
    <t>Размер типа данных, байт</t>
  </si>
  <si>
    <t>Количество массивов данных</t>
  </si>
  <si>
    <t>Количество байт на 1 узел расч. сетки</t>
  </si>
  <si>
    <t>short</t>
  </si>
  <si>
    <t>int,float</t>
  </si>
  <si>
    <t>double</t>
  </si>
  <si>
    <t>Требуемый объём памяти для хранения, Гб</t>
  </si>
  <si>
    <t>Число слоёв для хранения в нуль-копируемой памяти</t>
  </si>
  <si>
    <t>Объём нуль-копируемой памяти, Гб</t>
  </si>
  <si>
    <t>Объём памяти к расчету, Гб</t>
  </si>
  <si>
    <t>Число вычислительных узлов</t>
  </si>
  <si>
    <t>Суммарное число GPU</t>
  </si>
  <si>
    <t>Объём ОЗУ для хранения одного смежного слоя в нуль-копируемой памяти, Гб</t>
  </si>
  <si>
    <t>Слоёв на 1 узле</t>
  </si>
  <si>
    <t>Слоёв на 2 узле</t>
  </si>
  <si>
    <t>Объём нуль-копируемой памяти на 1 узле</t>
  </si>
  <si>
    <t>Объём нуль-копируемой памяти на 2 узле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</si>
</sst>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4" fillId="0" borderId="0" xfId="1"/>
    <xf numFmtId="0" fontId="0" fillId="0" borderId="0" xfId="0" applyFill="1" applyBorder="1"/>
    <xf numFmtId="0" fontId="0" fillId="0" borderId="2" xfId="0" applyFill="1" applyBorder="1"/>
    <xf numFmtId="0" fontId="1" fillId="0" borderId="0" xfId="0" applyFont="1" applyBorder="1"/>
    <xf numFmtId="0" fontId="1" fillId="0" borderId="0" xfId="0" applyFont="1"/>
    <xf numFmtId="0" fontId="0" fillId="0" borderId="5" xfId="0" applyBorder="1"/>
    <xf numFmtId="0" fontId="0" fillId="0" borderId="0" xfId="0" applyBorder="1" applyAlignment="1">
      <alignment wrapText="1"/>
    </xf>
    <xf numFmtId="0" fontId="0" fillId="0" borderId="6" xfId="0" applyBorder="1"/>
    <xf numFmtId="0" fontId="1" fillId="0" borderId="5" xfId="0" applyFont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0" borderId="15" xfId="0" applyBorder="1"/>
    <xf numFmtId="0" fontId="0" fillId="0" borderId="16" xfId="0" applyBorder="1"/>
    <xf numFmtId="4" fontId="0" fillId="0" borderId="0" xfId="0" applyNumberFormat="1" applyBorder="1"/>
    <xf numFmtId="0" fontId="1" fillId="0" borderId="0" xfId="0" applyFont="1" applyFill="1" applyBorder="1"/>
    <xf numFmtId="2" fontId="0" fillId="0" borderId="0" xfId="0" applyNumberFormat="1" applyBorder="1"/>
    <xf numFmtId="2" fontId="1" fillId="0" borderId="0" xfId="0" applyNumberFormat="1" applyFont="1" applyBorder="1"/>
    <xf numFmtId="2" fontId="0" fillId="0" borderId="2" xfId="0" applyNumberFormat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echanoid.su/parallel-cuda.html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5"/>
  <sheetViews>
    <sheetView tabSelected="1" topLeftCell="J1" workbookViewId="0">
      <selection activeCell="N13" sqref="N13"/>
    </sheetView>
  </sheetViews>
  <sheetFormatPr defaultRowHeight="15" x14ac:dyDescent="0.25"/>
  <cols>
    <col min="2" max="2" width="13.85546875" customWidth="1"/>
    <col min="3" max="3" width="11.28515625" customWidth="1"/>
    <col min="4" max="4" width="12" customWidth="1"/>
    <col min="5" max="7" width="15.42578125" customWidth="1"/>
    <col min="8" max="8" width="21.42578125" customWidth="1"/>
    <col min="9" max="9" width="20" customWidth="1"/>
    <col min="10" max="10" width="20.85546875" customWidth="1"/>
    <col min="11" max="11" width="20" customWidth="1"/>
    <col min="12" max="12" width="23.28515625" customWidth="1"/>
    <col min="13" max="13" width="17.5703125" style="18" customWidth="1"/>
    <col min="14" max="14" width="15.85546875" style="4" customWidth="1"/>
    <col min="15" max="15" width="15.7109375" style="24" customWidth="1"/>
    <col min="16" max="16" width="15.7109375" customWidth="1"/>
    <col min="17" max="17" width="15.7109375" style="4" customWidth="1"/>
    <col min="18" max="18" width="51.7109375" style="4" customWidth="1"/>
    <col min="19" max="19" width="16.5703125" style="4" customWidth="1"/>
    <col min="20" max="33" width="9.140625" style="4"/>
  </cols>
  <sheetData>
    <row r="1" spans="1:33" s="1" customFormat="1" ht="97.5" customHeight="1" thickBot="1" x14ac:dyDescent="0.3">
      <c r="D1" s="3" t="s">
        <v>18</v>
      </c>
      <c r="E1" s="3" t="s">
        <v>22</v>
      </c>
      <c r="F1" s="3" t="s">
        <v>44</v>
      </c>
      <c r="G1" s="3" t="s">
        <v>45</v>
      </c>
      <c r="H1" s="3" t="s">
        <v>10</v>
      </c>
      <c r="I1" s="3" t="s">
        <v>26</v>
      </c>
      <c r="J1" s="3" t="s">
        <v>27</v>
      </c>
      <c r="K1" s="3" t="s">
        <v>12</v>
      </c>
      <c r="L1" s="3" t="s">
        <v>13</v>
      </c>
      <c r="M1" s="16" t="s">
        <v>28</v>
      </c>
      <c r="N1" s="3" t="s">
        <v>29</v>
      </c>
      <c r="O1" s="22" t="s">
        <v>30</v>
      </c>
      <c r="P1" s="3"/>
      <c r="Q1" s="13"/>
      <c r="R1" s="13" t="s">
        <v>14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s="2" customFormat="1" x14ac:dyDescent="0.25">
      <c r="A2" s="4" t="s">
        <v>0</v>
      </c>
      <c r="B2" s="4"/>
      <c r="C2" s="4"/>
      <c r="L2" s="2">
        <f>K4+K11</f>
        <v>130.9</v>
      </c>
      <c r="M2" s="17"/>
      <c r="O2" s="23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s="4" customFormat="1" x14ac:dyDescent="0.25">
      <c r="C3" s="14" t="s">
        <v>23</v>
      </c>
      <c r="D3" s="2">
        <v>768</v>
      </c>
      <c r="E3" s="2">
        <v>740</v>
      </c>
      <c r="F3" s="32">
        <f>S26</f>
        <v>0.96857547760009766</v>
      </c>
      <c r="G3" s="32">
        <f>E3-F3</f>
        <v>739.0314245223999</v>
      </c>
      <c r="M3" s="18"/>
      <c r="O3" s="24"/>
      <c r="R3" s="4" t="s">
        <v>15</v>
      </c>
      <c r="S3" s="28">
        <v>4000</v>
      </c>
    </row>
    <row r="4" spans="1:33" x14ac:dyDescent="0.25">
      <c r="A4" s="4"/>
      <c r="B4" t="s">
        <v>19</v>
      </c>
      <c r="H4" s="11">
        <v>4</v>
      </c>
      <c r="I4">
        <v>21</v>
      </c>
      <c r="K4" s="10">
        <f>SUM(K5:K8)</f>
        <v>77.7</v>
      </c>
      <c r="R4" s="4" t="s">
        <v>16</v>
      </c>
      <c r="S4" s="28">
        <v>3000</v>
      </c>
    </row>
    <row r="5" spans="1:33" x14ac:dyDescent="0.25">
      <c r="C5" t="s">
        <v>1</v>
      </c>
      <c r="J5">
        <v>1</v>
      </c>
      <c r="K5">
        <f>$I$4*J5</f>
        <v>21</v>
      </c>
      <c r="M5" s="18">
        <f>ROUNDUP($G$3*J5/(SUM($J$5:$J$8)),1)</f>
        <v>199.79999999999998</v>
      </c>
      <c r="R5" s="4" t="s">
        <v>17</v>
      </c>
      <c r="S5" s="28">
        <v>1000</v>
      </c>
    </row>
    <row r="6" spans="1:33" x14ac:dyDescent="0.25">
      <c r="C6" t="s">
        <v>2</v>
      </c>
      <c r="J6">
        <v>1</v>
      </c>
      <c r="K6">
        <f t="shared" ref="K6:K8" si="0">$I$4*J6</f>
        <v>21</v>
      </c>
      <c r="M6" s="18">
        <f t="shared" ref="M6:M8" si="1">ROUNDUP($G$3*J6/(SUM($J$5:$J$8)),1)</f>
        <v>199.79999999999998</v>
      </c>
      <c r="S6" s="28"/>
    </row>
    <row r="7" spans="1:33" x14ac:dyDescent="0.25">
      <c r="C7" t="s">
        <v>3</v>
      </c>
      <c r="J7">
        <v>1</v>
      </c>
      <c r="K7">
        <f t="shared" si="0"/>
        <v>21</v>
      </c>
      <c r="M7" s="18">
        <f t="shared" si="1"/>
        <v>199.79999999999998</v>
      </c>
      <c r="R7" s="8" t="s">
        <v>32</v>
      </c>
      <c r="S7" s="28">
        <f>S3*S4</f>
        <v>12000000</v>
      </c>
    </row>
    <row r="8" spans="1:33" x14ac:dyDescent="0.25">
      <c r="C8" t="s">
        <v>4</v>
      </c>
      <c r="J8">
        <v>0.7</v>
      </c>
      <c r="K8">
        <f t="shared" si="0"/>
        <v>14.7</v>
      </c>
      <c r="M8" s="18">
        <f>G3-SUM(M5:M7)</f>
        <v>139.63142452239993</v>
      </c>
      <c r="R8" s="8" t="s">
        <v>33</v>
      </c>
      <c r="S8" s="28">
        <f>S3*S5</f>
        <v>4000000</v>
      </c>
    </row>
    <row r="9" spans="1:33" s="2" customFormat="1" x14ac:dyDescent="0.25">
      <c r="A9" s="4"/>
      <c r="C9" s="2" t="s">
        <v>11</v>
      </c>
      <c r="M9" s="17"/>
      <c r="O9" s="23"/>
      <c r="Q9" s="4"/>
      <c r="R9" s="8" t="s">
        <v>34</v>
      </c>
      <c r="S9" s="28">
        <f>S4*S5</f>
        <v>3000000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s="2" customFormat="1" x14ac:dyDescent="0.25">
      <c r="A10" s="4"/>
      <c r="B10" s="4" t="s">
        <v>20</v>
      </c>
      <c r="C10" s="9" t="s">
        <v>25</v>
      </c>
      <c r="D10" s="2">
        <v>32</v>
      </c>
      <c r="E10" s="2">
        <v>32</v>
      </c>
      <c r="G10" s="2">
        <f>E10</f>
        <v>32</v>
      </c>
      <c r="M10" s="17"/>
      <c r="O10" s="23"/>
      <c r="Q10" s="4"/>
      <c r="R10" s="4"/>
      <c r="S10" s="28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s="4" customFormat="1" x14ac:dyDescent="0.25">
      <c r="C11" s="8"/>
      <c r="H11" s="10">
        <v>4</v>
      </c>
      <c r="I11" s="10">
        <v>14</v>
      </c>
      <c r="K11" s="10">
        <f>SUM(K12:K15)</f>
        <v>53.2</v>
      </c>
      <c r="M11" s="18"/>
      <c r="O11" s="24"/>
      <c r="R11" s="8" t="s">
        <v>35</v>
      </c>
      <c r="S11" s="28">
        <f>S3*S4*S5</f>
        <v>12000000000</v>
      </c>
    </row>
    <row r="12" spans="1:33" x14ac:dyDescent="0.25">
      <c r="A12" s="4"/>
      <c r="B12" s="4"/>
      <c r="C12" t="s">
        <v>5</v>
      </c>
      <c r="J12">
        <v>1</v>
      </c>
      <c r="K12">
        <f>$I$11*J12</f>
        <v>14</v>
      </c>
      <c r="O12" s="24">
        <f>ROUNDUP($G$10*J12/(SUM($J$12:$J$15)),1)</f>
        <v>8.5</v>
      </c>
    </row>
    <row r="13" spans="1:33" x14ac:dyDescent="0.25">
      <c r="C13" t="s">
        <v>7</v>
      </c>
      <c r="J13">
        <v>1</v>
      </c>
      <c r="K13">
        <f>$I$11*J13</f>
        <v>14</v>
      </c>
      <c r="O13" s="24">
        <f>ROUNDUP($G$10*J13/(SUM($J$12:$J$15)),1)</f>
        <v>8.5</v>
      </c>
      <c r="R13" s="10" t="s">
        <v>36</v>
      </c>
      <c r="S13" s="10">
        <v>2</v>
      </c>
      <c r="T13" s="10">
        <v>4</v>
      </c>
      <c r="U13" s="10">
        <v>8</v>
      </c>
      <c r="V13" s="10"/>
    </row>
    <row r="14" spans="1:33" x14ac:dyDescent="0.25">
      <c r="C14" t="s">
        <v>8</v>
      </c>
      <c r="J14">
        <v>1</v>
      </c>
      <c r="K14">
        <f>$I$11*J14</f>
        <v>14</v>
      </c>
      <c r="O14" s="24">
        <f>ROUNDUP($G$10*J14/(SUM($J$12:$J$15)),1)</f>
        <v>8.5</v>
      </c>
      <c r="R14" s="29" t="s">
        <v>37</v>
      </c>
      <c r="S14" s="10">
        <v>1</v>
      </c>
      <c r="T14" s="10">
        <v>0</v>
      </c>
      <c r="U14" s="10">
        <v>16</v>
      </c>
      <c r="V14" s="10"/>
    </row>
    <row r="15" spans="1:33" x14ac:dyDescent="0.25">
      <c r="C15" t="s">
        <v>6</v>
      </c>
      <c r="J15">
        <v>0.8</v>
      </c>
      <c r="K15">
        <f>$I$11*J15</f>
        <v>11.200000000000001</v>
      </c>
      <c r="O15" s="24">
        <f>G10-SUM(O12:O14)</f>
        <v>6.5</v>
      </c>
      <c r="R15" s="29" t="s">
        <v>38</v>
      </c>
      <c r="S15" s="10">
        <f>S13*S14</f>
        <v>2</v>
      </c>
      <c r="T15" s="10">
        <f t="shared" ref="T15:U15" si="2">T13*T14</f>
        <v>0</v>
      </c>
      <c r="U15" s="10">
        <f t="shared" si="2"/>
        <v>128</v>
      </c>
      <c r="V15" s="10">
        <f>SUM(S15:U15)</f>
        <v>130</v>
      </c>
    </row>
    <row r="16" spans="1:33" x14ac:dyDescent="0.25">
      <c r="C16" t="s">
        <v>11</v>
      </c>
      <c r="R16" s="10"/>
      <c r="S16" s="10" t="s">
        <v>39</v>
      </c>
      <c r="T16" s="10" t="s">
        <v>40</v>
      </c>
      <c r="U16" s="10" t="s">
        <v>41</v>
      </c>
      <c r="V16" s="10"/>
    </row>
    <row r="17" spans="1:33" s="1" customFormat="1" ht="15.75" thickBot="1" x14ac:dyDescent="0.3">
      <c r="M17" s="19"/>
      <c r="O17" s="25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s="5" customFormat="1" x14ac:dyDescent="0.25">
      <c r="A18" s="6" t="s">
        <v>9</v>
      </c>
      <c r="L18" s="5">
        <f>K19+K23+K27</f>
        <v>170</v>
      </c>
      <c r="M18" s="20"/>
      <c r="O18" s="26"/>
      <c r="Q18" s="4"/>
      <c r="R18" s="29" t="s">
        <v>42</v>
      </c>
      <c r="S18" s="31">
        <f>S11*V15/1024/1024/1024</f>
        <v>1452.8632164001465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x14ac:dyDescent="0.25">
      <c r="A19" s="4"/>
      <c r="B19" t="s">
        <v>19</v>
      </c>
      <c r="D19">
        <v>768</v>
      </c>
      <c r="E19">
        <v>740</v>
      </c>
      <c r="F19">
        <f>F23+F27</f>
        <v>70</v>
      </c>
      <c r="G19">
        <f>E19-F19</f>
        <v>670</v>
      </c>
      <c r="H19">
        <v>2</v>
      </c>
      <c r="I19">
        <f>F19*G20</f>
        <v>0</v>
      </c>
      <c r="K19">
        <f>H19*J20</f>
        <v>54</v>
      </c>
      <c r="R19" s="29" t="s">
        <v>46</v>
      </c>
      <c r="S19" s="4">
        <v>2</v>
      </c>
    </row>
    <row r="20" spans="1:33" x14ac:dyDescent="0.25">
      <c r="A20" s="4"/>
      <c r="C20" t="s">
        <v>1</v>
      </c>
      <c r="J20">
        <v>27</v>
      </c>
      <c r="R20" s="29" t="s">
        <v>47</v>
      </c>
      <c r="S20" s="4">
        <v>3</v>
      </c>
    </row>
    <row r="21" spans="1:33" x14ac:dyDescent="0.25">
      <c r="A21" s="4"/>
      <c r="C21" t="s">
        <v>2</v>
      </c>
      <c r="J21">
        <v>27</v>
      </c>
      <c r="R21" s="29" t="s">
        <v>43</v>
      </c>
      <c r="S21" s="10">
        <f>(Nnodes-1)+S20</f>
        <v>4</v>
      </c>
    </row>
    <row r="22" spans="1:33" s="2" customFormat="1" x14ac:dyDescent="0.25">
      <c r="A22" s="4"/>
      <c r="C22" s="2" t="s">
        <v>11</v>
      </c>
      <c r="M22" s="17"/>
      <c r="O22" s="23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x14ac:dyDescent="0.25">
      <c r="A23" s="4"/>
      <c r="B23" t="s">
        <v>20</v>
      </c>
      <c r="D23">
        <v>32</v>
      </c>
      <c r="E23">
        <v>32</v>
      </c>
      <c r="F23">
        <v>35</v>
      </c>
      <c r="H23">
        <v>2</v>
      </c>
      <c r="I23">
        <f>F23*G24</f>
        <v>0</v>
      </c>
      <c r="K23">
        <f>H23*J24</f>
        <v>78</v>
      </c>
      <c r="R23" s="29" t="s">
        <v>48</v>
      </c>
      <c r="S23" s="30">
        <f>S8*V15/1024/1024/1024</f>
        <v>0.48428773880004883</v>
      </c>
    </row>
    <row r="24" spans="1:33" x14ac:dyDescent="0.25">
      <c r="A24" s="4"/>
      <c r="C24" t="s">
        <v>5</v>
      </c>
      <c r="J24">
        <v>39</v>
      </c>
      <c r="R24" s="29" t="s">
        <v>49</v>
      </c>
      <c r="S24" s="4">
        <v>2</v>
      </c>
    </row>
    <row r="25" spans="1:33" x14ac:dyDescent="0.25">
      <c r="A25" s="4"/>
      <c r="C25" t="s">
        <v>7</v>
      </c>
      <c r="J25">
        <v>39</v>
      </c>
      <c r="R25" s="29" t="s">
        <v>50</v>
      </c>
      <c r="S25" s="4">
        <v>2</v>
      </c>
    </row>
    <row r="26" spans="1:33" s="2" customFormat="1" x14ac:dyDescent="0.25">
      <c r="A26" s="4"/>
      <c r="C26" s="2" t="s">
        <v>11</v>
      </c>
      <c r="M26" s="17"/>
      <c r="O26" s="23"/>
      <c r="Q26" s="4"/>
      <c r="R26" s="29" t="s">
        <v>51</v>
      </c>
      <c r="S26" s="30">
        <f>S23*S24</f>
        <v>0.96857547760009766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x14ac:dyDescent="0.25">
      <c r="B27" t="s">
        <v>21</v>
      </c>
      <c r="D27">
        <v>32</v>
      </c>
      <c r="E27">
        <v>32</v>
      </c>
      <c r="F27">
        <v>35</v>
      </c>
      <c r="H27">
        <v>2</v>
      </c>
      <c r="I27">
        <f>F27*G28</f>
        <v>0</v>
      </c>
      <c r="K27">
        <f>H27*J28</f>
        <v>38</v>
      </c>
      <c r="R27" s="29" t="s">
        <v>52</v>
      </c>
      <c r="S27" s="30">
        <f>S23*S25</f>
        <v>0.96857547760009766</v>
      </c>
    </row>
    <row r="28" spans="1:33" x14ac:dyDescent="0.25">
      <c r="C28" t="s">
        <v>5</v>
      </c>
      <c r="J28">
        <v>19</v>
      </c>
    </row>
    <row r="29" spans="1:33" x14ac:dyDescent="0.25">
      <c r="C29" t="s">
        <v>7</v>
      </c>
      <c r="J29">
        <v>19</v>
      </c>
    </row>
    <row r="30" spans="1:33" x14ac:dyDescent="0.25">
      <c r="C30" t="s">
        <v>11</v>
      </c>
    </row>
    <row r="31" spans="1:33" s="1" customFormat="1" ht="15.75" thickBot="1" x14ac:dyDescent="0.3">
      <c r="M31" s="19"/>
      <c r="O31" s="25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s="12" customFormat="1" ht="15.75" thickBot="1" x14ac:dyDescent="0.3">
      <c r="A32" s="15" t="s">
        <v>31</v>
      </c>
      <c r="L32" s="15">
        <f>L2+L18</f>
        <v>300.89999999999998</v>
      </c>
      <c r="M32" s="21"/>
      <c r="O32" s="27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5" spans="2:2" x14ac:dyDescent="0.25">
      <c r="B35" s="7" t="s">
        <v>24</v>
      </c>
    </row>
  </sheetData>
  <hyperlinks>
    <hyperlink ref="B35" r:id="rId1" xr:uid="{D57F6C35-1E42-41D5-9305-19E6A054800A}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Nnodes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Литвинов</dc:creator>
  <cp:lastModifiedBy>Владимир Литвинов</cp:lastModifiedBy>
  <dcterms:created xsi:type="dcterms:W3CDTF">2015-06-05T18:19:34Z</dcterms:created>
  <dcterms:modified xsi:type="dcterms:W3CDTF">2022-02-15T13:11:40Z</dcterms:modified>
</cp:coreProperties>
</file>