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4"/>
  </bookViews>
  <sheets>
    <sheet name="四灵召唤修改" sheetId="1" r:id="rId1"/>
    <sheet name="宠物属性" sheetId="3" r:id="rId2"/>
    <sheet name="模型需求" sheetId="4" r:id="rId3"/>
    <sheet name="宠物属性 (2)" sheetId="5" r:id="rId4"/>
    <sheet name="图鉴属性" sheetId="6" r:id="rId5"/>
    <sheet name="WpsReserved_CellImgList" sheetId="2" state="veryHidden" r:id="rId6"/>
  </sheets>
  <definedNames>
    <definedName name="_xlnm._FilterDatabase" localSheetId="0" hidden="1">四灵召唤修改!$A$1:$X$138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FBFAD3AA8EC4B918A80613C6559BDB9" descr="upload_post_object_v2_4116829035"/>
        <xdr:cNvPicPr/>
      </xdr:nvPicPr>
      <xdr:blipFill>
        <a:blip r:embed="rId1"/>
        <a:stretch>
          <a:fillRect/>
        </a:stretch>
      </xdr:blipFill>
      <xdr:spPr>
        <a:xfrm>
          <a:off x="0" y="0"/>
          <a:ext cx="3400425" cy="1733550"/>
        </a:xfrm>
        <a:prstGeom prst="rect">
          <a:avLst/>
        </a:prstGeom>
      </xdr:spPr>
    </xdr:pic>
  </etc:cellImage>
  <etc:cellImage>
    <xdr:pic>
      <xdr:nvPicPr>
        <xdr:cNvPr id="3" name="ID_E02F89F77E634AAE93D5C08AF326C78D" descr="upload_post_object_v2_3170004955"/>
        <xdr:cNvPicPr/>
      </xdr:nvPicPr>
      <xdr:blipFill>
        <a:blip r:embed="rId2"/>
        <a:stretch>
          <a:fillRect/>
        </a:stretch>
      </xdr:blipFill>
      <xdr:spPr>
        <a:xfrm>
          <a:off x="0" y="0"/>
          <a:ext cx="2695575" cy="2981325"/>
        </a:xfrm>
        <a:prstGeom prst="rect">
          <a:avLst/>
        </a:prstGeom>
      </xdr:spPr>
    </xdr:pic>
  </etc:cellImage>
  <etc:cellImage>
    <xdr:pic>
      <xdr:nvPicPr>
        <xdr:cNvPr id="4" name="ID_DF380EA386EB492D9443519E639D6338" descr="upload_post_object_v2_4264735207"/>
        <xdr:cNvPicPr/>
      </xdr:nvPicPr>
      <xdr:blipFill>
        <a:blip r:embed="rId3"/>
        <a:stretch>
          <a:fillRect/>
        </a:stretch>
      </xdr:blipFill>
      <xdr:spPr>
        <a:xfrm>
          <a:off x="0" y="0"/>
          <a:ext cx="2667000" cy="2714625"/>
        </a:xfrm>
        <a:prstGeom prst="rect">
          <a:avLst/>
        </a:prstGeom>
      </xdr:spPr>
    </xdr:pic>
  </etc:cellImage>
  <etc:cellImage>
    <xdr:pic>
      <xdr:nvPicPr>
        <xdr:cNvPr id="5" name="ID_8C4D7153E6B544F5BCB425B2510244FE" descr="upload_post_object_v2_3397230535"/>
        <xdr:cNvPicPr/>
      </xdr:nvPicPr>
      <xdr:blipFill>
        <a:blip r:embed="rId4"/>
        <a:stretch>
          <a:fillRect/>
        </a:stretch>
      </xdr:blipFill>
      <xdr:spPr>
        <a:xfrm>
          <a:off x="0" y="0"/>
          <a:ext cx="2695575" cy="3219450"/>
        </a:xfrm>
        <a:prstGeom prst="rect">
          <a:avLst/>
        </a:prstGeom>
      </xdr:spPr>
    </xdr:pic>
  </etc:cellImage>
  <etc:cellImage>
    <xdr:pic>
      <xdr:nvPicPr>
        <xdr:cNvPr id="6" name="ID_513970980AEF4860961085617C968C26" descr="upload_post_object_v2_2807018903"/>
        <xdr:cNvPicPr/>
      </xdr:nvPicPr>
      <xdr:blipFill>
        <a:blip r:embed="rId5"/>
        <a:stretch>
          <a:fillRect/>
        </a:stretch>
      </xdr:blipFill>
      <xdr:spPr>
        <a:xfrm>
          <a:off x="0" y="0"/>
          <a:ext cx="2867025" cy="2828925"/>
        </a:xfrm>
        <a:prstGeom prst="rect">
          <a:avLst/>
        </a:prstGeom>
      </xdr:spPr>
    </xdr:pic>
  </etc:cellImage>
  <etc:cellImage>
    <xdr:pic>
      <xdr:nvPicPr>
        <xdr:cNvPr id="7" name="ID_3044B04558B64207991E2FC77F28D020" descr="upload_post_object_v2_3975581709"/>
        <xdr:cNvPicPr/>
      </xdr:nvPicPr>
      <xdr:blipFill>
        <a:blip r:embed="rId6"/>
        <a:stretch>
          <a:fillRect/>
        </a:stretch>
      </xdr:blipFill>
      <xdr:spPr>
        <a:xfrm>
          <a:off x="0" y="0"/>
          <a:ext cx="3067050" cy="3248025"/>
        </a:xfrm>
        <a:prstGeom prst="rect">
          <a:avLst/>
        </a:prstGeom>
      </xdr:spPr>
    </xdr:pic>
  </etc:cellImage>
  <etc:cellImage>
    <xdr:pic>
      <xdr:nvPicPr>
        <xdr:cNvPr id="8" name="ID_12981102B42F4C569E9346F5F090EAEB" descr="upload_post_object_v2_3242206216"/>
        <xdr:cNvPicPr/>
      </xdr:nvPicPr>
      <xdr:blipFill>
        <a:blip r:embed="rId7"/>
        <a:stretch>
          <a:fillRect/>
        </a:stretch>
      </xdr:blipFill>
      <xdr:spPr>
        <a:xfrm>
          <a:off x="0" y="0"/>
          <a:ext cx="2752725" cy="3971925"/>
        </a:xfrm>
        <a:prstGeom prst="rect">
          <a:avLst/>
        </a:prstGeom>
      </xdr:spPr>
    </xdr:pic>
  </etc:cellImage>
  <etc:cellImage>
    <xdr:pic>
      <xdr:nvPicPr>
        <xdr:cNvPr id="9" name="ID_2BEA0942D1F04DBFBBA44B49393AE283" descr="upload_post_object_v2_1285753404"/>
        <xdr:cNvPicPr/>
      </xdr:nvPicPr>
      <xdr:blipFill>
        <a:blip r:embed="rId8"/>
        <a:stretch>
          <a:fillRect/>
        </a:stretch>
      </xdr:blipFill>
      <xdr:spPr>
        <a:xfrm>
          <a:off x="0" y="0"/>
          <a:ext cx="3409950" cy="3324225"/>
        </a:xfrm>
        <a:prstGeom prst="rect">
          <a:avLst/>
        </a:prstGeom>
      </xdr:spPr>
    </xdr:pic>
  </etc:cellImage>
  <etc:cellImage>
    <xdr:pic>
      <xdr:nvPicPr>
        <xdr:cNvPr id="10" name="ID_505AA4DEF63F4CC69B104A90287A9C69" descr="upload_post_object_v2_2579007456"/>
        <xdr:cNvPicPr/>
      </xdr:nvPicPr>
      <xdr:blipFill>
        <a:blip r:embed="rId9"/>
        <a:stretch>
          <a:fillRect/>
        </a:stretch>
      </xdr:blipFill>
      <xdr:spPr>
        <a:xfrm>
          <a:off x="0" y="0"/>
          <a:ext cx="3400425" cy="3086100"/>
        </a:xfrm>
        <a:prstGeom prst="rect">
          <a:avLst/>
        </a:prstGeom>
      </xdr:spPr>
    </xdr:pic>
  </etc:cellImage>
  <etc:cellImage>
    <xdr:pic>
      <xdr:nvPicPr>
        <xdr:cNvPr id="11" name="ID_061FBD90856B48F9ADC44C67B8411BAC" descr="upload_post_object_v2_1836406810"/>
        <xdr:cNvPicPr/>
      </xdr:nvPicPr>
      <xdr:blipFill>
        <a:blip r:embed="rId10"/>
        <a:stretch>
          <a:fillRect/>
        </a:stretch>
      </xdr:blipFill>
      <xdr:spPr>
        <a:xfrm>
          <a:off x="0" y="0"/>
          <a:ext cx="3714750" cy="3505200"/>
        </a:xfrm>
        <a:prstGeom prst="rect">
          <a:avLst/>
        </a:prstGeom>
      </xdr:spPr>
    </xdr:pic>
  </etc:cellImage>
  <etc:cellImage>
    <xdr:pic>
      <xdr:nvPicPr>
        <xdr:cNvPr id="12" name="ID_D5DFECE5B9C248819F211EBF2EEE0524" descr="upload_post_object_v2_3499307711"/>
        <xdr:cNvPicPr/>
      </xdr:nvPicPr>
      <xdr:blipFill>
        <a:blip r:embed="rId11"/>
        <a:stretch>
          <a:fillRect/>
        </a:stretch>
      </xdr:blipFill>
      <xdr:spPr>
        <a:xfrm>
          <a:off x="0" y="0"/>
          <a:ext cx="3114675" cy="3943350"/>
        </a:xfrm>
        <a:prstGeom prst="rect">
          <a:avLst/>
        </a:prstGeom>
      </xdr:spPr>
    </xdr:pic>
  </etc:cellImage>
  <etc:cellImage>
    <xdr:pic>
      <xdr:nvPicPr>
        <xdr:cNvPr id="13" name="ID_BC8F45F8B49A429D85F850EB3D984A50" descr="upload_post_object_v2_2637174537"/>
        <xdr:cNvPicPr/>
      </xdr:nvPicPr>
      <xdr:blipFill>
        <a:blip r:embed="rId12"/>
        <a:stretch>
          <a:fillRect/>
        </a:stretch>
      </xdr:blipFill>
      <xdr:spPr>
        <a:xfrm>
          <a:off x="0" y="0"/>
          <a:ext cx="5276850" cy="6067425"/>
        </a:xfrm>
        <a:prstGeom prst="rect">
          <a:avLst/>
        </a:prstGeom>
      </xdr:spPr>
    </xdr:pic>
  </etc:cellImage>
  <etc:cellImage>
    <xdr:pic>
      <xdr:nvPicPr>
        <xdr:cNvPr id="14" name="ID_434117AF625C4116A66B7E46FB6BF45F" descr="upload_post_object_v2_2951995273"/>
        <xdr:cNvPicPr/>
      </xdr:nvPicPr>
      <xdr:blipFill>
        <a:blip r:embed="rId13"/>
        <a:stretch>
          <a:fillRect/>
        </a:stretch>
      </xdr:blipFill>
      <xdr:spPr>
        <a:xfrm>
          <a:off x="0" y="0"/>
          <a:ext cx="2114550" cy="1885950"/>
        </a:xfrm>
        <a:prstGeom prst="rect">
          <a:avLst/>
        </a:prstGeom>
      </xdr:spPr>
    </xdr:pic>
  </etc:cellImage>
  <etc:cellImage>
    <xdr:pic>
      <xdr:nvPicPr>
        <xdr:cNvPr id="15" name="ID_66A6692A9E454D8FA8634F2228DFBC6C" descr="upload_post_object_v2_2497577642"/>
        <xdr:cNvPicPr/>
      </xdr:nvPicPr>
      <xdr:blipFill>
        <a:blip r:embed="rId14"/>
        <a:stretch>
          <a:fillRect/>
        </a:stretch>
      </xdr:blipFill>
      <xdr:spPr>
        <a:xfrm>
          <a:off x="0" y="0"/>
          <a:ext cx="6677025" cy="4981575"/>
        </a:xfrm>
        <a:prstGeom prst="rect">
          <a:avLst/>
        </a:prstGeom>
      </xdr:spPr>
    </xdr:pic>
  </etc:cellImage>
  <etc:cellImage>
    <xdr:pic>
      <xdr:nvPicPr>
        <xdr:cNvPr id="16" name="ID_ADA892ED7AC949BB9B54058F682DD9B5" descr="upload_post_object_v2_2800763033"/>
        <xdr:cNvPicPr/>
      </xdr:nvPicPr>
      <xdr:blipFill>
        <a:blip r:embed="rId15"/>
        <a:stretch>
          <a:fillRect/>
        </a:stretch>
      </xdr:blipFill>
      <xdr:spPr>
        <a:xfrm>
          <a:off x="0" y="0"/>
          <a:ext cx="1828800" cy="1476375"/>
        </a:xfrm>
        <a:prstGeom prst="rect">
          <a:avLst/>
        </a:prstGeom>
      </xdr:spPr>
    </xdr:pic>
  </etc:cellImage>
  <etc:cellImage>
    <xdr:pic>
      <xdr:nvPicPr>
        <xdr:cNvPr id="17" name="ID_F144EAC0F55F4486A1B352B766C64A69" descr="upload_post_object_v2_737459662"/>
        <xdr:cNvPicPr/>
      </xdr:nvPicPr>
      <xdr:blipFill>
        <a:blip r:embed="rId16"/>
        <a:stretch>
          <a:fillRect/>
        </a:stretch>
      </xdr:blipFill>
      <xdr:spPr>
        <a:xfrm>
          <a:off x="0" y="0"/>
          <a:ext cx="3609975" cy="4095750"/>
        </a:xfrm>
        <a:prstGeom prst="rect">
          <a:avLst/>
        </a:prstGeom>
      </xdr:spPr>
    </xdr:pic>
  </etc:cellImage>
  <etc:cellImage>
    <xdr:pic>
      <xdr:nvPicPr>
        <xdr:cNvPr id="18" name="ID_BD88390656E74212BE014E2E91E2FFC5" descr="upload_post_object_v2_804222267"/>
        <xdr:cNvPicPr/>
      </xdr:nvPicPr>
      <xdr:blipFill>
        <a:blip r:embed="rId17"/>
        <a:stretch>
          <a:fillRect/>
        </a:stretch>
      </xdr:blipFill>
      <xdr:spPr>
        <a:xfrm>
          <a:off x="0" y="0"/>
          <a:ext cx="3114675" cy="33623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<sst xmlns="http://schemas.openxmlformats.org/spreadsheetml/2006/main" count="539" uniqueCount="291">
  <si>
    <t>·</t>
  </si>
  <si>
    <t>宠物改版</t>
  </si>
  <si>
    <t>修改宠物抽奖卡池</t>
  </si>
  <si>
    <t>宠物背包修改为账号共享，所有已获得的宠物 修改道具类型为账号类型，   宠物背包上限为50只宠物，超过背包上限需进行放生后进行小退即可显示。</t>
  </si>
  <si>
    <t>宠物界面增加一个类似称号被动账号的 日晷图标  显示所有宠物被动增加的属性效果，宠物在助战状态时可为账号增加突破技能属性的10%</t>
  </si>
  <si>
    <t>加被动技能 提升出战宠物数值</t>
  </si>
  <si>
    <t>抽奖或开蛋获得宠物后 检测账号背包 如果有重复的 自动放生宠物 获得对应品质的碎片x20个</t>
  </si>
  <si>
    <t>传说橙色宠物突破技能属性池 改为固定 不随机   需要程序配合处理 属性池顺序</t>
  </si>
  <si>
    <t>宠物图鉴修改为账号共享</t>
  </si>
  <si>
    <t>仅剩余1个独有的宠物时 不能放生</t>
  </si>
  <si>
    <t>等级达到10 20 30 40 50 级可进行突破 获得对应技能</t>
  </si>
  <si>
    <t>橙色宠物未突破的宠物显示技能 技能为灰色 突破后亮起 属性生效</t>
  </si>
  <si>
    <t>修改突破需求材料数量</t>
  </si>
  <si>
    <t>商城出售的抽奖卷改为角色绑定 并取消赠送 增加金票购买</t>
  </si>
  <si>
    <t>取消银子抽宠物功能和界面</t>
  </si>
  <si>
    <t>橙色宠物80次不中后必中1次 参考四神秘宝  出了传说就清0</t>
  </si>
  <si>
    <t>抽奖卷 做新道具 四灵宠物召唤卷轴 角色绑定 价格金子金票=1999</t>
  </si>
  <si>
    <t>下架老的闪耀的四灵 抽奖卷</t>
  </si>
  <si>
    <t>查一下老宠物特效 让0-5技有对应强度的特效</t>
  </si>
  <si>
    <t>增加重生功能 针对橙色以下的品质 重新洗炼问题  突破5 50级 可以重生  重生后改变5个技能  有保留放弃功能  每次重生需900w银子 和100个对应品质的魂灵</t>
  </si>
  <si>
    <t>把那些名字带颜色的兔子 名字整理下  别用颜色取名</t>
  </si>
  <si>
    <t>橙色4品质的 宠物 做判断 为固定技能 按权重顺序1-5 突破时附上技能</t>
  </si>
  <si>
    <t>橙色4品质的 宠物 按突破次数模型放大</t>
  </si>
  <si>
    <t>橙色宠物增加图鉴</t>
  </si>
  <si>
    <t>对应品质颜色的魂灵材料 修改为 稀有宠物魂灵  传说  材料颜色对应宠物颜色   名称对应 卡池名称</t>
  </si>
  <si>
    <t>卡池预览 概率和宠物预览   概率写在问号里    属性 写在图鉴宠物描述上</t>
  </si>
  <si>
    <t>所有兔子和猪品质改成蓝色   所有6品质粉色的 改成 紫色 3  以后取消粉色品质的</t>
  </si>
  <si>
    <t>阶段名称 写在 突破技能描述上</t>
  </si>
  <si>
    <t>每次出2种物理法术倾向宠物</t>
  </si>
  <si>
    <t>3个老召唤卷 兑换1个新召唤卷  放到百花</t>
  </si>
  <si>
    <t xml:space="preserve">增加助战按钮 非出战状态宠物 可用助战按钮进行助战  相同宠物不可同时助战 累计可助战3只不同的宠物 </t>
  </si>
  <si>
    <t>出战状态对应角色，其他角色无法看到  参考坐骑阵眼的处理方式</t>
  </si>
  <si>
    <t>放生获得魂灵数量 按阶段给与x20</t>
  </si>
  <si>
    <t>银子抽奖道具  可直接按购买价格卖商店     关闭银子道具的兑换</t>
  </si>
  <si>
    <t>宠物和人的距离加到大到50</t>
  </si>
  <si>
    <t>问号描述 增加 宠物背包为账号专属，上限50只。超出则需放生，以展示其他宠物。</t>
  </si>
  <si>
    <t>传说宠物自选包  20个传说宠物魂灵  可在华腾处兑换   在魂灵描述上也写一下</t>
  </si>
  <si>
    <t>修改</t>
  </si>
  <si>
    <t>累计魂灵</t>
  </si>
  <si>
    <t>原值</t>
  </si>
  <si>
    <t>原值累计</t>
  </si>
  <si>
    <t>分解获得</t>
  </si>
  <si>
    <t>突破需求</t>
  </si>
  <si>
    <t>品质id</t>
  </si>
  <si>
    <t>奖池</t>
  </si>
  <si>
    <t>颜色</t>
  </si>
  <si>
    <t>概率</t>
  </si>
  <si>
    <t>宠物数量</t>
  </si>
  <si>
    <t>80次</t>
  </si>
  <si>
    <t>传说</t>
  </si>
  <si>
    <t>橙</t>
  </si>
  <si>
    <t>神话</t>
  </si>
  <si>
    <t>绿</t>
  </si>
  <si>
    <t>史诗</t>
  </si>
  <si>
    <t>紫</t>
  </si>
  <si>
    <t>稀有</t>
  </si>
  <si>
    <t>蓝</t>
  </si>
  <si>
    <t>突破外观展示</t>
  </si>
  <si>
    <t>模型比例</t>
  </si>
  <si>
    <t>阶段名称</t>
  </si>
  <si>
    <t>价值</t>
  </si>
  <si>
    <t>小腿</t>
  </si>
  <si>
    <t>齐腰</t>
  </si>
  <si>
    <t>幼年体：稚嫩初露的纯真萌牙幼灵</t>
  </si>
  <si>
    <t>胸口</t>
  </si>
  <si>
    <t>少年体：意气风发的英勇蓬勃少年</t>
  </si>
  <si>
    <t>头顶</t>
  </si>
  <si>
    <t>青年体：英姿勃发的豪气万丈勇士</t>
  </si>
  <si>
    <t>400抽</t>
  </si>
  <si>
    <t>高一头</t>
  </si>
  <si>
    <t>成年体：威震四方的强悍霸王神兽</t>
  </si>
  <si>
    <t>1360定价</t>
  </si>
  <si>
    <t>高两头</t>
  </si>
  <si>
    <t>完全体：超凡脱俗的至高天启圣灵</t>
  </si>
  <si>
    <t>1999定价</t>
  </si>
  <si>
    <t>消耗</t>
  </si>
  <si>
    <t>重生消耗</t>
  </si>
  <si>
    <t>口粮</t>
  </si>
  <si>
    <t>魂灵</t>
  </si>
  <si>
    <t>银子</t>
  </si>
  <si>
    <t>突破1</t>
  </si>
  <si>
    <t>可以锁定0条</t>
  </si>
  <si>
    <t>10w</t>
  </si>
  <si>
    <t>突破2</t>
  </si>
  <si>
    <t>可以锁定1条</t>
  </si>
  <si>
    <t>80w</t>
  </si>
  <si>
    <t>突破3</t>
  </si>
  <si>
    <t>可以锁定2条</t>
  </si>
  <si>
    <t>200w</t>
  </si>
  <si>
    <t>突破4</t>
  </si>
  <si>
    <t>可以锁定3条</t>
  </si>
  <si>
    <t>450w</t>
  </si>
  <si>
    <t>突破5</t>
  </si>
  <si>
    <t>可以锁定4条</t>
  </si>
  <si>
    <t>900w</t>
  </si>
  <si>
    <t>重生功能屏蔽</t>
  </si>
  <si>
    <t>重生消耗改成20w消耗  宠物变成变成1级   和原来一样 给随机突破1的技能</t>
  </si>
  <si>
    <t>升级改成银子和口粮一起消耗 当前口粮数量/2   加上减少的口粮数量x600 的银子消耗</t>
  </si>
  <si>
    <t>重生对应返还</t>
  </si>
  <si>
    <t>取消唯一宠物不能放生的限制</t>
  </si>
  <si>
    <t>获得相同宠物自动分解功能取消</t>
  </si>
  <si>
    <t>蓝紫绿宠物放生魂灵恢复到原来10 20 30 40 规则，突破数量也恢复到原来的魂灵需求数量  橙色放生和突破 都是20魂灵不变</t>
  </si>
  <si>
    <t>传说宠物蛋兑换改成40个传说魂灵</t>
  </si>
  <si>
    <t>全队buff技能效果不互斥 可叠加生效 4个一样的也都可叠加生效</t>
  </si>
  <si>
    <t>重点测试下异常状态下效果</t>
  </si>
  <si>
    <t>突破</t>
  </si>
  <si>
    <t>名称</t>
  </si>
  <si>
    <t>效果</t>
  </si>
  <si>
    <t>数值</t>
  </si>
  <si>
    <t>范围</t>
  </si>
  <si>
    <t>描述</t>
  </si>
  <si>
    <t>光环1</t>
  </si>
  <si>
    <t>【炎凤舞·炽焰增幅】</t>
  </si>
  <si>
    <t>队伍全员火属性伤害增加</t>
  </si>
  <si>
    <t>【水龙吟·潮涌增伤】</t>
  </si>
  <si>
    <t>全队</t>
  </si>
  <si>
    <t>水属性伤害增加</t>
  </si>
  <si>
    <t>启水龙之力，全队施技，犹潮水之涌，水属性之伤，倍增其威，使敌溺于无垠水浪之中。</t>
  </si>
  <si>
    <t>光环2</t>
  </si>
  <si>
    <t>【探云手】</t>
  </si>
  <si>
    <t>火属性伤害增加</t>
  </si>
  <si>
    <t>召炎凤之火，环护全队，火属性技，如凤翱翔，炽焰焚天，灼敌更烈。</t>
  </si>
  <si>
    <t>技能</t>
  </si>
  <si>
    <t>【初级-元素-火】</t>
  </si>
  <si>
    <t>【圣光佑·辉芒加持】</t>
  </si>
  <si>
    <t>光属性伤害增加</t>
  </si>
  <si>
    <t>聚天地至纯之光，成神圣之护，光属性技，如昼之光，无坚不摧，净世之暗。</t>
  </si>
  <si>
    <t>【中级-元素-火】</t>
  </si>
  <si>
    <t>【暗影咒·幽冥强化】</t>
  </si>
  <si>
    <t>暗属性伤害增加</t>
  </si>
  <si>
    <t>启幽冥之门，授全队暗影之力，暗属性技，深邃莫测，如夜之幽灵，取敌首级于无形。</t>
  </si>
  <si>
    <t>【高级-元素-火】</t>
  </si>
  <si>
    <t>【雷电引·感电强击】</t>
  </si>
  <si>
    <t>感电目标伤害增加</t>
  </si>
  <si>
    <t>操自然雷电，全队技触感电者，触则电流穿梭，伤倍增，敌如置雷狱，无处遁形。</t>
  </si>
  <si>
    <t>【顶级-元素-火】</t>
  </si>
  <si>
    <t>【翠毒蔓·碧影蚀伤】</t>
  </si>
  <si>
    <t>中毒目标伤害增加</t>
  </si>
  <si>
    <t>播翠毒之蔓息，缠战于野，全队技触中毒者，碧影闪烁，毒侵肌理，蚀伤益甚，犹绿林隐刺。</t>
  </si>
  <si>
    <t>【神级-元素-火】</t>
  </si>
  <si>
    <t>【烈焰焚·火燎原势】</t>
  </si>
  <si>
    <t>燃烧目标伤害增加</t>
  </si>
  <si>
    <t>燃全队斗志，对燃烧者施技，火焰更烈，如火燎原，势不可挡，敌化灰烬于烈焰中。</t>
  </si>
  <si>
    <t>【寒冰锁·冰封万里】</t>
  </si>
  <si>
    <t>冰冻目标伤害增加</t>
  </si>
  <si>
    <t>凝极寒之气，全队对冰封者施技，寒气透骨，伤暴增，如冰封万里，敌动弹不得，任人宰割。</t>
  </si>
  <si>
    <t>【狂战·怒意狂澜】</t>
  </si>
  <si>
    <t>狂战职业伤害增加</t>
  </si>
  <si>
    <t>狂战之士，怒意盈胸，如狂澜之潮，汹涌澎湃，其技能所施，伤害如怒涛般势不可挡，敌人闻风丧胆。</t>
  </si>
  <si>
    <t>【霸刀·锋芒绝世】</t>
  </si>
  <si>
    <t>霸刀职业伤害增加</t>
  </si>
  <si>
    <t>霸刀出鞘，锋芒毕露，绝世无双，其技能所及，裂石崩云，敌人难挡其锋，望风而逃。</t>
  </si>
  <si>
    <t xml:space="preserve">查查以前宠物 </t>
  </si>
  <si>
    <t>【武圣·圣威浩荡】</t>
  </si>
  <si>
    <t>武圣职业伤害增加</t>
  </si>
  <si>
    <t>武圣降临，圣威浩荡，如日中天，其技能所施，蕴含神圣之力，伤害之中尽显圣者威严，令敌人敬畏三分。</t>
  </si>
  <si>
    <t>基础属性</t>
  </si>
  <si>
    <t>【魔刃·幽冥裂魂】</t>
  </si>
  <si>
    <t>魔刃职业伤害增加</t>
  </si>
  <si>
    <t>魔刃舞动，幽冥之气缭绕，裂魂夺魄，其技能所触，敌人魂魄离体，伤害直透心扉，如坠幽冥深渊。</t>
  </si>
  <si>
    <t>物理攻击力</t>
  </si>
  <si>
    <t>【七杀·星陨绝命】</t>
  </si>
  <si>
    <t>七杀职业伤害增加</t>
  </si>
  <si>
    <t>七杀之星，陨落凡尘，绝命一击，其技能所施，如同星辰陨落，一击之下，生死立判，无人能逃。</t>
  </si>
  <si>
    <t>武力</t>
  </si>
  <si>
    <t>【破军·战意破天】</t>
  </si>
  <si>
    <t>破军职业伤害增加</t>
  </si>
  <si>
    <t>破军之势，战意滔天，欲破天穹，其技能所至，破敌如破竹，伤害倍增，锐不可当，无人可挡。</t>
  </si>
  <si>
    <t>破防</t>
  </si>
  <si>
    <t>【霸王·霸气无双】</t>
  </si>
  <si>
    <t>霸王职业伤害增加</t>
  </si>
  <si>
    <t>霸王现世，霸气无双，睥睨天下，其技能所出，霸绝四方，伤害霸道无匹，令敌人胆寒心惊。</t>
  </si>
  <si>
    <t>精准</t>
  </si>
  <si>
    <t>【贪狼·血月啸天】</t>
  </si>
  <si>
    <t>贪狼职业伤害增加</t>
  </si>
  <si>
    <t>贪狼啸月，血月高悬，其技能所及，血气翻腾，伤害如狼啸月，凄厉而深重，令人闻之色变。</t>
  </si>
  <si>
    <t>物理致命</t>
  </si>
  <si>
    <t>【技师·智策连环】</t>
  </si>
  <si>
    <t>技师职业伤害增加</t>
  </si>
  <si>
    <t>技师之智，策连环动，其技能之中蕴含无尽智慧，连环不断，伤害连绵不绝，敌人难以逃脱其掌心。</t>
  </si>
  <si>
    <t>【天翔·凤舞九天】</t>
  </si>
  <si>
    <t>天翔职业伤害增加</t>
  </si>
  <si>
    <t>天翔之翼，凤舞九天，其技能所施，如同凤凰翱翔天际，飘逸灵动，伤害之中带有无尽风华，令人叹为观止。</t>
  </si>
  <si>
    <t>【魔羽·暗夜魔影】</t>
  </si>
  <si>
    <t>魔羽职业伤害增加</t>
  </si>
  <si>
    <t>魔羽轻挥，暗夜生魔，其技能所触，魔影重重，伤害如影随形，令人防不胜防，如同陷入无尽暗夜。</t>
  </si>
  <si>
    <t>【影杀·幽影潜行】</t>
  </si>
  <si>
    <t>影杀职业伤害增加</t>
  </si>
  <si>
    <t>影杀之士，幽影潜行，无声无息，其技能所出，敌人尚未察觉，已受重创，伤害于无形之中，令人胆寒。</t>
  </si>
  <si>
    <t>【术士·灵咒锁魂】</t>
  </si>
  <si>
    <t>术士职业伤害增加</t>
  </si>
  <si>
    <t>术士之咒，灵咒锁魂，其技能所施，如同灵魂之锁，将敌人魂魄禁锢，伤害深入骨髓，令人难以承受。</t>
  </si>
  <si>
    <t>【斗魂·战意炽烈】</t>
  </si>
  <si>
    <t>斗魂职业伤害增加</t>
  </si>
  <si>
    <t>斗魂之士，战意如磐，炽烈如火，其技能所施，不仅燃烧着敌人的血肉，更点燃了战场的激情与荣耀，每一次出手，都是对胜利无尽的渴望与追求。</t>
  </si>
  <si>
    <t>水</t>
  </si>
  <si>
    <t>火</t>
  </si>
  <si>
    <t>光</t>
  </si>
  <si>
    <t>暗</t>
  </si>
  <si>
    <t>基础属性伤害</t>
  </si>
  <si>
    <t>宠物自身</t>
  </si>
  <si>
    <t>宠物光环1</t>
  </si>
  <si>
    <t>总计</t>
  </si>
  <si>
    <t>弱火</t>
  </si>
  <si>
    <t>类型</t>
  </si>
  <si>
    <t>模型</t>
  </si>
  <si>
    <t>图</t>
  </si>
  <si>
    <t>外观特效</t>
  </si>
  <si>
    <t>炎烈战熊</t>
  </si>
  <si>
    <t>物理</t>
  </si>
  <si>
    <t>熊</t>
  </si>
  <si>
    <t>红色 火焰效果</t>
  </si>
  <si>
    <t>身披烈焰铠甲，熊熊烈火环绕，炎烈战熊在战场上如烈焰风暴，火属性伤害无可匹敌。它的咆哮如同火山爆发，让敌人胆寒，是真正的火焰霸主。</t>
  </si>
  <si>
    <t>水啸灵熊</t>
  </si>
  <si>
    <t>蓝色 水流效果</t>
  </si>
  <si>
    <t>身形矫健，水流缠绕，水啸灵熊以灵动著称。其水属性伤害如同江河奔腾，连绵不绝。在战场上，它以智取胜，让敌人措手不及，是水的化身，智慧的象征。</t>
  </si>
  <si>
    <t>光曜武熊</t>
  </si>
  <si>
    <t>黄色 发光效果</t>
  </si>
  <si>
    <t>身披圣光战甲，光曜武熊是正义的化身。其光属性伤害如同神圣之光，净化一切邪恶与黑暗。在战场上，它勇往直前，以光明驱散黑暗，守护世界的和平与希望。</t>
  </si>
  <si>
    <t>暗影霸熊</t>
  </si>
  <si>
    <t>黑色 烟雾效果</t>
  </si>
  <si>
    <t>潜行于黑暗之中，暗影霸熊如同夜色中的幽灵。其暗属性伤害悄无声息却致命无比。在战场上，它总是能在敌人最不经意的时候发动攻击给予致命一击。暗影霸熊是黑暗中的霸主无人能敌。</t>
  </si>
  <si>
    <t>焰霄火龙</t>
  </si>
  <si>
    <t>法术</t>
  </si>
  <si>
    <t>龙</t>
  </si>
  <si>
    <t>翱翔于焰霄之间，火龙之翼闪耀着炽热的光芒。其火属性伤害如同天火降临，所过之处，万物皆成灰烬。焰霄火龙，是天空中的火焰君王，无人能挡。</t>
  </si>
  <si>
    <t>水澜苍龙</t>
  </si>
  <si>
    <t>碧波荡漾，苍龙出海，水澜苍龙以其深邃的蓝色和浩瀚的水属性力量令人敬畏。它的每一次攻击都如同海啸般猛烈，守护着一方水土的安宁与和平。</t>
  </si>
  <si>
    <t>光翼圣龙</t>
  </si>
  <si>
    <t>光之羽翼轻轻拍打，圣龙在空中翩翩起舞。其光属性力量如同温暖的阳光洒满大地，给予人们力量与希望。光翼圣龙以其神圣与威严成为众人敬仰的对象，是光明与希望的象征。</t>
  </si>
  <si>
    <t>幽冥魔龙</t>
  </si>
  <si>
    <t>来自幽冥深处的魔龙带着无尽的魔力与神秘。其暗属性力量如同黑洞般吞噬一切。幽冥魔龙以其强大的力量与神秘的气质让敌人闻风丧胆。它是黑暗中的王者无人能及。</t>
  </si>
  <si>
    <t>电芒狮王</t>
  </si>
  <si>
    <t>狮子</t>
  </si>
  <si>
    <t>蓝色 闪电特效</t>
  </si>
  <si>
    <t>身披雷光，电芒狮王在战场上如闪电般穿梭，每一次咆哮都伴随着刺眼的蓝光，感电目标，让其瞬间失去抵抗之力，是速度与力量的完美结合。</t>
  </si>
  <si>
    <t>毒雾雄狮</t>
  </si>
  <si>
    <t>绿色 烟雾特效</t>
  </si>
  <si>
    <t>绿雾缭绕，毒雾雄狮悄无声息地潜伏，一旦发动攻击，绿色烟雾瞬间弥漫，让敌人中毒深重，难以逃脱其掌控，是森林中的隐秘杀手。</t>
  </si>
  <si>
    <t>熔火狮皇</t>
  </si>
  <si>
    <t>红色 熔岩特效</t>
  </si>
  <si>
    <t>烈焰缠身，熔火狮皇如同行走的火山，其怒吼间，熔岩喷涌而出，燃烧一切阻碍，对敌人造成持续伤害，是火焰的化身，不可一世的王者。</t>
  </si>
  <si>
    <t>寒冰狮尊</t>
  </si>
  <si>
    <t>蓝色 冰冻特效</t>
  </si>
  <si>
    <t>冰霜凝结，寒冰狮尊以寒冰为甲，以冷风为刃，其眼神冷冽如冰，能瞬间将敌人冻结，并在其最脆弱之时给予致命一击，是冰雪世界的霸主。</t>
  </si>
  <si>
    <t>闪翼苍狼</t>
  </si>
  <si>
    <t>天狼</t>
  </si>
  <si>
    <t>蓝电闪翼，闪翼苍狼在夜空中翱翔，其翅膀闪烁着雷电的光芒，每一次俯冲都伴随着震耳欲聋的雷鸣，感电目标，无人能敌，是天空中的闪电战神。</t>
  </si>
  <si>
    <t>苍影魔狼</t>
  </si>
  <si>
    <t>绿烟缠绕，苍影魔狼在烟雾中若隐若现，如同幽灵般难以捉摸，其利爪和獠牙沾满剧毒，让敌人在不知不觉中陷入绝望，是死亡与恐惧的化身。</t>
  </si>
  <si>
    <t>火翼炎狼</t>
  </si>
  <si>
    <t>红炎炽翼，火翼炎狼振翅高飞，其羽翼如同燃烧的火焰，喷吐出滚滚热浪，将敌人吞噬于火海之中，是火焰与速度的完美融合。</t>
  </si>
  <si>
    <t>冰翼霜狼</t>
  </si>
  <si>
    <t>寒霜凝翼，冰翼霜狼在寒风中翱翔，其羽翼上覆盖着厚厚的冰霜，每一次挥爪都伴随着刺骨的寒冷，让敌人在极寒中颤抖，直至被彻底冰封。</t>
  </si>
  <si>
    <t>限定</t>
  </si>
  <si>
    <t>队伍 火属性伤害</t>
  </si>
  <si>
    <t>流血</t>
  </si>
  <si>
    <t>属性描述 生效了白色 未生效 灰色</t>
  </si>
  <si>
    <t>宠物图鉴描述里加上下面文字</t>
  </si>
  <si>
    <t>图鉴激活属性：获得宠物后生效</t>
  </si>
  <si>
    <t>图鉴突破属性：拥有宠物时生效</t>
  </si>
  <si>
    <t>图鉴右上角 加一个属性累计合计展示  参考焕千属性合计做</t>
  </si>
  <si>
    <t>注意基因数量问题  合并同类属性 累计增加 不要增加过多基因  参考称号来做</t>
  </si>
  <si>
    <t>绿宠和自选包下架</t>
  </si>
  <si>
    <t>图鉴激活：</t>
  </si>
  <si>
    <t>致命伤害+10%</t>
  </si>
  <si>
    <t>格挡+5%</t>
  </si>
  <si>
    <t>抵抗+5%</t>
  </si>
  <si>
    <t>图鉴突破1：</t>
  </si>
  <si>
    <t>火属性伤害+1%</t>
  </si>
  <si>
    <t>水属性伤害+1%</t>
  </si>
  <si>
    <t>图鉴突破2：</t>
  </si>
  <si>
    <t>火属性伤害+2%</t>
  </si>
  <si>
    <t>水属性伤害+2%</t>
  </si>
  <si>
    <t>图鉴突破3：</t>
  </si>
  <si>
    <t>火属性伤害+3%</t>
  </si>
  <si>
    <t>水属性伤害+3%</t>
  </si>
  <si>
    <t>图鉴突破4：</t>
  </si>
  <si>
    <t>火属性伤害+4%</t>
  </si>
  <si>
    <t>水属性伤害+4%</t>
  </si>
  <si>
    <t>图鉴突破5：</t>
  </si>
  <si>
    <t>火属性伤害+5%</t>
  </si>
  <si>
    <t>水属性伤害+5%</t>
  </si>
  <si>
    <t>模拟</t>
  </si>
  <si>
    <t>顶配</t>
  </si>
  <si>
    <t>出战1</t>
  </si>
  <si>
    <t>助战3</t>
  </si>
  <si>
    <t>图鉴</t>
  </si>
  <si>
    <t>20致命 60属性伤害</t>
  </si>
  <si>
    <t>普通</t>
  </si>
  <si>
    <t>20%致命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</si>
</sst>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.5"/>
      <color rgb="FF05073B"/>
      <name val="宋体"/>
      <charset val="134"/>
    </font>
    <font>
      <b/>
      <sz val="11"/>
      <color rgb="FF000000"/>
      <name val="宋体"/>
      <charset val="134"/>
    </font>
    <font>
      <sz val="11.5"/>
      <color rgb="FF05073B"/>
      <name val="PingFang-SC-Regular"/>
      <charset val="134"/>
    </font>
    <font>
      <sz val="11.25"/>
      <color rgb="FF05073B"/>
      <name val="PingFang-SC-Regular"/>
      <charset val="134"/>
    </font>
    <font>
      <sz val="11.25"/>
      <color rgb="FF05073B"/>
      <name val="宋体"/>
      <charset val="134"/>
      <scheme val="minor"/>
    </font>
    <font>
      <sz val="9"/>
      <color rgb="FF333333"/>
      <name val="宋体"/>
      <charset val="134"/>
      <scheme val="minor"/>
    </font>
    <font>
      <u/>
      <sz val="9"/>
      <color rgb="FF333333"/>
      <name val="宋体"/>
      <charset val="134"/>
      <scheme val="minor"/>
    </font>
    <font>
      <sz val="9"/>
      <color rgb="FF666666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15" borderId="6" applyNumberFormat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>
      <alignment vertical="center"/>
    </xf>
    <xf numFmtId="0" fontId="2" fillId="2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left" vertical="center"/>
    </xf>
    <xf numFmtId="9" fontId="1" fillId="0" borderId="0" xfId="0" applyNumberFormat="1" applyFont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9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9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9" fontId="0" fillId="0" borderId="0" xfId="0" applyNumberFormat="1" applyFill="1" applyBorder="1" applyAlignment="1">
      <alignment horizontal="center"/>
    </xf>
    <xf numFmtId="9" fontId="0" fillId="0" borderId="0" xfId="0" applyNumberForma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9" fontId="0" fillId="0" borderId="0" xfId="0" applyNumberFormat="1">
      <alignment vertical="center"/>
    </xf>
    <xf numFmtId="9" fontId="2" fillId="0" borderId="0" xfId="0" applyNumberFormat="1" applyFont="1">
      <alignment vertical="center"/>
    </xf>
    <xf numFmtId="9" fontId="2" fillId="0" borderId="0" xfId="0" applyNumberFormat="1" applyFont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7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8" borderId="0" xfId="0" applyFill="1">
      <alignment vertical="center"/>
    </xf>
    <xf numFmtId="0" fontId="2" fillId="9" borderId="0" xfId="0" applyFont="1" applyFill="1">
      <alignment vertical="center"/>
    </xf>
    <xf numFmtId="0" fontId="0" fillId="9" borderId="0" xfId="0" applyFill="1">
      <alignment vertical="center"/>
    </xf>
    <xf numFmtId="0" fontId="1" fillId="6" borderId="0" xfId="0" applyFont="1" applyFill="1">
      <alignment vertical="center"/>
    </xf>
    <xf numFmtId="0" fontId="2" fillId="10" borderId="0" xfId="0" applyFont="1" applyFill="1">
      <alignment vertical="center"/>
    </xf>
    <xf numFmtId="0" fontId="0" fillId="10" borderId="0" xfId="0" applyFill="1">
      <alignment vertical="center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  <xf numFmtId="0" fontId="2" fillId="7" borderId="0" xfId="0" applyFont="1" applyFill="1">
      <alignment vertical="center"/>
    </xf>
    <xf numFmtId="0" fontId="0" fillId="7" borderId="0" xfId="0" applyFill="1">
      <alignment vertical="center"/>
    </xf>
    <xf numFmtId="0" fontId="2" fillId="12" borderId="0" xfId="0" applyFont="1" applyFill="1">
      <alignment vertical="center"/>
    </xf>
    <xf numFmtId="0" fontId="0" fillId="12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NumberFormat="1" applyFont="1">
      <alignment vertical="center"/>
    </xf>
    <xf numFmtId="0" fontId="2" fillId="7" borderId="2" xfId="0" applyFont="1" applyFill="1" applyBorder="1">
      <alignment vertical="center"/>
    </xf>
    <xf numFmtId="0" fontId="0" fillId="7" borderId="2" xfId="0" applyFill="1" applyBorder="1">
      <alignment vertical="center"/>
    </xf>
    <xf numFmtId="176" fontId="0" fillId="0" borderId="2" xfId="0" applyNumberForma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5" fontId="0" fillId="0" borderId="2" xfId="0" applyNumberFormat="1" applyBorder="1">
      <alignment vertical="center"/>
    </xf>
    <xf numFmtId="22" fontId="0" fillId="0" borderId="0" xfId="0" applyNumberFormat="1">
      <alignment vertical="center"/>
    </xf>
    <xf numFmtId="0" fontId="12" fillId="0" borderId="0" xfId="49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center" vertical="center"/>
    </xf>
    <xf numFmtId="0" fontId="14" fillId="0" borderId="0" xfId="0" applyFont="1" applyAlignment="1"/>
    <xf numFmtId="7" fontId="13" fillId="0" borderId="0" xfId="0" applyNumberFormat="1" applyFont="1" applyFill="1" applyBorder="1" applyAlignment="1">
      <alignment horizontal="left"/>
    </xf>
    <xf numFmtId="176" fontId="13" fillId="0" borderId="0" xfId="0" applyNumberFormat="1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center" vertical="center"/>
    </xf>
    <xf numFmtId="7" fontId="13" fillId="0" borderId="2" xfId="0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4">
    <open main="85" threadCnt="1"/>
    <sheetInfos>
      <sheetInfo cellCmpFml="26" sheetStid="1">
        <open main="1" threadCnt="1"/>
      </sheetInfo>
      <sheetInfo cellCmpFml="16" sheetStid="3">
        <open main="1" threadCnt="1"/>
      </sheetInfo>
      <sheetInfo cellCmpFml="15" sheetStid="4">
        <open threadCnt="1"/>
      </sheetInfo>
      <sheetInfo cellCmpFml="14" sheetStid="5">
        <open threadCnt="1"/>
      </sheetInfo>
      <sheetInfo cellCmpFml="3" sheetStid="6">
        <open threadCnt="1"/>
      </sheetInfo>
      <sheetInfo cellCmpFml="0" sheetStid="2">
        <open main="1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657225</xdr:colOff>
      <xdr:row>10</xdr:row>
      <xdr:rowOff>19050</xdr:rowOff>
    </xdr:to>
    <xdr:pic>
      <xdr:nvPicPr>
        <xdr:cNvPr id="2" name="ID_5FBFAD3AA8EC4B918A80613C6559BDB9" descr="upload_post_object_v2_4116829035"/>
        <xdr:cNvPicPr/>
      </xdr:nvPicPr>
      <xdr:blipFill>
        <a:blip r:embed="rId1"/>
        <a:stretch>
          <a:fillRect/>
        </a:stretch>
      </xdr:blipFill>
      <xdr:spPr>
        <a:xfrm>
          <a:off x="0" y="0"/>
          <a:ext cx="3400425" cy="1733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17</xdr:row>
      <xdr:rowOff>66675</xdr:rowOff>
    </xdr:to>
    <xdr:pic>
      <xdr:nvPicPr>
        <xdr:cNvPr id="3" name="ID_E02F89F77E634AAE93D5C08AF326C78D" descr="upload_post_object_v2_3170004955"/>
        <xdr:cNvPicPr/>
      </xdr:nvPicPr>
      <xdr:blipFill>
        <a:blip r:embed="rId2"/>
        <a:stretch>
          <a:fillRect/>
        </a:stretch>
      </xdr:blipFill>
      <xdr:spPr>
        <a:xfrm>
          <a:off x="0" y="0"/>
          <a:ext cx="2695575" cy="2981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609600</xdr:colOff>
      <xdr:row>15</xdr:row>
      <xdr:rowOff>142875</xdr:rowOff>
    </xdr:to>
    <xdr:pic>
      <xdr:nvPicPr>
        <xdr:cNvPr id="4" name="ID_DF380EA386EB492D9443519E639D6338" descr="upload_post_object_v2_4264735207"/>
        <xdr:cNvPicPr/>
      </xdr:nvPicPr>
      <xdr:blipFill>
        <a:blip r:embed="rId3"/>
        <a:stretch>
          <a:fillRect/>
        </a:stretch>
      </xdr:blipFill>
      <xdr:spPr>
        <a:xfrm>
          <a:off x="0" y="0"/>
          <a:ext cx="2667000" cy="2714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18</xdr:row>
      <xdr:rowOff>133350</xdr:rowOff>
    </xdr:to>
    <xdr:pic>
      <xdr:nvPicPr>
        <xdr:cNvPr id="5" name="ID_8C4D7153E6B544F5BCB425B2510244FE" descr="upload_post_object_v2_3397230535"/>
        <xdr:cNvPicPr/>
      </xdr:nvPicPr>
      <xdr:blipFill>
        <a:blip r:embed="rId4"/>
        <a:stretch>
          <a:fillRect/>
        </a:stretch>
      </xdr:blipFill>
      <xdr:spPr>
        <a:xfrm>
          <a:off x="0" y="0"/>
          <a:ext cx="2695575" cy="3219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123825</xdr:colOff>
      <xdr:row>16</xdr:row>
      <xdr:rowOff>85725</xdr:rowOff>
    </xdr:to>
    <xdr:pic>
      <xdr:nvPicPr>
        <xdr:cNvPr id="6" name="ID_513970980AEF4860961085617C968C26" descr="upload_post_object_v2_2807018903"/>
        <xdr:cNvPicPr/>
      </xdr:nvPicPr>
      <xdr:blipFill>
        <a:blip r:embed="rId5"/>
        <a:stretch>
          <a:fillRect/>
        </a:stretch>
      </xdr:blipFill>
      <xdr:spPr>
        <a:xfrm>
          <a:off x="0" y="0"/>
          <a:ext cx="2867025" cy="2828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323850</xdr:colOff>
      <xdr:row>18</xdr:row>
      <xdr:rowOff>161925</xdr:rowOff>
    </xdr:to>
    <xdr:pic>
      <xdr:nvPicPr>
        <xdr:cNvPr id="7" name="ID_3044B04558B64207991E2FC77F28D020" descr="upload_post_object_v2_3975581709"/>
        <xdr:cNvPicPr/>
      </xdr:nvPicPr>
      <xdr:blipFill>
        <a:blip r:embed="rId6"/>
        <a:stretch>
          <a:fillRect/>
        </a:stretch>
      </xdr:blipFill>
      <xdr:spPr>
        <a:xfrm>
          <a:off x="0" y="0"/>
          <a:ext cx="3067050" cy="3248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9525</xdr:colOff>
      <xdr:row>23</xdr:row>
      <xdr:rowOff>28575</xdr:rowOff>
    </xdr:to>
    <xdr:pic>
      <xdr:nvPicPr>
        <xdr:cNvPr id="8" name="ID_12981102B42F4C569E9346F5F090EAEB" descr="upload_post_object_v2_3242206216"/>
        <xdr:cNvPicPr/>
      </xdr:nvPicPr>
      <xdr:blipFill>
        <a:blip r:embed="rId7"/>
        <a:stretch>
          <a:fillRect/>
        </a:stretch>
      </xdr:blipFill>
      <xdr:spPr>
        <a:xfrm>
          <a:off x="0" y="0"/>
          <a:ext cx="2752725" cy="3971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666750</xdr:colOff>
      <xdr:row>19</xdr:row>
      <xdr:rowOff>66675</xdr:rowOff>
    </xdr:to>
    <xdr:pic>
      <xdr:nvPicPr>
        <xdr:cNvPr id="9" name="ID_2BEA0942D1F04DBFBBA44B49393AE283" descr="upload_post_object_v2_1285753404"/>
        <xdr:cNvPicPr/>
      </xdr:nvPicPr>
      <xdr:blipFill>
        <a:blip r:embed="rId8"/>
        <a:stretch>
          <a:fillRect/>
        </a:stretch>
      </xdr:blipFill>
      <xdr:spPr>
        <a:xfrm>
          <a:off x="0" y="0"/>
          <a:ext cx="3409950" cy="3324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657225</xdr:colOff>
      <xdr:row>18</xdr:row>
      <xdr:rowOff>0</xdr:rowOff>
    </xdr:to>
    <xdr:pic>
      <xdr:nvPicPr>
        <xdr:cNvPr id="10" name="ID_505AA4DEF63F4CC69B104A90287A9C69" descr="upload_post_object_v2_2579007456"/>
        <xdr:cNvPicPr/>
      </xdr:nvPicPr>
      <xdr:blipFill>
        <a:blip r:embed="rId9"/>
        <a:stretch>
          <a:fillRect/>
        </a:stretch>
      </xdr:blipFill>
      <xdr:spPr>
        <a:xfrm>
          <a:off x="0" y="0"/>
          <a:ext cx="3400425" cy="3086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285750</xdr:colOff>
      <xdr:row>20</xdr:row>
      <xdr:rowOff>76200</xdr:rowOff>
    </xdr:to>
    <xdr:pic>
      <xdr:nvPicPr>
        <xdr:cNvPr id="11" name="ID_061FBD90856B48F9ADC44C67B8411BAC" descr="upload_post_object_v2_1836406810"/>
        <xdr:cNvPicPr/>
      </xdr:nvPicPr>
      <xdr:blipFill>
        <a:blip r:embed="rId10"/>
        <a:stretch>
          <a:fillRect/>
        </a:stretch>
      </xdr:blipFill>
      <xdr:spPr>
        <a:xfrm>
          <a:off x="0" y="0"/>
          <a:ext cx="3714750" cy="350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371475</xdr:colOff>
      <xdr:row>23</xdr:row>
      <xdr:rowOff>0</xdr:rowOff>
    </xdr:to>
    <xdr:pic>
      <xdr:nvPicPr>
        <xdr:cNvPr id="12" name="ID_D5DFECE5B9C248819F211EBF2EEE0524" descr="upload_post_object_v2_3499307711"/>
        <xdr:cNvPicPr/>
      </xdr:nvPicPr>
      <xdr:blipFill>
        <a:blip r:embed="rId11"/>
        <a:stretch>
          <a:fillRect/>
        </a:stretch>
      </xdr:blipFill>
      <xdr:spPr>
        <a:xfrm>
          <a:off x="0" y="0"/>
          <a:ext cx="3114675" cy="3943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476250</xdr:colOff>
      <xdr:row>35</xdr:row>
      <xdr:rowOff>66675</xdr:rowOff>
    </xdr:to>
    <xdr:pic>
      <xdr:nvPicPr>
        <xdr:cNvPr id="13" name="ID_BC8F45F8B49A429D85F850EB3D984A50" descr="upload_post_object_v2_2637174537"/>
        <xdr:cNvPicPr/>
      </xdr:nvPicPr>
      <xdr:blipFill>
        <a:blip r:embed="rId12"/>
        <a:stretch>
          <a:fillRect/>
        </a:stretch>
      </xdr:blipFill>
      <xdr:spPr>
        <a:xfrm>
          <a:off x="0" y="0"/>
          <a:ext cx="5276850" cy="606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57150</xdr:colOff>
      <xdr:row>11</xdr:row>
      <xdr:rowOff>0</xdr:rowOff>
    </xdr:to>
    <xdr:pic>
      <xdr:nvPicPr>
        <xdr:cNvPr id="14" name="ID_434117AF625C4116A66B7E46FB6BF45F" descr="upload_post_object_v2_2951995273"/>
        <xdr:cNvPicPr/>
      </xdr:nvPicPr>
      <xdr:blipFill>
        <a:blip r:embed="rId13"/>
        <a:stretch>
          <a:fillRect/>
        </a:stretch>
      </xdr:blipFill>
      <xdr:spPr>
        <a:xfrm>
          <a:off x="0" y="0"/>
          <a:ext cx="2114550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504825</xdr:colOff>
      <xdr:row>29</xdr:row>
      <xdr:rowOff>9525</xdr:rowOff>
    </xdr:to>
    <xdr:pic>
      <xdr:nvPicPr>
        <xdr:cNvPr id="15" name="ID_66A6692A9E454D8FA8634F2228DFBC6C" descr="upload_post_object_v2_2497577642"/>
        <xdr:cNvPicPr/>
      </xdr:nvPicPr>
      <xdr:blipFill>
        <a:blip r:embed="rId14"/>
        <a:stretch>
          <a:fillRect/>
        </a:stretch>
      </xdr:blipFill>
      <xdr:spPr>
        <a:xfrm>
          <a:off x="0" y="0"/>
          <a:ext cx="6677025" cy="498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457200</xdr:colOff>
      <xdr:row>8</xdr:row>
      <xdr:rowOff>104775</xdr:rowOff>
    </xdr:to>
    <xdr:pic>
      <xdr:nvPicPr>
        <xdr:cNvPr id="16" name="ID_ADA892ED7AC949BB9B54058F682DD9B5" descr="upload_post_object_v2_2800763033"/>
        <xdr:cNvPicPr/>
      </xdr:nvPicPr>
      <xdr:blipFill>
        <a:blip r:embed="rId15"/>
        <a:stretch>
          <a:fillRect/>
        </a:stretch>
      </xdr:blipFill>
      <xdr:spPr>
        <a:xfrm>
          <a:off x="0" y="0"/>
          <a:ext cx="1828800" cy="1476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180975</xdr:colOff>
      <xdr:row>23</xdr:row>
      <xdr:rowOff>152400</xdr:rowOff>
    </xdr:to>
    <xdr:pic>
      <xdr:nvPicPr>
        <xdr:cNvPr id="17" name="ID_F144EAC0F55F4486A1B352B766C64A69" descr="upload_post_object_v2_737459662"/>
        <xdr:cNvPicPr/>
      </xdr:nvPicPr>
      <xdr:blipFill>
        <a:blip r:embed="rId16"/>
        <a:stretch>
          <a:fillRect/>
        </a:stretch>
      </xdr:blipFill>
      <xdr:spPr>
        <a:xfrm>
          <a:off x="0" y="0"/>
          <a:ext cx="3609975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371475</xdr:colOff>
      <xdr:row>19</xdr:row>
      <xdr:rowOff>104775</xdr:rowOff>
    </xdr:to>
    <xdr:pic>
      <xdr:nvPicPr>
        <xdr:cNvPr id="18" name="ID_BD88390656E74212BE014E2E91E2FFC5" descr="upload_post_object_v2_804222267"/>
        <xdr:cNvPicPr/>
      </xdr:nvPicPr>
      <xdr:blipFill>
        <a:blip r:embed="rId17"/>
        <a:stretch>
          <a:fillRect/>
        </a:stretch>
      </xdr:blipFill>
      <xdr:spPr>
        <a:xfrm>
          <a:off x="0" y="0"/>
          <a:ext cx="3114675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8"/>
  <sheetViews>
    <sheetView topLeftCell="F50" workbookViewId="0">
      <selection activeCell="R1" sqref="R1"/>
    </sheetView>
  </sheetViews>
  <sheetFormatPr defaultColWidth="9" defaultRowHeight="13.5"/>
  <cols>
    <col min="3" max="3" width="10.375"/>
    <col min="4" max="4" width="39.375" customWidth="1"/>
    <col min="6" max="6" width="15.75" customWidth="1"/>
    <col min="8" max="9" width="12.625"/>
    <col min="10" max="10" width="17.75" customWidth="1"/>
    <col min="12" max="12" width="10.4583333333333"/>
    <col min="13" max="13" width="19.5" customWidth="1"/>
    <col min="14" max="14" width="12.5"/>
    <col min="15" max="15" width="17.75" customWidth="1"/>
    <col min="21" max="21" width="14.875" customWidth="1"/>
    <col min="22" max="22" width="17.375" customWidth="1"/>
    <col min="23" max="23" width="14.5" customWidth="1"/>
  </cols>
  <sheetData>
    <row r="1" spans="1:2">
      <c r="A1" s="18" t="s">
        <v>0</v>
      </c>
      <c r="B1" t="s">
        <v>1</v>
      </c>
    </row>
    <row r="2" spans="1:2">
      <c r="A2" s="52">
        <v>1</v>
      </c>
      <c r="B2" s="18" t="s">
        <v>2</v>
      </c>
    </row>
    <row r="3" spans="1:2">
      <c r="A3" s="53">
        <v>2</v>
      </c>
      <c r="B3" s="18" t="s">
        <v>3</v>
      </c>
    </row>
    <row r="4" spans="1:16">
      <c r="A4">
        <v>3</v>
      </c>
      <c r="B4" s="54" t="s">
        <v>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18" t="s">
        <v>5</v>
      </c>
    </row>
    <row r="5" spans="1:2">
      <c r="A5" s="53">
        <v>4</v>
      </c>
      <c r="B5" s="18" t="s">
        <v>6</v>
      </c>
    </row>
    <row r="6" spans="1:2">
      <c r="A6" s="53">
        <v>5</v>
      </c>
      <c r="B6" s="18" t="s">
        <v>7</v>
      </c>
    </row>
    <row r="7" spans="1:24">
      <c r="A7" s="53">
        <v>6</v>
      </c>
      <c r="B7" s="18" t="s">
        <v>8</v>
      </c>
      <c r="X7">
        <v>14100</v>
      </c>
    </row>
    <row r="8" spans="1:24">
      <c r="A8" s="53">
        <v>7</v>
      </c>
      <c r="B8" s="18" t="s">
        <v>9</v>
      </c>
      <c r="X8">
        <v>11400</v>
      </c>
    </row>
    <row r="9" spans="1:24">
      <c r="A9" s="53">
        <v>8</v>
      </c>
      <c r="B9" s="18" t="s">
        <v>10</v>
      </c>
      <c r="X9">
        <v>10260</v>
      </c>
    </row>
    <row r="10" spans="1:24">
      <c r="A10" s="53">
        <v>9</v>
      </c>
      <c r="B10" s="18" t="s">
        <v>11</v>
      </c>
      <c r="C10" s="55"/>
      <c r="D10" s="55"/>
      <c r="E10" s="55"/>
      <c r="F10" s="55"/>
      <c r="G10" s="55"/>
      <c r="H10" s="55"/>
      <c r="I10" s="55"/>
      <c r="J10" s="55"/>
      <c r="X10">
        <v>9920</v>
      </c>
    </row>
    <row r="11" spans="1:24">
      <c r="A11" s="52">
        <v>10</v>
      </c>
      <c r="B11" s="18" t="s">
        <v>12</v>
      </c>
      <c r="X11">
        <v>9880</v>
      </c>
    </row>
    <row r="12" spans="1:24">
      <c r="A12" s="56">
        <v>11</v>
      </c>
      <c r="B12" s="57" t="s">
        <v>13</v>
      </c>
      <c r="C12" s="58"/>
      <c r="D12" s="58"/>
      <c r="E12" s="58"/>
      <c r="F12" s="58"/>
      <c r="X12">
        <v>9840</v>
      </c>
    </row>
    <row r="13" spans="1:24">
      <c r="A13" s="59">
        <v>12</v>
      </c>
      <c r="B13" s="18" t="s">
        <v>14</v>
      </c>
      <c r="N13" s="70">
        <v>6768059</v>
      </c>
      <c r="W13">
        <v>1841500</v>
      </c>
      <c r="X13">
        <v>9690</v>
      </c>
    </row>
    <row r="14" spans="1:24">
      <c r="A14" s="53">
        <v>13</v>
      </c>
      <c r="B14" s="18" t="s">
        <v>15</v>
      </c>
      <c r="N14" s="71">
        <v>5213593</v>
      </c>
      <c r="W14">
        <v>1491000</v>
      </c>
      <c r="X14">
        <v>9520</v>
      </c>
    </row>
    <row r="15" spans="1:24">
      <c r="A15" s="52">
        <v>14</v>
      </c>
      <c r="B15" s="18" t="s">
        <v>16</v>
      </c>
      <c r="W15">
        <v>774600</v>
      </c>
      <c r="X15">
        <v>9450</v>
      </c>
    </row>
    <row r="16" spans="1:24">
      <c r="A16" s="52">
        <v>15</v>
      </c>
      <c r="B16" s="18" t="s">
        <v>17</v>
      </c>
      <c r="W16">
        <v>729000</v>
      </c>
      <c r="X16">
        <v>9350</v>
      </c>
    </row>
    <row r="17" spans="1:24">
      <c r="A17" s="52">
        <v>16</v>
      </c>
      <c r="B17" s="60" t="s">
        <v>18</v>
      </c>
      <c r="C17" s="61"/>
      <c r="D17" s="61"/>
      <c r="E17" s="61"/>
      <c r="F17" s="61"/>
      <c r="G17">
        <f>+K12</f>
        <v>0</v>
      </c>
      <c r="W17">
        <v>610000</v>
      </c>
      <c r="X17">
        <v>9230</v>
      </c>
    </row>
    <row r="18" ht="85.85" spans="1:24">
      <c r="A18" s="59">
        <v>17</v>
      </c>
      <c r="B18" s="18" t="s">
        <v>19</v>
      </c>
      <c r="N18" t="str">
        <f>_xlfn.DISPIMG("ID_BC8F45F8B49A429D85F850EB3D984A50",1)</f>
        <v>=DISPIMG("ID_BC8F45F8B49A429D85F850EB3D984A50",1)</v>
      </c>
      <c r="X18">
        <v>9000</v>
      </c>
    </row>
    <row r="19" spans="1:24">
      <c r="A19" s="52">
        <v>18</v>
      </c>
      <c r="B19" t="s">
        <v>20</v>
      </c>
      <c r="E19" s="18"/>
      <c r="X19">
        <v>8910</v>
      </c>
    </row>
    <row r="20" spans="1:24">
      <c r="A20" s="53">
        <v>19</v>
      </c>
      <c r="B20" t="s">
        <v>21</v>
      </c>
      <c r="X20">
        <v>8460</v>
      </c>
    </row>
    <row r="21" spans="1:24">
      <c r="A21" s="52">
        <v>20</v>
      </c>
      <c r="B21" s="18" t="s">
        <v>22</v>
      </c>
      <c r="P21">
        <v>450</v>
      </c>
      <c r="X21">
        <v>8320</v>
      </c>
    </row>
    <row r="22" spans="1:24">
      <c r="A22" s="53">
        <v>21</v>
      </c>
      <c r="B22" s="18" t="s">
        <v>23</v>
      </c>
      <c r="P22">
        <v>70</v>
      </c>
      <c r="X22">
        <v>8320</v>
      </c>
    </row>
    <row r="23" spans="1:24">
      <c r="A23" s="52">
        <v>22</v>
      </c>
      <c r="B23" s="18" t="s">
        <v>24</v>
      </c>
      <c r="P23">
        <v>190</v>
      </c>
      <c r="X23">
        <v>7840</v>
      </c>
    </row>
    <row r="24" spans="1:24">
      <c r="A24" s="52">
        <v>23</v>
      </c>
      <c r="B24" s="18" t="s">
        <v>25</v>
      </c>
      <c r="N24" s="72">
        <v>3272875342</v>
      </c>
      <c r="O24" s="73">
        <v>190360640693</v>
      </c>
      <c r="P24">
        <v>5</v>
      </c>
      <c r="X24">
        <v>7840</v>
      </c>
    </row>
    <row r="25" spans="1:24">
      <c r="A25" s="52">
        <v>24</v>
      </c>
      <c r="B25" s="18" t="s">
        <v>26</v>
      </c>
      <c r="N25" s="72">
        <v>2120268033</v>
      </c>
      <c r="O25" s="73">
        <v>189274829496</v>
      </c>
      <c r="P25">
        <v>10</v>
      </c>
      <c r="X25">
        <v>7820</v>
      </c>
    </row>
    <row r="26" spans="1:24">
      <c r="A26" s="52">
        <v>25</v>
      </c>
      <c r="B26" s="18" t="s">
        <v>27</v>
      </c>
      <c r="N26">
        <f>N24-N25</f>
        <v>1152607309</v>
      </c>
      <c r="O26">
        <f>O24-O25</f>
        <v>1085811197</v>
      </c>
      <c r="X26">
        <v>7700</v>
      </c>
    </row>
    <row r="27" spans="1:24">
      <c r="A27" s="52">
        <v>26</v>
      </c>
      <c r="B27" s="18" t="s">
        <v>28</v>
      </c>
      <c r="X27">
        <v>7680</v>
      </c>
    </row>
    <row r="28" spans="1:24">
      <c r="A28" s="52">
        <v>27</v>
      </c>
      <c r="B28" s="18" t="s">
        <v>29</v>
      </c>
      <c r="X28">
        <v>7680</v>
      </c>
    </row>
    <row r="29" spans="1:24">
      <c r="A29">
        <v>28</v>
      </c>
      <c r="B29" s="62" t="s">
        <v>30</v>
      </c>
      <c r="C29" s="63"/>
      <c r="D29" s="63"/>
      <c r="E29" s="63"/>
      <c r="F29" s="63"/>
      <c r="G29" s="63"/>
      <c r="X29">
        <v>7680</v>
      </c>
    </row>
    <row r="30" spans="1:24">
      <c r="A30" s="56">
        <v>29</v>
      </c>
      <c r="B30" s="64" t="s">
        <v>31</v>
      </c>
      <c r="C30" s="65"/>
      <c r="D30" s="65"/>
      <c r="E30" s="65"/>
      <c r="F30" s="65"/>
      <c r="G30" s="65"/>
      <c r="X30">
        <v>7560</v>
      </c>
    </row>
    <row r="31" spans="1:24">
      <c r="A31" s="52">
        <v>30</v>
      </c>
      <c r="B31" s="66" t="s">
        <v>32</v>
      </c>
      <c r="C31" s="67"/>
      <c r="D31" s="67"/>
      <c r="E31" s="67"/>
      <c r="X31">
        <v>7560</v>
      </c>
    </row>
    <row r="32" spans="1:5">
      <c r="A32" s="52">
        <v>31</v>
      </c>
      <c r="B32" s="68" t="s">
        <v>33</v>
      </c>
      <c r="C32" s="69"/>
      <c r="D32" s="69"/>
      <c r="E32" s="69"/>
    </row>
    <row r="33" spans="1:24">
      <c r="A33" s="53">
        <v>32</v>
      </c>
      <c r="B33" s="18" t="s">
        <v>34</v>
      </c>
      <c r="X33">
        <v>7540</v>
      </c>
    </row>
    <row r="34" spans="1:24">
      <c r="A34">
        <v>33</v>
      </c>
      <c r="B34" s="18" t="s">
        <v>35</v>
      </c>
      <c r="X34">
        <v>7500</v>
      </c>
    </row>
    <row r="35" spans="1:24">
      <c r="A35">
        <v>34</v>
      </c>
      <c r="B35" s="18" t="s">
        <v>36</v>
      </c>
      <c r="C35" s="18"/>
      <c r="X35">
        <v>7360</v>
      </c>
    </row>
    <row r="36" spans="12:24">
      <c r="L36">
        <v>600</v>
      </c>
      <c r="M36">
        <f>L36*0.011</f>
        <v>6.6</v>
      </c>
      <c r="X36">
        <v>7260</v>
      </c>
    </row>
    <row r="37" spans="24:24">
      <c r="X37">
        <v>7200</v>
      </c>
    </row>
    <row r="38" spans="24:24">
      <c r="X38">
        <v>7130</v>
      </c>
    </row>
    <row r="39" spans="2:24">
      <c r="B39" s="17"/>
      <c r="C39" s="17"/>
      <c r="D39" s="74" t="s">
        <v>37</v>
      </c>
      <c r="E39" s="40" t="s">
        <v>38</v>
      </c>
      <c r="F39" s="40" t="s">
        <v>39</v>
      </c>
      <c r="G39" s="40" t="s">
        <v>40</v>
      </c>
      <c r="H39" s="17"/>
      <c r="X39">
        <v>7020</v>
      </c>
    </row>
    <row r="40" spans="2:24">
      <c r="B40" s="17"/>
      <c r="C40" s="17" t="s">
        <v>41</v>
      </c>
      <c r="D40" s="75" t="s">
        <v>42</v>
      </c>
      <c r="E40" s="17"/>
      <c r="F40" s="17" t="s">
        <v>42</v>
      </c>
      <c r="G40" s="17"/>
      <c r="H40" s="17"/>
      <c r="X40">
        <v>6860</v>
      </c>
    </row>
    <row r="41" spans="2:24">
      <c r="B41" s="17">
        <v>1</v>
      </c>
      <c r="C41" s="17">
        <v>10</v>
      </c>
      <c r="D41" s="75">
        <v>20</v>
      </c>
      <c r="E41" s="17">
        <v>20</v>
      </c>
      <c r="F41" s="17">
        <v>0</v>
      </c>
      <c r="G41" s="17"/>
      <c r="H41" s="17"/>
      <c r="N41" s="18"/>
      <c r="X41">
        <v>6840</v>
      </c>
    </row>
    <row r="42" spans="2:24">
      <c r="B42" s="17">
        <v>2</v>
      </c>
      <c r="C42" s="17">
        <v>20</v>
      </c>
      <c r="D42" s="75">
        <v>20</v>
      </c>
      <c r="E42" s="17">
        <v>40</v>
      </c>
      <c r="F42" s="17">
        <v>15</v>
      </c>
      <c r="G42" s="17">
        <f>F42</f>
        <v>15</v>
      </c>
      <c r="H42" s="17"/>
      <c r="N42" s="18"/>
      <c r="X42">
        <v>6720</v>
      </c>
    </row>
    <row r="43" spans="2:24">
      <c r="B43" s="17">
        <v>3</v>
      </c>
      <c r="C43" s="17">
        <v>30</v>
      </c>
      <c r="D43" s="75">
        <v>20</v>
      </c>
      <c r="E43" s="17">
        <v>60</v>
      </c>
      <c r="F43" s="17">
        <v>30</v>
      </c>
      <c r="G43" s="17">
        <f>F43+F42</f>
        <v>45</v>
      </c>
      <c r="H43" s="17">
        <f>G43-E43</f>
        <v>-15</v>
      </c>
      <c r="T43" s="18"/>
      <c r="V43" s="79"/>
      <c r="X43">
        <v>6700</v>
      </c>
    </row>
    <row r="44" spans="2:24">
      <c r="B44" s="17">
        <v>4</v>
      </c>
      <c r="C44" s="17">
        <v>40</v>
      </c>
      <c r="D44" s="75">
        <v>20</v>
      </c>
      <c r="E44" s="17">
        <v>80</v>
      </c>
      <c r="F44" s="17">
        <v>60</v>
      </c>
      <c r="G44" s="17">
        <f>F44+F43+F42</f>
        <v>105</v>
      </c>
      <c r="H44" s="17">
        <f>G44-E44</f>
        <v>25</v>
      </c>
      <c r="T44" s="18"/>
      <c r="V44" s="79"/>
      <c r="X44">
        <v>6660</v>
      </c>
    </row>
    <row r="45" spans="2:24">
      <c r="B45" s="17">
        <v>5</v>
      </c>
      <c r="C45" s="17">
        <v>50</v>
      </c>
      <c r="D45" s="75">
        <v>20</v>
      </c>
      <c r="E45" s="17">
        <v>100</v>
      </c>
      <c r="F45" s="17">
        <v>120</v>
      </c>
      <c r="G45" s="17">
        <f>F45+F44+F43+F42</f>
        <v>225</v>
      </c>
      <c r="H45" s="17">
        <f>G45-E45</f>
        <v>125</v>
      </c>
      <c r="T45" s="18"/>
      <c r="V45" s="79"/>
      <c r="X45">
        <v>6600</v>
      </c>
    </row>
    <row r="46" spans="20:24">
      <c r="T46" s="18"/>
      <c r="V46" s="79"/>
      <c r="X46">
        <v>6500</v>
      </c>
    </row>
    <row r="47" spans="20:24">
      <c r="T47" s="18"/>
      <c r="V47" s="79"/>
      <c r="X47">
        <v>6460</v>
      </c>
    </row>
    <row r="48" spans="22:24">
      <c r="V48" s="79"/>
      <c r="X48">
        <v>6450</v>
      </c>
    </row>
    <row r="49" spans="2:24">
      <c r="B49" s="40" t="s">
        <v>2</v>
      </c>
      <c r="C49" s="17"/>
      <c r="D49" s="17"/>
      <c r="E49" s="17"/>
      <c r="F49" s="17"/>
      <c r="G49" s="17"/>
      <c r="H49" s="17"/>
      <c r="V49" s="79"/>
      <c r="X49">
        <v>6300</v>
      </c>
    </row>
    <row r="50" spans="2:24">
      <c r="B50" s="17"/>
      <c r="C50" s="45" t="s">
        <v>43</v>
      </c>
      <c r="D50" s="45" t="s">
        <v>44</v>
      </c>
      <c r="E50" s="45" t="s">
        <v>45</v>
      </c>
      <c r="F50" s="43" t="s">
        <v>46</v>
      </c>
      <c r="G50" s="40" t="s">
        <v>47</v>
      </c>
      <c r="H50" s="40" t="s">
        <v>48</v>
      </c>
      <c r="X50">
        <v>6120</v>
      </c>
    </row>
    <row r="51" spans="2:24">
      <c r="B51" s="17"/>
      <c r="C51" s="47">
        <v>4</v>
      </c>
      <c r="D51" s="45" t="s">
        <v>49</v>
      </c>
      <c r="E51" s="45" t="s">
        <v>50</v>
      </c>
      <c r="F51" s="76">
        <v>0.006</v>
      </c>
      <c r="G51" s="17"/>
      <c r="H51" s="17">
        <f>F51*80+1%*80</f>
        <v>1.28</v>
      </c>
      <c r="X51">
        <v>6110</v>
      </c>
    </row>
    <row r="52" spans="2:24">
      <c r="B52" s="17"/>
      <c r="C52" s="47">
        <v>5</v>
      </c>
      <c r="D52" s="45" t="s">
        <v>51</v>
      </c>
      <c r="E52" s="45" t="s">
        <v>52</v>
      </c>
      <c r="F52" s="76">
        <v>0.026</v>
      </c>
      <c r="G52" s="17">
        <v>2</v>
      </c>
      <c r="H52" s="17">
        <f>F52*80</f>
        <v>2.08</v>
      </c>
      <c r="X52">
        <v>6080</v>
      </c>
    </row>
    <row r="53" spans="2:24">
      <c r="B53" s="17"/>
      <c r="C53" s="47">
        <v>3</v>
      </c>
      <c r="D53" s="45" t="s">
        <v>53</v>
      </c>
      <c r="E53" s="45" t="s">
        <v>54</v>
      </c>
      <c r="F53" s="76">
        <v>0.176</v>
      </c>
      <c r="G53" s="17">
        <v>9</v>
      </c>
      <c r="H53" s="17">
        <f>F53*80</f>
        <v>14.08</v>
      </c>
      <c r="X53">
        <v>5980</v>
      </c>
    </row>
    <row r="54" spans="2:24">
      <c r="B54" s="17"/>
      <c r="C54" s="47">
        <v>2</v>
      </c>
      <c r="D54" s="45" t="s">
        <v>55</v>
      </c>
      <c r="E54" s="45" t="s">
        <v>56</v>
      </c>
      <c r="F54" s="77">
        <f>1-F51-F52-F53</f>
        <v>0.792</v>
      </c>
      <c r="G54" s="17">
        <v>13</v>
      </c>
      <c r="H54" s="17">
        <f>F54*80</f>
        <v>63.36</v>
      </c>
      <c r="X54">
        <v>5880</v>
      </c>
    </row>
    <row r="55" spans="24:24">
      <c r="X55">
        <v>5740</v>
      </c>
    </row>
    <row r="56" spans="24:24">
      <c r="X56">
        <v>5720</v>
      </c>
    </row>
    <row r="57" spans="24:24">
      <c r="X57">
        <v>5010</v>
      </c>
    </row>
    <row r="58" spans="24:24">
      <c r="X58">
        <v>4950</v>
      </c>
    </row>
    <row r="59" spans="2:24">
      <c r="B59" s="18" t="s">
        <v>57</v>
      </c>
      <c r="X59">
        <v>4860</v>
      </c>
    </row>
    <row r="60" spans="2:24">
      <c r="B60" s="40"/>
      <c r="C60" s="40" t="s">
        <v>58</v>
      </c>
      <c r="D60" s="40" t="s">
        <v>59</v>
      </c>
      <c r="E60" s="17"/>
      <c r="F60" s="40" t="s">
        <v>60</v>
      </c>
      <c r="G60" s="17"/>
      <c r="X60">
        <v>4770</v>
      </c>
    </row>
    <row r="61" spans="2:24">
      <c r="B61" s="17">
        <v>0</v>
      </c>
      <c r="C61" s="40" t="s">
        <v>61</v>
      </c>
      <c r="D61" s="17"/>
      <c r="E61" s="17"/>
      <c r="F61" s="78">
        <f>19.99/0.016</f>
        <v>1249.375</v>
      </c>
      <c r="G61" s="17"/>
      <c r="X61">
        <v>4480</v>
      </c>
    </row>
    <row r="62" spans="2:24">
      <c r="B62" s="17">
        <v>1</v>
      </c>
      <c r="C62" s="40" t="s">
        <v>62</v>
      </c>
      <c r="D62" s="44" t="s">
        <v>63</v>
      </c>
      <c r="E62" s="17"/>
      <c r="F62" s="78">
        <f>F$61*2</f>
        <v>2498.75</v>
      </c>
      <c r="G62" s="17"/>
      <c r="X62">
        <v>4260</v>
      </c>
    </row>
    <row r="63" spans="2:24">
      <c r="B63" s="17">
        <v>2</v>
      </c>
      <c r="C63" s="40" t="s">
        <v>64</v>
      </c>
      <c r="D63" s="46" t="s">
        <v>65</v>
      </c>
      <c r="E63" s="17"/>
      <c r="F63" s="78">
        <f>F$61*3</f>
        <v>3748.125</v>
      </c>
      <c r="G63" s="17"/>
      <c r="X63">
        <v>4200</v>
      </c>
    </row>
    <row r="64" spans="2:24">
      <c r="B64" s="17">
        <v>3</v>
      </c>
      <c r="C64" s="40" t="s">
        <v>66</v>
      </c>
      <c r="D64" s="46" t="s">
        <v>67</v>
      </c>
      <c r="E64" s="17"/>
      <c r="F64" s="78">
        <f>F$61*4</f>
        <v>4997.5</v>
      </c>
      <c r="G64" s="17"/>
      <c r="N64" s="18" t="s">
        <v>68</v>
      </c>
      <c r="X64">
        <v>4200</v>
      </c>
    </row>
    <row r="65" spans="2:24">
      <c r="B65" s="17">
        <v>4</v>
      </c>
      <c r="C65" s="40" t="s">
        <v>69</v>
      </c>
      <c r="D65" s="44" t="s">
        <v>70</v>
      </c>
      <c r="E65" s="17"/>
      <c r="F65" s="78">
        <f>F$61*5</f>
        <v>6246.875</v>
      </c>
      <c r="G65" s="17"/>
      <c r="M65" s="18" t="s">
        <v>71</v>
      </c>
      <c r="N65">
        <f>400*13.6</f>
        <v>5440</v>
      </c>
      <c r="X65">
        <v>4140</v>
      </c>
    </row>
    <row r="66" spans="2:24">
      <c r="B66" s="17">
        <v>5</v>
      </c>
      <c r="C66" s="40" t="s">
        <v>72</v>
      </c>
      <c r="D66" s="44" t="s">
        <v>73</v>
      </c>
      <c r="E66" s="17"/>
      <c r="F66" s="78">
        <f>F$61*6</f>
        <v>7496.25</v>
      </c>
      <c r="G66" s="17"/>
      <c r="M66" s="18" t="s">
        <v>74</v>
      </c>
      <c r="N66">
        <f>400*19.99</f>
        <v>7996</v>
      </c>
      <c r="X66">
        <v>4130</v>
      </c>
    </row>
    <row r="67" spans="24:24">
      <c r="X67">
        <v>4060</v>
      </c>
    </row>
    <row r="68" spans="24:24">
      <c r="X68">
        <v>3990</v>
      </c>
    </row>
    <row r="69" spans="24:24">
      <c r="X69">
        <v>3960</v>
      </c>
    </row>
    <row r="70" spans="7:24">
      <c r="G70" s="18" t="s">
        <v>75</v>
      </c>
      <c r="H70" s="18" t="s">
        <v>75</v>
      </c>
      <c r="I70" s="18" t="s">
        <v>75</v>
      </c>
      <c r="X70">
        <v>3780</v>
      </c>
    </row>
    <row r="71" spans="5:24">
      <c r="E71" s="80" t="s">
        <v>76</v>
      </c>
      <c r="F71" s="18"/>
      <c r="G71" s="18" t="s">
        <v>77</v>
      </c>
      <c r="H71" s="81" t="s">
        <v>78</v>
      </c>
      <c r="I71" s="18" t="s">
        <v>79</v>
      </c>
      <c r="X71">
        <v>3700</v>
      </c>
    </row>
    <row r="72" ht="14.25" spans="5:24">
      <c r="E72" s="82" t="s">
        <v>80</v>
      </c>
      <c r="F72" s="18" t="s">
        <v>81</v>
      </c>
      <c r="G72">
        <v>100</v>
      </c>
      <c r="H72" s="83">
        <v>20</v>
      </c>
      <c r="I72" s="86" t="s">
        <v>82</v>
      </c>
      <c r="X72">
        <v>3660</v>
      </c>
    </row>
    <row r="73" ht="14.25" spans="5:24">
      <c r="E73" s="82" t="s">
        <v>83</v>
      </c>
      <c r="F73" s="18" t="s">
        <v>84</v>
      </c>
      <c r="G73" s="84">
        <v>1370</v>
      </c>
      <c r="H73" s="83">
        <v>40</v>
      </c>
      <c r="I73" s="86" t="s">
        <v>85</v>
      </c>
      <c r="X73">
        <v>3650</v>
      </c>
    </row>
    <row r="74" ht="14.25" spans="5:24">
      <c r="E74" s="82" t="s">
        <v>86</v>
      </c>
      <c r="F74" s="18" t="s">
        <v>87</v>
      </c>
      <c r="G74" s="84">
        <v>3500</v>
      </c>
      <c r="H74" s="83">
        <v>60</v>
      </c>
      <c r="I74" s="86" t="s">
        <v>88</v>
      </c>
      <c r="X74">
        <v>3600</v>
      </c>
    </row>
    <row r="75" ht="14.25" spans="5:24">
      <c r="E75" s="82" t="s">
        <v>89</v>
      </c>
      <c r="F75" s="18" t="s">
        <v>90</v>
      </c>
      <c r="G75" s="84">
        <v>7600</v>
      </c>
      <c r="H75" s="83">
        <v>80</v>
      </c>
      <c r="I75" s="86" t="s">
        <v>91</v>
      </c>
      <c r="X75">
        <v>3400</v>
      </c>
    </row>
    <row r="76" ht="14.25" spans="5:24">
      <c r="E76" s="85" t="s">
        <v>92</v>
      </c>
      <c r="F76" s="18" t="s">
        <v>93</v>
      </c>
      <c r="G76" s="84">
        <v>18000</v>
      </c>
      <c r="H76" s="83">
        <v>100</v>
      </c>
      <c r="I76" s="87" t="s">
        <v>94</v>
      </c>
      <c r="X76">
        <v>3350</v>
      </c>
    </row>
    <row r="77" ht="14.25" spans="9:24">
      <c r="I77" s="84"/>
      <c r="X77">
        <v>3250</v>
      </c>
    </row>
    <row r="78" ht="14.25" spans="9:24">
      <c r="I78" s="84">
        <v>1</v>
      </c>
      <c r="J78" s="18" t="s">
        <v>95</v>
      </c>
      <c r="X78">
        <v>3200</v>
      </c>
    </row>
    <row r="79" ht="14.25" spans="9:24">
      <c r="I79" s="84">
        <v>2</v>
      </c>
      <c r="J79" s="18" t="s">
        <v>96</v>
      </c>
      <c r="X79">
        <v>3200</v>
      </c>
    </row>
    <row r="80" ht="14.25" spans="9:24">
      <c r="I80" s="84">
        <v>3</v>
      </c>
      <c r="J80" s="18" t="s">
        <v>97</v>
      </c>
      <c r="X80">
        <v>3150</v>
      </c>
    </row>
    <row r="81" ht="14.25" spans="6:24">
      <c r="F81" s="18"/>
      <c r="I81" s="84">
        <v>4</v>
      </c>
      <c r="J81" s="40" t="s">
        <v>98</v>
      </c>
      <c r="K81" s="88" t="s">
        <v>78</v>
      </c>
      <c r="M81" s="18"/>
      <c r="X81">
        <v>3120</v>
      </c>
    </row>
    <row r="82" ht="14.25" spans="6:24">
      <c r="F82" s="18"/>
      <c r="J82" s="89" t="s">
        <v>80</v>
      </c>
      <c r="K82" s="90">
        <v>10</v>
      </c>
      <c r="X82">
        <v>3100</v>
      </c>
    </row>
    <row r="83" ht="14.25" spans="6:24">
      <c r="F83" s="18"/>
      <c r="I83" s="84"/>
      <c r="J83" s="89" t="s">
        <v>83</v>
      </c>
      <c r="K83" s="90">
        <v>20</v>
      </c>
      <c r="X83">
        <v>3080</v>
      </c>
    </row>
    <row r="84" ht="14.25" spans="6:24">
      <c r="F84" s="18"/>
      <c r="I84" s="84"/>
      <c r="J84" s="89" t="s">
        <v>86</v>
      </c>
      <c r="K84" s="90">
        <v>30</v>
      </c>
      <c r="X84">
        <v>3040</v>
      </c>
    </row>
    <row r="85" ht="14.25" spans="6:24">
      <c r="F85" s="18"/>
      <c r="I85" s="84"/>
      <c r="J85" s="89" t="s">
        <v>89</v>
      </c>
      <c r="K85" s="90">
        <v>40</v>
      </c>
      <c r="X85">
        <v>3000</v>
      </c>
    </row>
    <row r="86" ht="14.25" spans="9:24">
      <c r="I86" s="84"/>
      <c r="J86" s="91" t="s">
        <v>92</v>
      </c>
      <c r="K86" s="90">
        <v>50</v>
      </c>
      <c r="X86">
        <v>2370</v>
      </c>
    </row>
    <row r="87" ht="14.25" spans="9:24">
      <c r="I87" s="84"/>
      <c r="X87">
        <v>2130</v>
      </c>
    </row>
    <row r="88" ht="14.25" spans="9:24">
      <c r="I88" s="84"/>
      <c r="X88">
        <v>1840</v>
      </c>
    </row>
    <row r="89" ht="14.25" spans="9:24">
      <c r="I89" s="84"/>
      <c r="X89">
        <v>1640</v>
      </c>
    </row>
    <row r="90" ht="14.25" spans="9:24">
      <c r="I90" s="84"/>
      <c r="X90">
        <v>1620</v>
      </c>
    </row>
    <row r="91" ht="14.25" spans="9:24">
      <c r="I91" s="84">
        <v>4</v>
      </c>
      <c r="J91" s="18" t="s">
        <v>95</v>
      </c>
      <c r="X91">
        <v>1220</v>
      </c>
    </row>
    <row r="92" spans="9:24">
      <c r="I92">
        <v>5</v>
      </c>
      <c r="J92" s="18" t="s">
        <v>99</v>
      </c>
      <c r="X92">
        <v>1155</v>
      </c>
    </row>
    <row r="93" ht="14.25" spans="9:24">
      <c r="I93" s="84">
        <v>6</v>
      </c>
      <c r="J93" s="18" t="s">
        <v>97</v>
      </c>
      <c r="X93">
        <v>1125</v>
      </c>
    </row>
    <row r="94" ht="14.25" spans="9:24">
      <c r="I94" s="84">
        <v>7</v>
      </c>
      <c r="J94" s="18" t="s">
        <v>100</v>
      </c>
      <c r="X94">
        <v>1100</v>
      </c>
    </row>
    <row r="95" ht="67.8" spans="8:24">
      <c r="H95" t="str">
        <f>_xlfn.DISPIMG("ID_434117AF625C4116A66B7E46FB6BF45F",1)</f>
        <v>=DISPIMG("ID_434117AF625C4116A66B7E46FB6BF45F",1)</v>
      </c>
      <c r="I95" s="84">
        <v>8</v>
      </c>
      <c r="J95" s="18" t="s">
        <v>101</v>
      </c>
      <c r="K95" s="18"/>
      <c r="X95">
        <v>1080</v>
      </c>
    </row>
    <row r="96" ht="14.25" spans="9:24">
      <c r="I96" s="84">
        <v>9</v>
      </c>
      <c r="J96" s="18" t="s">
        <v>102</v>
      </c>
      <c r="K96" s="84"/>
      <c r="L96" s="84"/>
      <c r="X96">
        <v>1020</v>
      </c>
    </row>
    <row r="97" ht="14.25" spans="9:24">
      <c r="I97" s="84"/>
      <c r="J97" s="18"/>
      <c r="K97" s="84"/>
      <c r="L97" s="84"/>
      <c r="X97">
        <v>990</v>
      </c>
    </row>
    <row r="98" ht="14.25" spans="9:24">
      <c r="I98" s="84"/>
      <c r="J98" s="84"/>
      <c r="K98" s="84"/>
      <c r="L98" s="84"/>
      <c r="X98">
        <v>990</v>
      </c>
    </row>
    <row r="99" ht="14.25" spans="9:24">
      <c r="I99" s="84"/>
      <c r="J99" s="84"/>
      <c r="K99" s="84"/>
      <c r="L99" s="84"/>
      <c r="X99">
        <v>980</v>
      </c>
    </row>
    <row r="100" ht="14.25" spans="9:24">
      <c r="I100" s="84"/>
      <c r="J100" s="84"/>
      <c r="K100" s="84"/>
      <c r="L100" s="84"/>
      <c r="X100">
        <v>975</v>
      </c>
    </row>
    <row r="101" ht="14.25" spans="9:24">
      <c r="I101" s="84"/>
      <c r="J101" s="84"/>
      <c r="K101" s="84"/>
      <c r="L101" s="84"/>
      <c r="X101">
        <v>970</v>
      </c>
    </row>
    <row r="102" ht="14.25" spans="9:24">
      <c r="I102" s="84"/>
      <c r="J102" s="84"/>
      <c r="K102" s="84"/>
      <c r="L102" s="84"/>
      <c r="X102">
        <v>960</v>
      </c>
    </row>
    <row r="103" ht="14.25" spans="9:24">
      <c r="I103" s="84"/>
      <c r="J103" s="84"/>
      <c r="K103" s="84"/>
      <c r="L103" s="84"/>
      <c r="X103">
        <v>950</v>
      </c>
    </row>
    <row r="104" spans="24:24">
      <c r="X104">
        <v>940</v>
      </c>
    </row>
    <row r="105" spans="24:24">
      <c r="X105">
        <v>930</v>
      </c>
    </row>
    <row r="106" spans="24:24">
      <c r="X106">
        <v>930</v>
      </c>
    </row>
    <row r="107" spans="24:24">
      <c r="X107">
        <v>920</v>
      </c>
    </row>
    <row r="108" spans="24:24">
      <c r="X108">
        <v>910</v>
      </c>
    </row>
    <row r="109" spans="24:24">
      <c r="X109">
        <v>900</v>
      </c>
    </row>
    <row r="110" spans="24:24">
      <c r="X110">
        <v>890</v>
      </c>
    </row>
    <row r="111" spans="24:24">
      <c r="X111">
        <v>880</v>
      </c>
    </row>
    <row r="112" spans="24:24">
      <c r="X112">
        <v>870</v>
      </c>
    </row>
    <row r="113" spans="24:24">
      <c r="X113">
        <v>860</v>
      </c>
    </row>
    <row r="114" spans="24:24">
      <c r="X114">
        <v>850</v>
      </c>
    </row>
    <row r="115" spans="24:24">
      <c r="X115">
        <v>840</v>
      </c>
    </row>
    <row r="116" spans="24:24">
      <c r="X116">
        <v>830</v>
      </c>
    </row>
    <row r="117" spans="24:24">
      <c r="X117">
        <v>805</v>
      </c>
    </row>
    <row r="118" spans="24:24">
      <c r="X118">
        <v>770</v>
      </c>
    </row>
    <row r="119" spans="24:24">
      <c r="X119">
        <v>750</v>
      </c>
    </row>
    <row r="120" spans="24:24">
      <c r="X120">
        <v>700</v>
      </c>
    </row>
    <row r="121" spans="24:24">
      <c r="X121">
        <v>675</v>
      </c>
    </row>
    <row r="122" spans="24:24">
      <c r="X122">
        <v>605</v>
      </c>
    </row>
    <row r="123" spans="24:24">
      <c r="X123">
        <v>600</v>
      </c>
    </row>
    <row r="124" spans="24:24">
      <c r="X124">
        <v>585</v>
      </c>
    </row>
    <row r="125" spans="24:24">
      <c r="X125">
        <v>580</v>
      </c>
    </row>
    <row r="126" spans="24:24">
      <c r="X126">
        <v>425</v>
      </c>
    </row>
    <row r="127" spans="24:24">
      <c r="X127">
        <v>405</v>
      </c>
    </row>
    <row r="128" spans="24:24">
      <c r="X128">
        <v>395</v>
      </c>
    </row>
    <row r="129" spans="24:24">
      <c r="X129">
        <v>375</v>
      </c>
    </row>
    <row r="130" spans="24:24">
      <c r="X130">
        <v>345</v>
      </c>
    </row>
    <row r="131" spans="24:24">
      <c r="X131">
        <v>325</v>
      </c>
    </row>
    <row r="132" spans="24:24">
      <c r="X132">
        <v>280</v>
      </c>
    </row>
    <row r="133" spans="24:24">
      <c r="X133">
        <v>205</v>
      </c>
    </row>
    <row r="134" spans="24:24">
      <c r="X134">
        <v>190</v>
      </c>
    </row>
    <row r="135" spans="24:24">
      <c r="X135">
        <v>185</v>
      </c>
    </row>
    <row r="136" spans="24:24">
      <c r="X136">
        <v>180</v>
      </c>
    </row>
    <row r="137" spans="24:24">
      <c r="X137">
        <v>165</v>
      </c>
    </row>
    <row r="138" spans="24:24">
      <c r="X138">
        <v>55</v>
      </c>
    </row>
  </sheetData>
  <sheetProtection formatCells="0" insertHyperlinks="0" autoFilter="0"/>
  <mergeCells count="1">
    <mergeCell ref="B4:O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6"/>
  <sheetViews>
    <sheetView topLeftCell="H95" workbookViewId="0">
      <selection activeCell="H95" sqref="H95:K95"/>
    </sheetView>
  </sheetViews>
  <sheetFormatPr defaultColWidth="9" defaultRowHeight="13.5"/>
  <cols>
    <col min="1" max="1" width="12.5" style="21" customWidth="1"/>
    <col min="3" max="3" width="21.125" customWidth="1"/>
    <col min="4" max="4" width="27.5" customWidth="1"/>
    <col min="5" max="5" width="12" style="21" customWidth="1"/>
    <col min="6" max="6" width="21.125" style="21" customWidth="1"/>
    <col min="7" max="7" width="21.25" customWidth="1"/>
    <col min="8" max="8" width="5.375" customWidth="1"/>
    <col min="9" max="9" width="17.125" customWidth="1"/>
    <col min="10" max="10" width="10.875" customWidth="1"/>
    <col min="14" max="14" width="12.5"/>
    <col min="16" max="16" width="11.5"/>
  </cols>
  <sheetData>
    <row r="1" spans="1:18">
      <c r="A1" s="22"/>
      <c r="H1" s="18" t="s">
        <v>103</v>
      </c>
      <c r="J1" s="18"/>
      <c r="R1" s="51" t="s">
        <v>104</v>
      </c>
    </row>
    <row r="2" spans="1:11">
      <c r="A2" s="23" t="s">
        <v>105</v>
      </c>
      <c r="C2" s="18" t="s">
        <v>106</v>
      </c>
      <c r="D2" s="18" t="s">
        <v>107</v>
      </c>
      <c r="E2" s="30" t="s">
        <v>108</v>
      </c>
      <c r="F2" s="30"/>
      <c r="G2" s="31" t="s">
        <v>106</v>
      </c>
      <c r="H2" s="31" t="s">
        <v>109</v>
      </c>
      <c r="I2" s="31" t="s">
        <v>107</v>
      </c>
      <c r="J2" s="37" t="s">
        <v>108</v>
      </c>
      <c r="K2" s="31" t="s">
        <v>110</v>
      </c>
    </row>
    <row r="3" ht="14.25" spans="1:11">
      <c r="A3" s="22">
        <v>0</v>
      </c>
      <c r="B3" s="24" t="s">
        <v>111</v>
      </c>
      <c r="C3" s="34" t="s">
        <v>112</v>
      </c>
      <c r="D3" s="38" t="s">
        <v>113</v>
      </c>
      <c r="E3" s="32">
        <v>0.1</v>
      </c>
      <c r="F3" s="21">
        <v>10</v>
      </c>
      <c r="G3" s="33" t="s">
        <v>114</v>
      </c>
      <c r="H3" s="33" t="s">
        <v>115</v>
      </c>
      <c r="I3" s="18" t="s">
        <v>116</v>
      </c>
      <c r="J3" s="32">
        <v>0.1</v>
      </c>
      <c r="K3" s="34" t="s">
        <v>117</v>
      </c>
    </row>
    <row r="4" ht="14.25" spans="1:11">
      <c r="A4" s="22">
        <v>0</v>
      </c>
      <c r="B4" s="27" t="s">
        <v>118</v>
      </c>
      <c r="C4" s="28" t="s">
        <v>119</v>
      </c>
      <c r="D4" s="29"/>
      <c r="G4" s="34" t="s">
        <v>112</v>
      </c>
      <c r="H4" s="33" t="s">
        <v>115</v>
      </c>
      <c r="I4" s="38" t="s">
        <v>120</v>
      </c>
      <c r="J4" s="32">
        <v>0.1</v>
      </c>
      <c r="K4" s="34" t="s">
        <v>121</v>
      </c>
    </row>
    <row r="5" ht="14.25" spans="1:11">
      <c r="A5" s="22">
        <v>1</v>
      </c>
      <c r="B5" s="24" t="s">
        <v>122</v>
      </c>
      <c r="C5" s="27" t="s">
        <v>123</v>
      </c>
      <c r="D5" s="38" t="s">
        <v>120</v>
      </c>
      <c r="E5" s="35">
        <v>0.05</v>
      </c>
      <c r="F5" s="36">
        <f>SUM(E$3:E5)</f>
        <v>0.15</v>
      </c>
      <c r="G5" s="34" t="s">
        <v>124</v>
      </c>
      <c r="H5" s="33" t="s">
        <v>115</v>
      </c>
      <c r="I5" s="38" t="s">
        <v>125</v>
      </c>
      <c r="J5" s="32">
        <v>0.1</v>
      </c>
      <c r="K5" s="34" t="s">
        <v>126</v>
      </c>
    </row>
    <row r="6" ht="14.25" spans="1:11">
      <c r="A6" s="22">
        <v>2</v>
      </c>
      <c r="B6" s="24" t="s">
        <v>122</v>
      </c>
      <c r="C6" s="27" t="s">
        <v>127</v>
      </c>
      <c r="D6" s="38" t="s">
        <v>120</v>
      </c>
      <c r="E6" s="35">
        <v>0.08</v>
      </c>
      <c r="F6" s="36">
        <f>SUM(E$3:E6)</f>
        <v>0.23</v>
      </c>
      <c r="G6" s="34" t="s">
        <v>128</v>
      </c>
      <c r="H6" s="33" t="s">
        <v>115</v>
      </c>
      <c r="I6" s="38" t="s">
        <v>129</v>
      </c>
      <c r="J6" s="32">
        <v>0.1</v>
      </c>
      <c r="K6" s="34" t="s">
        <v>130</v>
      </c>
    </row>
    <row r="7" ht="14.25" spans="1:11">
      <c r="A7" s="22">
        <v>3</v>
      </c>
      <c r="B7" s="24" t="s">
        <v>122</v>
      </c>
      <c r="C7" s="24" t="s">
        <v>131</v>
      </c>
      <c r="D7" s="38" t="s">
        <v>120</v>
      </c>
      <c r="E7" s="35">
        <v>0.1</v>
      </c>
      <c r="F7" s="36">
        <f>SUM(E$3:E7)</f>
        <v>0.33</v>
      </c>
      <c r="G7" s="34" t="s">
        <v>132</v>
      </c>
      <c r="H7" s="33" t="s">
        <v>115</v>
      </c>
      <c r="I7" s="18" t="s">
        <v>133</v>
      </c>
      <c r="J7" s="32">
        <v>0.1</v>
      </c>
      <c r="K7" s="33" t="s">
        <v>134</v>
      </c>
    </row>
    <row r="8" ht="14.25" spans="1:11">
      <c r="A8" s="22">
        <v>4</v>
      </c>
      <c r="B8" s="24" t="s">
        <v>122</v>
      </c>
      <c r="C8" s="24" t="s">
        <v>135</v>
      </c>
      <c r="D8" s="38" t="s">
        <v>120</v>
      </c>
      <c r="E8" s="35">
        <v>0.17</v>
      </c>
      <c r="F8" s="36">
        <f>SUM(E$3:E8)</f>
        <v>0.5</v>
      </c>
      <c r="G8" s="34" t="s">
        <v>136</v>
      </c>
      <c r="H8" s="33" t="s">
        <v>115</v>
      </c>
      <c r="I8" s="18" t="s">
        <v>137</v>
      </c>
      <c r="J8" s="32">
        <v>0.1</v>
      </c>
      <c r="K8" s="34" t="s">
        <v>138</v>
      </c>
    </row>
    <row r="9" ht="14.25" spans="1:11">
      <c r="A9" s="22">
        <v>5</v>
      </c>
      <c r="B9" s="24" t="s">
        <v>122</v>
      </c>
      <c r="C9" s="27" t="s">
        <v>139</v>
      </c>
      <c r="D9" s="38" t="s">
        <v>120</v>
      </c>
      <c r="E9" s="35">
        <v>0.25</v>
      </c>
      <c r="F9" s="36">
        <f>SUM(E$3:E9)</f>
        <v>0.75</v>
      </c>
      <c r="G9" s="34" t="s">
        <v>140</v>
      </c>
      <c r="H9" s="33" t="s">
        <v>115</v>
      </c>
      <c r="I9" s="18" t="s">
        <v>141</v>
      </c>
      <c r="J9" s="32">
        <v>0.1</v>
      </c>
      <c r="K9" s="34" t="s">
        <v>142</v>
      </c>
    </row>
    <row r="10" ht="14.25" spans="5:11">
      <c r="E10" s="32">
        <f>SUM(E3:E9)</f>
        <v>0.75</v>
      </c>
      <c r="F10" s="36"/>
      <c r="G10" s="34" t="s">
        <v>143</v>
      </c>
      <c r="H10" s="33" t="s">
        <v>115</v>
      </c>
      <c r="I10" s="18" t="s">
        <v>144</v>
      </c>
      <c r="J10" s="32">
        <v>0.1</v>
      </c>
      <c r="K10" s="34" t="s">
        <v>145</v>
      </c>
    </row>
    <row r="11" spans="9:9">
      <c r="I11" s="18"/>
    </row>
    <row r="12" spans="4:9">
      <c r="D12" s="26"/>
      <c r="I12" s="18"/>
    </row>
    <row r="13" ht="14.25" spans="2:11">
      <c r="B13" s="18"/>
      <c r="D13" s="26"/>
      <c r="G13" s="34" t="s">
        <v>146</v>
      </c>
      <c r="H13" s="33" t="s">
        <v>115</v>
      </c>
      <c r="I13" s="18" t="s">
        <v>147</v>
      </c>
      <c r="J13" s="32">
        <v>0.1</v>
      </c>
      <c r="K13" s="34" t="s">
        <v>148</v>
      </c>
    </row>
    <row r="14" ht="14.25" spans="2:11">
      <c r="B14" s="18"/>
      <c r="G14" s="34" t="s">
        <v>149</v>
      </c>
      <c r="H14" s="33" t="s">
        <v>115</v>
      </c>
      <c r="I14" s="18" t="s">
        <v>150</v>
      </c>
      <c r="J14" s="32">
        <v>0.1</v>
      </c>
      <c r="K14" s="34" t="s">
        <v>151</v>
      </c>
    </row>
    <row r="15" ht="14.25" spans="1:11">
      <c r="A15" s="30" t="s">
        <v>152</v>
      </c>
      <c r="B15" s="18"/>
      <c r="G15" s="34" t="s">
        <v>153</v>
      </c>
      <c r="H15" s="33" t="s">
        <v>115</v>
      </c>
      <c r="I15" s="18" t="s">
        <v>154</v>
      </c>
      <c r="J15" s="32">
        <v>0.1</v>
      </c>
      <c r="K15" s="34" t="s">
        <v>155</v>
      </c>
    </row>
    <row r="16" ht="14.25" spans="1:11">
      <c r="A16" s="30" t="s">
        <v>156</v>
      </c>
      <c r="B16" s="18"/>
      <c r="G16" s="34" t="s">
        <v>157</v>
      </c>
      <c r="H16" s="33" t="s">
        <v>115</v>
      </c>
      <c r="I16" s="18" t="s">
        <v>158</v>
      </c>
      <c r="J16" s="32">
        <v>0.1</v>
      </c>
      <c r="K16" s="34" t="s">
        <v>159</v>
      </c>
    </row>
    <row r="17" ht="14.25" spans="1:11">
      <c r="A17" s="18" t="s">
        <v>160</v>
      </c>
      <c r="B17">
        <v>500</v>
      </c>
      <c r="D17">
        <v>119197</v>
      </c>
      <c r="G17" s="34" t="s">
        <v>161</v>
      </c>
      <c r="H17" s="33" t="s">
        <v>115</v>
      </c>
      <c r="I17" s="18" t="s">
        <v>162</v>
      </c>
      <c r="J17" s="32">
        <v>0.1</v>
      </c>
      <c r="K17" s="34" t="s">
        <v>163</v>
      </c>
    </row>
    <row r="18" ht="14.25" spans="1:11">
      <c r="A18" s="18" t="s">
        <v>164</v>
      </c>
      <c r="B18">
        <v>400</v>
      </c>
      <c r="D18">
        <v>64</v>
      </c>
      <c r="G18" s="34" t="s">
        <v>165</v>
      </c>
      <c r="H18" s="33" t="s">
        <v>115</v>
      </c>
      <c r="I18" s="18" t="s">
        <v>166</v>
      </c>
      <c r="J18" s="32">
        <v>0.1</v>
      </c>
      <c r="K18" s="34" t="s">
        <v>167</v>
      </c>
    </row>
    <row r="19" ht="14.25" spans="1:11">
      <c r="A19" s="18" t="s">
        <v>168</v>
      </c>
      <c r="B19" s="49">
        <v>0.1</v>
      </c>
      <c r="D19">
        <v>13856</v>
      </c>
      <c r="G19" s="34" t="s">
        <v>169</v>
      </c>
      <c r="H19" s="33" t="s">
        <v>115</v>
      </c>
      <c r="I19" s="18" t="s">
        <v>170</v>
      </c>
      <c r="J19" s="32">
        <v>0.1</v>
      </c>
      <c r="K19" s="34" t="s">
        <v>171</v>
      </c>
    </row>
    <row r="20" ht="14.25" spans="1:11">
      <c r="A20" s="18" t="s">
        <v>172</v>
      </c>
      <c r="B20" s="49">
        <v>0.1</v>
      </c>
      <c r="D20">
        <v>17088</v>
      </c>
      <c r="G20" s="34" t="s">
        <v>173</v>
      </c>
      <c r="H20" s="33" t="s">
        <v>115</v>
      </c>
      <c r="I20" s="18" t="s">
        <v>174</v>
      </c>
      <c r="J20" s="32">
        <v>0.1</v>
      </c>
      <c r="K20" s="34" t="s">
        <v>175</v>
      </c>
    </row>
    <row r="21" ht="14.25" spans="1:11">
      <c r="A21" s="30" t="s">
        <v>176</v>
      </c>
      <c r="B21" s="50">
        <v>0.2</v>
      </c>
      <c r="D21">
        <v>197215</v>
      </c>
      <c r="G21" s="34" t="s">
        <v>177</v>
      </c>
      <c r="H21" s="33" t="s">
        <v>115</v>
      </c>
      <c r="I21" s="18" t="s">
        <v>178</v>
      </c>
      <c r="J21" s="32">
        <v>0.1</v>
      </c>
      <c r="K21" s="34" t="s">
        <v>179</v>
      </c>
    </row>
    <row r="22" ht="14.25" spans="2:11">
      <c r="B22" s="18"/>
      <c r="D22">
        <v>73050</v>
      </c>
      <c r="G22" s="34" t="s">
        <v>180</v>
      </c>
      <c r="H22" s="33" t="s">
        <v>115</v>
      </c>
      <c r="I22" s="18" t="s">
        <v>181</v>
      </c>
      <c r="J22" s="32">
        <v>0.1</v>
      </c>
      <c r="K22" s="34" t="s">
        <v>182</v>
      </c>
    </row>
    <row r="23" ht="14.25" spans="2:11">
      <c r="B23" s="18"/>
      <c r="D23">
        <v>220</v>
      </c>
      <c r="G23" s="34" t="s">
        <v>183</v>
      </c>
      <c r="H23" s="33" t="s">
        <v>115</v>
      </c>
      <c r="I23" s="18" t="s">
        <v>184</v>
      </c>
      <c r="J23" s="32">
        <v>0.1</v>
      </c>
      <c r="K23" s="34" t="s">
        <v>185</v>
      </c>
    </row>
    <row r="24" ht="14.25" spans="2:11">
      <c r="B24" s="18"/>
      <c r="D24">
        <v>6108</v>
      </c>
      <c r="G24" s="34" t="s">
        <v>186</v>
      </c>
      <c r="H24" s="33" t="s">
        <v>115</v>
      </c>
      <c r="I24" s="18" t="s">
        <v>187</v>
      </c>
      <c r="J24" s="32">
        <v>0.1</v>
      </c>
      <c r="K24" s="34" t="s">
        <v>188</v>
      </c>
    </row>
    <row r="25" ht="14.25" spans="2:11">
      <c r="B25" s="18"/>
      <c r="D25">
        <v>2940</v>
      </c>
      <c r="G25" s="34" t="s">
        <v>189</v>
      </c>
      <c r="H25" s="33" t="s">
        <v>115</v>
      </c>
      <c r="I25" s="18" t="s">
        <v>190</v>
      </c>
      <c r="J25" s="32">
        <v>0.1</v>
      </c>
      <c r="K25" s="34" t="s">
        <v>191</v>
      </c>
    </row>
    <row r="26" ht="14.25" spans="2:11">
      <c r="B26" s="18"/>
      <c r="D26">
        <v>3218</v>
      </c>
      <c r="G26" s="34" t="s">
        <v>192</v>
      </c>
      <c r="H26" s="33" t="s">
        <v>115</v>
      </c>
      <c r="I26" s="18" t="s">
        <v>193</v>
      </c>
      <c r="J26" s="32">
        <v>0.1</v>
      </c>
      <c r="K26" s="34" t="s">
        <v>194</v>
      </c>
    </row>
    <row r="27" spans="2:4">
      <c r="B27" s="18"/>
      <c r="D27">
        <v>72330</v>
      </c>
    </row>
    <row r="28" spans="2:4">
      <c r="B28" s="18"/>
      <c r="D28">
        <v>64635</v>
      </c>
    </row>
    <row r="29" spans="2:4">
      <c r="B29" s="18"/>
      <c r="D29">
        <v>426</v>
      </c>
    </row>
    <row r="30" spans="2:4">
      <c r="B30" s="18"/>
      <c r="D30">
        <v>84828</v>
      </c>
    </row>
    <row r="31" spans="2:6">
      <c r="B31" s="18"/>
      <c r="D31">
        <v>430</v>
      </c>
      <c r="F31" s="21">
        <v>120</v>
      </c>
    </row>
    <row r="32" spans="2:6">
      <c r="B32" s="18"/>
      <c r="D32">
        <v>0</v>
      </c>
      <c r="F32" s="21">
        <v>50</v>
      </c>
    </row>
    <row r="33" spans="2:2">
      <c r="B33" s="18"/>
    </row>
    <row r="34" spans="2:12">
      <c r="B34" s="18"/>
      <c r="C34">
        <v>140097</v>
      </c>
      <c r="L34" s="18"/>
    </row>
    <row r="35" spans="3:16">
      <c r="C35">
        <v>55368</v>
      </c>
      <c r="M35">
        <v>100</v>
      </c>
      <c r="N35" s="18" t="s">
        <v>195</v>
      </c>
      <c r="O35" s="49">
        <v>0.2</v>
      </c>
      <c r="P35">
        <f>M35*O35</f>
        <v>20</v>
      </c>
    </row>
    <row r="36" spans="3:16">
      <c r="C36">
        <v>42908</v>
      </c>
      <c r="F36" s="30" t="s">
        <v>195</v>
      </c>
      <c r="G36" s="18" t="s">
        <v>196</v>
      </c>
      <c r="H36" s="18" t="s">
        <v>197</v>
      </c>
      <c r="I36" s="18" t="s">
        <v>198</v>
      </c>
      <c r="M36">
        <v>100</v>
      </c>
      <c r="N36" s="18" t="s">
        <v>196</v>
      </c>
      <c r="O36" s="49">
        <v>0.1</v>
      </c>
      <c r="P36">
        <f>M36*O36</f>
        <v>10</v>
      </c>
    </row>
    <row r="37" spans="3:9">
      <c r="C37">
        <v>38688</v>
      </c>
      <c r="E37" s="30" t="s">
        <v>199</v>
      </c>
      <c r="F37" s="21">
        <v>120</v>
      </c>
      <c r="G37" s="21">
        <v>120</v>
      </c>
      <c r="H37" s="21">
        <v>120</v>
      </c>
      <c r="I37" s="21">
        <v>120</v>
      </c>
    </row>
    <row r="38" spans="3:9">
      <c r="C38">
        <v>45143</v>
      </c>
      <c r="E38" s="30" t="s">
        <v>200</v>
      </c>
      <c r="F38" s="21">
        <v>50</v>
      </c>
      <c r="G38" s="21">
        <v>50</v>
      </c>
      <c r="H38" s="21">
        <v>50</v>
      </c>
      <c r="I38" s="21">
        <v>50</v>
      </c>
    </row>
    <row r="39" spans="3:9">
      <c r="C39">
        <v>85018</v>
      </c>
      <c r="E39" s="30" t="s">
        <v>201</v>
      </c>
      <c r="F39" s="21">
        <v>15</v>
      </c>
      <c r="G39" s="21">
        <v>15</v>
      </c>
      <c r="H39" s="21">
        <v>15</v>
      </c>
      <c r="I39" s="21">
        <v>15</v>
      </c>
    </row>
    <row r="40" spans="3:9">
      <c r="C40">
        <v>44488</v>
      </c>
      <c r="E40" s="30" t="s">
        <v>201</v>
      </c>
      <c r="F40" s="21">
        <v>15</v>
      </c>
      <c r="G40" s="21">
        <v>15</v>
      </c>
      <c r="H40" s="21">
        <v>15</v>
      </c>
      <c r="I40" s="21">
        <v>15</v>
      </c>
    </row>
    <row r="41" ht="56.5" spans="3:14">
      <c r="C41">
        <v>30000</v>
      </c>
      <c r="E41" s="30" t="s">
        <v>201</v>
      </c>
      <c r="F41" s="21">
        <v>15</v>
      </c>
      <c r="G41" s="21">
        <v>15</v>
      </c>
      <c r="H41" s="21">
        <v>15</v>
      </c>
      <c r="I41" s="21">
        <v>15</v>
      </c>
      <c r="N41" t="str">
        <f>_xlfn.DISPIMG("ID_66A6692A9E454D8FA8634F2228DFBC6C",1)</f>
        <v>=DISPIMG("ID_66A6692A9E454D8FA8634F2228DFBC6C",1)</v>
      </c>
    </row>
    <row r="42" spans="3:9">
      <c r="C42">
        <v>41888</v>
      </c>
      <c r="E42" s="30" t="s">
        <v>201</v>
      </c>
      <c r="F42" s="21">
        <v>15</v>
      </c>
      <c r="G42" s="21">
        <v>15</v>
      </c>
      <c r="H42" s="21">
        <v>15</v>
      </c>
      <c r="I42" s="21">
        <v>15</v>
      </c>
    </row>
    <row r="43" spans="3:10">
      <c r="C43">
        <v>33388</v>
      </c>
      <c r="E43" s="30" t="s">
        <v>202</v>
      </c>
      <c r="F43" s="21">
        <f>SUM(F37:F42)</f>
        <v>230</v>
      </c>
      <c r="G43" s="21">
        <f>SUM(G37:G42)</f>
        <v>230</v>
      </c>
      <c r="H43" s="21">
        <f>SUM(H37:H42)</f>
        <v>230</v>
      </c>
      <c r="I43" s="21">
        <f>SUM(I37:I42)</f>
        <v>230</v>
      </c>
      <c r="J43">
        <f>SUM(F43:I43)</f>
        <v>920</v>
      </c>
    </row>
    <row r="44" spans="3:3">
      <c r="C44">
        <v>31488</v>
      </c>
    </row>
    <row r="45" spans="3:3">
      <c r="C45">
        <v>30000</v>
      </c>
    </row>
    <row r="46" spans="3:3">
      <c r="C46">
        <v>30008</v>
      </c>
    </row>
    <row r="47" spans="3:7">
      <c r="C47">
        <v>30408</v>
      </c>
      <c r="G47" s="18" t="s">
        <v>203</v>
      </c>
    </row>
    <row r="48" spans="3:9">
      <c r="C48">
        <v>30068</v>
      </c>
      <c r="F48" s="30" t="s">
        <v>195</v>
      </c>
      <c r="G48" s="18" t="s">
        <v>196</v>
      </c>
      <c r="H48" s="18" t="s">
        <v>197</v>
      </c>
      <c r="I48" s="18" t="s">
        <v>198</v>
      </c>
    </row>
    <row r="49" spans="3:9">
      <c r="C49">
        <v>30020</v>
      </c>
      <c r="E49" s="30" t="s">
        <v>199</v>
      </c>
      <c r="F49" s="21">
        <v>120</v>
      </c>
      <c r="G49" s="21">
        <v>120</v>
      </c>
      <c r="H49" s="21">
        <v>120</v>
      </c>
      <c r="I49" s="21">
        <v>120</v>
      </c>
    </row>
    <row r="50" spans="5:9">
      <c r="E50" s="30" t="s">
        <v>200</v>
      </c>
      <c r="F50" s="21">
        <v>50</v>
      </c>
      <c r="G50" s="21">
        <v>50</v>
      </c>
      <c r="H50" s="21">
        <v>50</v>
      </c>
      <c r="I50" s="21">
        <v>50</v>
      </c>
    </row>
    <row r="51" spans="5:9">
      <c r="E51" s="30" t="s">
        <v>201</v>
      </c>
      <c r="F51" s="21">
        <v>10</v>
      </c>
      <c r="G51" s="21">
        <v>0</v>
      </c>
      <c r="H51" s="21">
        <v>10</v>
      </c>
      <c r="I51" s="21">
        <v>10</v>
      </c>
    </row>
    <row r="52" spans="5:9">
      <c r="E52" s="30" t="s">
        <v>201</v>
      </c>
      <c r="F52" s="21">
        <v>10</v>
      </c>
      <c r="G52" s="21">
        <v>10</v>
      </c>
      <c r="H52" s="21">
        <v>10</v>
      </c>
      <c r="I52" s="21">
        <v>10</v>
      </c>
    </row>
    <row r="53" spans="5:9">
      <c r="E53" s="30" t="s">
        <v>201</v>
      </c>
      <c r="F53" s="21">
        <v>10</v>
      </c>
      <c r="G53" s="21">
        <v>10</v>
      </c>
      <c r="H53" s="21">
        <v>10</v>
      </c>
      <c r="I53" s="21">
        <v>10</v>
      </c>
    </row>
    <row r="54" spans="5:9">
      <c r="E54" s="30" t="s">
        <v>201</v>
      </c>
      <c r="F54" s="21">
        <v>10</v>
      </c>
      <c r="G54" s="21">
        <v>10</v>
      </c>
      <c r="H54" s="21">
        <v>10</v>
      </c>
      <c r="I54" s="21">
        <v>10</v>
      </c>
    </row>
    <row r="55" spans="5:10">
      <c r="E55" s="30" t="s">
        <v>202</v>
      </c>
      <c r="F55" s="21">
        <f t="shared" ref="F55:I55" si="0">SUM(F49:F54)</f>
        <v>210</v>
      </c>
      <c r="G55" s="21">
        <f t="shared" si="0"/>
        <v>200</v>
      </c>
      <c r="H55" s="21">
        <f t="shared" si="0"/>
        <v>210</v>
      </c>
      <c r="I55" s="21">
        <f t="shared" si="0"/>
        <v>210</v>
      </c>
      <c r="J55">
        <f>SUM(F55:I55)</f>
        <v>830</v>
      </c>
    </row>
    <row r="58" spans="5:6">
      <c r="E58"/>
      <c r="F58"/>
    </row>
    <row r="59" spans="5:6">
      <c r="E59"/>
      <c r="F59"/>
    </row>
    <row r="60" spans="5:6">
      <c r="E60"/>
      <c r="F60"/>
    </row>
    <row r="61" spans="5:6">
      <c r="E61"/>
      <c r="F61"/>
    </row>
    <row r="62" spans="5:6">
      <c r="E62"/>
      <c r="F62"/>
    </row>
    <row r="63" spans="5:6">
      <c r="E63"/>
      <c r="F63"/>
    </row>
    <row r="64" spans="5:6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  <row r="95" spans="5:6">
      <c r="E95"/>
      <c r="F95"/>
    </row>
    <row r="96" spans="5:6">
      <c r="E96"/>
      <c r="F96"/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6"/>
  <sheetViews>
    <sheetView topLeftCell="E16" workbookViewId="0">
      <selection activeCell="E16" sqref="E16:E19"/>
    </sheetView>
  </sheetViews>
  <sheetFormatPr defaultColWidth="9" defaultRowHeight="13.5"/>
  <cols>
    <col min="2" max="2" width="18.625" customWidth="1"/>
    <col min="3" max="4" width="5.125" customWidth="1"/>
    <col min="5" max="5" width="54.875" customWidth="1"/>
    <col min="6" max="6" width="17.625" customWidth="1"/>
    <col min="7" max="7" width="72.375" customWidth="1"/>
    <col min="8" max="8" width="54.875"/>
    <col min="9" max="9" width="20" customWidth="1"/>
    <col min="10" max="10" width="33" customWidth="1"/>
    <col min="11" max="11" width="12.275"/>
    <col min="12" max="12" width="11.3"/>
    <col min="13" max="13" width="10.4583333333333"/>
    <col min="14" max="16" width="12.5"/>
  </cols>
  <sheetData>
    <row r="3" spans="1:10">
      <c r="A3" s="39" t="s">
        <v>106</v>
      </c>
      <c r="B3" s="40" t="s">
        <v>107</v>
      </c>
      <c r="C3" s="40" t="s">
        <v>204</v>
      </c>
      <c r="D3" s="39" t="s">
        <v>205</v>
      </c>
      <c r="E3" s="39" t="s">
        <v>206</v>
      </c>
      <c r="F3" s="40" t="s">
        <v>207</v>
      </c>
      <c r="G3" s="40" t="s">
        <v>110</v>
      </c>
      <c r="J3" s="17"/>
    </row>
    <row r="4" spans="1:7">
      <c r="A4" s="41" t="s">
        <v>208</v>
      </c>
      <c r="B4" s="42" t="s">
        <v>120</v>
      </c>
      <c r="C4" s="43" t="s">
        <v>209</v>
      </c>
      <c r="D4" s="43" t="s">
        <v>210</v>
      </c>
      <c r="E4" s="47" t="str">
        <f>_xlfn.DISPIMG("ID_8C4D7153E6B544F5BCB425B2510244FE",1)</f>
        <v>=DISPIMG("ID_8C4D7153E6B544F5BCB425B2510244FE",1)</v>
      </c>
      <c r="F4" s="40" t="s">
        <v>211</v>
      </c>
      <c r="G4" s="40" t="s">
        <v>212</v>
      </c>
    </row>
    <row r="5" spans="1:7">
      <c r="A5" s="41" t="s">
        <v>213</v>
      </c>
      <c r="B5" s="40" t="s">
        <v>116</v>
      </c>
      <c r="C5" s="43"/>
      <c r="D5" s="43"/>
      <c r="E5" s="48"/>
      <c r="F5" s="39" t="s">
        <v>214</v>
      </c>
      <c r="G5" s="40" t="s">
        <v>215</v>
      </c>
    </row>
    <row r="6" spans="1:7">
      <c r="A6" s="41" t="s">
        <v>216</v>
      </c>
      <c r="B6" s="42" t="s">
        <v>125</v>
      </c>
      <c r="C6" s="43"/>
      <c r="D6" s="43"/>
      <c r="E6" s="48"/>
      <c r="F6" s="40" t="s">
        <v>217</v>
      </c>
      <c r="G6" s="40" t="s">
        <v>218</v>
      </c>
    </row>
    <row r="7" spans="1:7">
      <c r="A7" s="41" t="s">
        <v>219</v>
      </c>
      <c r="B7" s="42" t="s">
        <v>129</v>
      </c>
      <c r="C7" s="43"/>
      <c r="D7" s="43"/>
      <c r="E7" s="48"/>
      <c r="F7" s="40" t="s">
        <v>220</v>
      </c>
      <c r="G7" s="40" t="s">
        <v>221</v>
      </c>
    </row>
    <row r="8" spans="1:7">
      <c r="A8" s="41" t="s">
        <v>222</v>
      </c>
      <c r="B8" s="42" t="s">
        <v>120</v>
      </c>
      <c r="C8" s="43" t="s">
        <v>223</v>
      </c>
      <c r="D8" s="43" t="s">
        <v>224</v>
      </c>
      <c r="E8" s="47" t="str">
        <f>_xlfn.DISPIMG("ID_513970980AEF4860961085617C968C26",1)</f>
        <v>=DISPIMG("ID_513970980AEF4860961085617C968C26",1)</v>
      </c>
      <c r="F8" s="40" t="s">
        <v>211</v>
      </c>
      <c r="G8" s="40" t="s">
        <v>225</v>
      </c>
    </row>
    <row r="9" spans="1:7">
      <c r="A9" s="41" t="s">
        <v>226</v>
      </c>
      <c r="B9" s="40" t="s">
        <v>116</v>
      </c>
      <c r="C9" s="43"/>
      <c r="D9" s="43"/>
      <c r="E9" s="48"/>
      <c r="F9" s="39" t="s">
        <v>214</v>
      </c>
      <c r="G9" s="40" t="s">
        <v>227</v>
      </c>
    </row>
    <row r="10" spans="1:7">
      <c r="A10" s="41" t="s">
        <v>228</v>
      </c>
      <c r="B10" s="42" t="s">
        <v>125</v>
      </c>
      <c r="C10" s="43"/>
      <c r="D10" s="43"/>
      <c r="E10" s="48"/>
      <c r="F10" s="40" t="s">
        <v>217</v>
      </c>
      <c r="G10" s="40" t="s">
        <v>229</v>
      </c>
    </row>
    <row r="11" spans="1:7">
      <c r="A11" s="41" t="s">
        <v>230</v>
      </c>
      <c r="B11" s="42" t="s">
        <v>129</v>
      </c>
      <c r="C11" s="43"/>
      <c r="D11" s="43"/>
      <c r="E11" s="48"/>
      <c r="F11" s="40" t="s">
        <v>220</v>
      </c>
      <c r="G11" s="40" t="s">
        <v>231</v>
      </c>
    </row>
    <row r="12" spans="1:7">
      <c r="A12" s="44" t="s">
        <v>232</v>
      </c>
      <c r="B12" s="40" t="s">
        <v>133</v>
      </c>
      <c r="C12" s="43" t="s">
        <v>209</v>
      </c>
      <c r="D12" s="45" t="s">
        <v>233</v>
      </c>
      <c r="E12" s="45" t="str">
        <f>_xlfn.DISPIMG("ID_E02F89F77E634AAE93D5C08AF326C78D",1)</f>
        <v>=DISPIMG("ID_E02F89F77E634AAE93D5C08AF326C78D",1)</v>
      </c>
      <c r="F12" s="40" t="s">
        <v>234</v>
      </c>
      <c r="G12" s="41" t="s">
        <v>235</v>
      </c>
    </row>
    <row r="13" spans="1:7">
      <c r="A13" s="44" t="s">
        <v>236</v>
      </c>
      <c r="B13" s="40" t="s">
        <v>137</v>
      </c>
      <c r="C13" s="43"/>
      <c r="D13" s="45"/>
      <c r="E13" s="45"/>
      <c r="F13" s="40" t="s">
        <v>237</v>
      </c>
      <c r="G13" s="41" t="s">
        <v>238</v>
      </c>
    </row>
    <row r="14" spans="1:7">
      <c r="A14" s="44" t="s">
        <v>239</v>
      </c>
      <c r="B14" s="40" t="s">
        <v>141</v>
      </c>
      <c r="C14" s="43"/>
      <c r="D14" s="45"/>
      <c r="E14" s="45"/>
      <c r="F14" s="40" t="s">
        <v>240</v>
      </c>
      <c r="G14" s="41" t="s">
        <v>241</v>
      </c>
    </row>
    <row r="15" spans="1:7">
      <c r="A15" s="44" t="s">
        <v>242</v>
      </c>
      <c r="B15" s="40" t="s">
        <v>144</v>
      </c>
      <c r="C15" s="43"/>
      <c r="D15" s="45"/>
      <c r="E15" s="45"/>
      <c r="F15" s="40" t="s">
        <v>243</v>
      </c>
      <c r="G15" s="41" t="s">
        <v>244</v>
      </c>
    </row>
    <row r="16" spans="1:7">
      <c r="A16" s="44" t="s">
        <v>245</v>
      </c>
      <c r="B16" s="40" t="s">
        <v>133</v>
      </c>
      <c r="C16" s="43" t="s">
        <v>223</v>
      </c>
      <c r="D16" s="45" t="s">
        <v>246</v>
      </c>
      <c r="E16" s="45" t="str">
        <f>_xlfn.DISPIMG("ID_061FBD90856B48F9ADC44C67B8411BAC",1)</f>
        <v>=DISPIMG("ID_061FBD90856B48F9ADC44C67B8411BAC",1)</v>
      </c>
      <c r="F16" s="40" t="s">
        <v>234</v>
      </c>
      <c r="G16" s="41" t="s">
        <v>247</v>
      </c>
    </row>
    <row r="17" spans="1:7">
      <c r="A17" s="46" t="s">
        <v>248</v>
      </c>
      <c r="B17" s="40" t="s">
        <v>137</v>
      </c>
      <c r="C17" s="43"/>
      <c r="D17" s="45"/>
      <c r="E17" s="45"/>
      <c r="F17" s="40" t="s">
        <v>237</v>
      </c>
      <c r="G17" s="41" t="s">
        <v>249</v>
      </c>
    </row>
    <row r="18" spans="1:7">
      <c r="A18" s="40" t="s">
        <v>250</v>
      </c>
      <c r="B18" s="40" t="s">
        <v>141</v>
      </c>
      <c r="C18" s="43"/>
      <c r="D18" s="45"/>
      <c r="E18" s="45"/>
      <c r="F18" s="40" t="s">
        <v>240</v>
      </c>
      <c r="G18" s="41" t="s">
        <v>251</v>
      </c>
    </row>
    <row r="19" spans="1:7">
      <c r="A19" s="40" t="s">
        <v>252</v>
      </c>
      <c r="B19" s="40" t="s">
        <v>144</v>
      </c>
      <c r="C19" s="43"/>
      <c r="D19" s="45"/>
      <c r="E19" s="45"/>
      <c r="F19" s="40" t="s">
        <v>243</v>
      </c>
      <c r="G19" s="41" t="s">
        <v>253</v>
      </c>
    </row>
    <row r="23" ht="255.75" spans="5:10">
      <c r="E23" t="str">
        <f>_xlfn.DISPIMG("ID_DF380EA386EB492D9443519E639D6338",1)</f>
        <v>=DISPIMG("ID_DF380EA386EB492D9443519E639D6338",1)</v>
      </c>
      <c r="F23" t="str">
        <f>_xlfn.DISPIMG("ID_E02F89F77E634AAE93D5C08AF326C78D",1)</f>
        <v>=DISPIMG("ID_E02F89F77E634AAE93D5C08AF326C78D",1)</v>
      </c>
      <c r="G23" t="str">
        <f>_xlfn.DISPIMG("ID_8C4D7153E6B544F5BCB425B2510244FE",1)</f>
        <v>=DISPIMG("ID_8C4D7153E6B544F5BCB425B2510244FE",1)</v>
      </c>
      <c r="H23" t="str">
        <f>_xlfn.DISPIMG("ID_513970980AEF4860961085617C968C26",1)</f>
        <v>=DISPIMG("ID_513970980AEF4860961085617C968C26",1)</v>
      </c>
      <c r="I23" t="str">
        <f>_xlfn.DISPIMG("ID_3044B04558B64207991E2FC77F28D020",1)</f>
        <v>=DISPIMG("ID_3044B04558B64207991E2FC77F28D020",1)</v>
      </c>
      <c r="J23" t="str">
        <f>_xlfn.DISPIMG("ID_061FBD90856B48F9ADC44C67B8411BAC",1)</f>
        <v>=DISPIMG("ID_061FBD90856B48F9ADC44C67B8411BAC",1)</v>
      </c>
    </row>
    <row r="25" ht="315" spans="5:9">
      <c r="E25" t="str">
        <f>_xlfn.DISPIMG("ID_D5DFECE5B9C248819F211EBF2EEE0524",1)</f>
        <v>=DISPIMG("ID_D5DFECE5B9C248819F211EBF2EEE0524",1)</v>
      </c>
      <c r="G25" t="str">
        <f>_xlfn.DISPIMG("ID_12981102B42F4C569E9346F5F090EAEB",1)</f>
        <v>=DISPIMG("ID_12981102B42F4C569E9346F5F090EAEB",1)</v>
      </c>
      <c r="H25" t="str">
        <f>_xlfn.DISPIMG("ID_2BEA0942D1F04DBFBBA44B49393AE283",1)</f>
        <v>=DISPIMG("ID_2BEA0942D1F04DBFBBA44B49393AE283",1)</v>
      </c>
      <c r="I25" t="str">
        <f>_xlfn.DISPIMG("ID_505AA4DEF63F4CC69B104A90287A9C69",1)</f>
        <v>=DISPIMG("ID_505AA4DEF63F4CC69B104A90287A9C69",1)</v>
      </c>
    </row>
    <row r="26" ht="138.75" spans="5:5">
      <c r="E26" t="str">
        <f>_xlfn.DISPIMG("ID_5FBFAD3AA8EC4B918A80613C6559BDB9",1)</f>
        <v>=DISPIMG("ID_5FBFAD3AA8EC4B918A80613C6559BDB9",1)</v>
      </c>
    </row>
  </sheetData>
  <sheetProtection formatCells="0" insertHyperlinks="0" autoFilter="0"/>
  <mergeCells count="12">
    <mergeCell ref="C4:C7"/>
    <mergeCell ref="C8:C11"/>
    <mergeCell ref="C12:C15"/>
    <mergeCell ref="C16:C19"/>
    <mergeCell ref="D4:D7"/>
    <mergeCell ref="D8:D11"/>
    <mergeCell ref="D12:D15"/>
    <mergeCell ref="D16:D19"/>
    <mergeCell ref="E4:E7"/>
    <mergeCell ref="E8:E11"/>
    <mergeCell ref="E12:E15"/>
    <mergeCell ref="E16:E1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opLeftCell="M3" workbookViewId="0">
      <selection activeCell="B33" sqref="B33:I60"/>
    </sheetView>
  </sheetViews>
  <sheetFormatPr defaultColWidth="9" defaultRowHeight="13.5"/>
  <cols>
    <col min="1" max="1" width="9" style="21"/>
    <col min="3" max="3" width="21.125" customWidth="1"/>
    <col min="4" max="4" width="17.25" customWidth="1"/>
    <col min="5" max="5" width="12" style="21" customWidth="1"/>
    <col min="6" max="6" width="6.375" style="21" customWidth="1"/>
    <col min="7" max="7" width="21.25" customWidth="1"/>
    <col min="8" max="8" width="5.375" customWidth="1"/>
    <col min="9" max="9" width="17.125" customWidth="1"/>
    <col min="10" max="10" width="5.375" customWidth="1"/>
  </cols>
  <sheetData>
    <row r="1" spans="1:11">
      <c r="A1" s="22"/>
      <c r="J1" s="18"/>
      <c r="K1" s="18"/>
    </row>
    <row r="2" spans="1:11">
      <c r="A2" s="23" t="s">
        <v>105</v>
      </c>
      <c r="C2" s="18" t="s">
        <v>106</v>
      </c>
      <c r="D2" s="18" t="s">
        <v>107</v>
      </c>
      <c r="E2" s="30" t="s">
        <v>108</v>
      </c>
      <c r="F2" s="30" t="s">
        <v>254</v>
      </c>
      <c r="G2" s="31" t="s">
        <v>106</v>
      </c>
      <c r="H2" s="31" t="s">
        <v>109</v>
      </c>
      <c r="I2" s="31" t="s">
        <v>107</v>
      </c>
      <c r="J2" s="37" t="s">
        <v>108</v>
      </c>
      <c r="K2" s="31" t="s">
        <v>110</v>
      </c>
    </row>
    <row r="3" ht="14.25" spans="1:11">
      <c r="A3" s="22">
        <v>0</v>
      </c>
      <c r="B3" s="24" t="s">
        <v>111</v>
      </c>
      <c r="C3" s="25" t="s">
        <v>114</v>
      </c>
      <c r="D3" s="26" t="s">
        <v>255</v>
      </c>
      <c r="E3" s="32">
        <v>0.15</v>
      </c>
      <c r="F3" s="32">
        <v>0.2</v>
      </c>
      <c r="G3" s="33" t="s">
        <v>114</v>
      </c>
      <c r="H3" s="33" t="s">
        <v>115</v>
      </c>
      <c r="I3" s="18" t="s">
        <v>116</v>
      </c>
      <c r="J3" s="32">
        <v>0.1</v>
      </c>
      <c r="K3" s="34" t="s">
        <v>117</v>
      </c>
    </row>
    <row r="4" ht="14.25" spans="1:11">
      <c r="A4" s="22">
        <v>0</v>
      </c>
      <c r="B4" s="27" t="s">
        <v>118</v>
      </c>
      <c r="C4" s="28" t="s">
        <v>119</v>
      </c>
      <c r="D4" s="29"/>
      <c r="G4" s="34" t="s">
        <v>112</v>
      </c>
      <c r="H4" s="33" t="s">
        <v>115</v>
      </c>
      <c r="I4" s="38" t="s">
        <v>120</v>
      </c>
      <c r="J4" s="32">
        <v>0.1</v>
      </c>
      <c r="K4" s="34" t="s">
        <v>121</v>
      </c>
    </row>
    <row r="5" ht="14.25" spans="1:11">
      <c r="A5" s="22">
        <v>1</v>
      </c>
      <c r="B5" s="24" t="s">
        <v>122</v>
      </c>
      <c r="C5" s="27" t="s">
        <v>123</v>
      </c>
      <c r="D5" s="26" t="s">
        <v>255</v>
      </c>
      <c r="E5" s="35">
        <v>0.05</v>
      </c>
      <c r="F5" s="36">
        <f t="shared" ref="F5:F9" si="0">E5*1.2</f>
        <v>0.06</v>
      </c>
      <c r="G5" s="34" t="s">
        <v>124</v>
      </c>
      <c r="H5" s="33" t="s">
        <v>115</v>
      </c>
      <c r="I5" s="38" t="s">
        <v>125</v>
      </c>
      <c r="J5" s="32">
        <v>0.1</v>
      </c>
      <c r="K5" s="34" t="s">
        <v>126</v>
      </c>
    </row>
    <row r="6" ht="14.25" spans="1:11">
      <c r="A6" s="22">
        <v>2</v>
      </c>
      <c r="B6" s="24" t="s">
        <v>122</v>
      </c>
      <c r="C6" s="27" t="s">
        <v>127</v>
      </c>
      <c r="D6" s="26" t="s">
        <v>255</v>
      </c>
      <c r="E6" s="35">
        <v>0.08</v>
      </c>
      <c r="F6" s="36">
        <f t="shared" si="0"/>
        <v>0.096</v>
      </c>
      <c r="G6" s="34" t="s">
        <v>128</v>
      </c>
      <c r="H6" s="33" t="s">
        <v>115</v>
      </c>
      <c r="I6" s="38" t="s">
        <v>129</v>
      </c>
      <c r="J6" s="32">
        <v>0.1</v>
      </c>
      <c r="K6" s="34" t="s">
        <v>130</v>
      </c>
    </row>
    <row r="7" ht="14.25" spans="1:11">
      <c r="A7" s="22">
        <v>3</v>
      </c>
      <c r="B7" s="24" t="s">
        <v>122</v>
      </c>
      <c r="C7" s="24" t="s">
        <v>131</v>
      </c>
      <c r="D7" s="26" t="s">
        <v>255</v>
      </c>
      <c r="E7" s="35">
        <v>0.1</v>
      </c>
      <c r="F7" s="36">
        <f t="shared" si="0"/>
        <v>0.12</v>
      </c>
      <c r="G7" s="34" t="s">
        <v>132</v>
      </c>
      <c r="H7" s="33" t="s">
        <v>115</v>
      </c>
      <c r="I7" s="18" t="s">
        <v>133</v>
      </c>
      <c r="J7" s="32">
        <v>0.1</v>
      </c>
      <c r="K7" s="33" t="s">
        <v>134</v>
      </c>
    </row>
    <row r="8" ht="14.25" spans="1:11">
      <c r="A8" s="22">
        <v>4</v>
      </c>
      <c r="B8" s="24" t="s">
        <v>122</v>
      </c>
      <c r="C8" s="24" t="s">
        <v>135</v>
      </c>
      <c r="D8" s="26" t="s">
        <v>255</v>
      </c>
      <c r="E8" s="35">
        <v>0.12</v>
      </c>
      <c r="F8" s="36">
        <f t="shared" si="0"/>
        <v>0.144</v>
      </c>
      <c r="G8" s="34" t="s">
        <v>136</v>
      </c>
      <c r="H8" s="33" t="s">
        <v>115</v>
      </c>
      <c r="I8" s="18" t="s">
        <v>137</v>
      </c>
      <c r="J8" s="32">
        <v>0.1</v>
      </c>
      <c r="K8" s="34" t="s">
        <v>138</v>
      </c>
    </row>
    <row r="9" ht="14.25" spans="1:13">
      <c r="A9" s="22">
        <v>5</v>
      </c>
      <c r="B9" s="24" t="s">
        <v>122</v>
      </c>
      <c r="C9" s="24" t="s">
        <v>139</v>
      </c>
      <c r="D9" s="26" t="s">
        <v>255</v>
      </c>
      <c r="E9" s="35">
        <v>0.15</v>
      </c>
      <c r="F9" s="36">
        <f t="shared" si="0"/>
        <v>0.18</v>
      </c>
      <c r="G9" s="34" t="s">
        <v>140</v>
      </c>
      <c r="H9" s="33" t="s">
        <v>115</v>
      </c>
      <c r="I9" s="18" t="s">
        <v>141</v>
      </c>
      <c r="J9" s="32">
        <v>0.1</v>
      </c>
      <c r="K9" s="34" t="s">
        <v>142</v>
      </c>
      <c r="M9" s="18"/>
    </row>
    <row r="10" ht="14.25" spans="5:13">
      <c r="E10" s="32">
        <f>SUM(E5:E9)</f>
        <v>0.5</v>
      </c>
      <c r="F10" s="32">
        <f>SUM(F3:F9)</f>
        <v>0.8</v>
      </c>
      <c r="G10" s="34" t="s">
        <v>143</v>
      </c>
      <c r="H10" s="33" t="s">
        <v>115</v>
      </c>
      <c r="I10" s="18" t="s">
        <v>144</v>
      </c>
      <c r="J10" s="32">
        <v>0.1</v>
      </c>
      <c r="K10" s="34" t="s">
        <v>145</v>
      </c>
      <c r="M10" s="18"/>
    </row>
    <row r="11" spans="9:9">
      <c r="I11" s="18"/>
    </row>
    <row r="12" spans="9:9">
      <c r="I12" s="18"/>
    </row>
    <row r="13" ht="14.25" spans="2:13">
      <c r="B13" s="18"/>
      <c r="G13" s="34" t="s">
        <v>146</v>
      </c>
      <c r="H13" s="33" t="s">
        <v>115</v>
      </c>
      <c r="I13" s="18" t="s">
        <v>147</v>
      </c>
      <c r="J13" s="32">
        <v>0.1</v>
      </c>
      <c r="K13" s="34" t="s">
        <v>148</v>
      </c>
      <c r="M13" s="18"/>
    </row>
    <row r="14" ht="14.25" spans="2:13">
      <c r="B14" s="18"/>
      <c r="G14" s="34" t="s">
        <v>149</v>
      </c>
      <c r="H14" s="33" t="s">
        <v>115</v>
      </c>
      <c r="I14" s="18" t="s">
        <v>150</v>
      </c>
      <c r="J14" s="32">
        <v>0.1</v>
      </c>
      <c r="K14" s="34" t="s">
        <v>151</v>
      </c>
      <c r="M14" s="18"/>
    </row>
    <row r="15" ht="14.25" spans="2:11">
      <c r="B15" s="18"/>
      <c r="G15" s="34" t="s">
        <v>153</v>
      </c>
      <c r="H15" s="33" t="s">
        <v>115</v>
      </c>
      <c r="I15" s="18" t="s">
        <v>154</v>
      </c>
      <c r="J15" s="32">
        <v>0.1</v>
      </c>
      <c r="K15" s="34" t="s">
        <v>155</v>
      </c>
    </row>
    <row r="16" ht="14.25" spans="2:11">
      <c r="B16" s="18"/>
      <c r="G16" s="34" t="s">
        <v>157</v>
      </c>
      <c r="H16" s="33" t="s">
        <v>115</v>
      </c>
      <c r="I16" s="18" t="s">
        <v>158</v>
      </c>
      <c r="J16" s="32">
        <v>0.1</v>
      </c>
      <c r="K16" s="34" t="s">
        <v>159</v>
      </c>
    </row>
    <row r="17" ht="14.25" spans="2:11">
      <c r="B17" s="18"/>
      <c r="G17" s="34" t="s">
        <v>161</v>
      </c>
      <c r="H17" s="33" t="s">
        <v>115</v>
      </c>
      <c r="I17" s="18" t="s">
        <v>162</v>
      </c>
      <c r="J17" s="32">
        <v>0.1</v>
      </c>
      <c r="K17" s="34" t="s">
        <v>163</v>
      </c>
    </row>
    <row r="18" ht="14.25" spans="2:11">
      <c r="B18" s="18"/>
      <c r="G18" s="34" t="s">
        <v>165</v>
      </c>
      <c r="H18" s="33" t="s">
        <v>115</v>
      </c>
      <c r="I18" s="18" t="s">
        <v>166</v>
      </c>
      <c r="J18" s="32">
        <v>0.1</v>
      </c>
      <c r="K18" s="34" t="s">
        <v>167</v>
      </c>
    </row>
    <row r="19" ht="14.25" spans="2:11">
      <c r="B19" s="18"/>
      <c r="G19" s="34" t="s">
        <v>169</v>
      </c>
      <c r="H19" s="33" t="s">
        <v>115</v>
      </c>
      <c r="I19" s="18" t="s">
        <v>170</v>
      </c>
      <c r="J19" s="32">
        <v>0.1</v>
      </c>
      <c r="K19" s="34" t="s">
        <v>171</v>
      </c>
    </row>
    <row r="20" ht="14.25" spans="2:11">
      <c r="B20" s="18"/>
      <c r="G20" s="34" t="s">
        <v>173</v>
      </c>
      <c r="H20" s="33" t="s">
        <v>115</v>
      </c>
      <c r="I20" s="18" t="s">
        <v>174</v>
      </c>
      <c r="J20" s="32">
        <v>0.1</v>
      </c>
      <c r="K20" s="34" t="s">
        <v>175</v>
      </c>
    </row>
    <row r="21" ht="14.25" spans="2:11">
      <c r="B21" s="18"/>
      <c r="G21" s="34" t="s">
        <v>177</v>
      </c>
      <c r="H21" s="33" t="s">
        <v>115</v>
      </c>
      <c r="I21" s="18" t="s">
        <v>178</v>
      </c>
      <c r="J21" s="32">
        <v>0.1</v>
      </c>
      <c r="K21" s="34" t="s">
        <v>179</v>
      </c>
    </row>
    <row r="22" ht="14.25" spans="2:11">
      <c r="B22" s="18"/>
      <c r="G22" s="34" t="s">
        <v>180</v>
      </c>
      <c r="H22" s="33" t="s">
        <v>115</v>
      </c>
      <c r="I22" s="18" t="s">
        <v>181</v>
      </c>
      <c r="J22" s="32">
        <v>0.1</v>
      </c>
      <c r="K22" s="34" t="s">
        <v>182</v>
      </c>
    </row>
    <row r="23" ht="14.25" spans="2:11">
      <c r="B23" s="18"/>
      <c r="G23" s="34" t="s">
        <v>183</v>
      </c>
      <c r="H23" s="33" t="s">
        <v>115</v>
      </c>
      <c r="I23" s="18" t="s">
        <v>184</v>
      </c>
      <c r="J23" s="32">
        <v>0.1</v>
      </c>
      <c r="K23" s="34" t="s">
        <v>185</v>
      </c>
    </row>
    <row r="24" ht="14.25" spans="2:11">
      <c r="B24" s="18"/>
      <c r="G24" s="34" t="s">
        <v>186</v>
      </c>
      <c r="H24" s="33" t="s">
        <v>115</v>
      </c>
      <c r="I24" s="18" t="s">
        <v>187</v>
      </c>
      <c r="J24" s="32">
        <v>0.1</v>
      </c>
      <c r="K24" s="34" t="s">
        <v>188</v>
      </c>
    </row>
    <row r="25" ht="14.25" spans="2:11">
      <c r="B25" s="18"/>
      <c r="G25" s="34" t="s">
        <v>189</v>
      </c>
      <c r="H25" s="33" t="s">
        <v>115</v>
      </c>
      <c r="I25" s="18" t="s">
        <v>190</v>
      </c>
      <c r="J25" s="32">
        <v>0.1</v>
      </c>
      <c r="K25" s="34" t="s">
        <v>191</v>
      </c>
    </row>
    <row r="26" ht="14.25" spans="2:11">
      <c r="B26" s="18"/>
      <c r="G26" s="34" t="s">
        <v>192</v>
      </c>
      <c r="H26" s="33" t="s">
        <v>115</v>
      </c>
      <c r="I26" s="18" t="s">
        <v>193</v>
      </c>
      <c r="J26" s="32">
        <v>0.1</v>
      </c>
      <c r="K26" s="34" t="s">
        <v>194</v>
      </c>
    </row>
    <row r="27" spans="2:2">
      <c r="B27" s="18"/>
    </row>
    <row r="28" spans="2:2">
      <c r="B28" s="18"/>
    </row>
    <row r="29" spans="2:2">
      <c r="B29" s="18"/>
    </row>
    <row r="30" spans="2:2">
      <c r="B30" s="18"/>
    </row>
    <row r="31" spans="2:2">
      <c r="B31" s="18"/>
    </row>
    <row r="32" spans="2:2">
      <c r="B32" s="18"/>
    </row>
    <row r="33" spans="2:2">
      <c r="B33" s="18"/>
    </row>
    <row r="34" spans="3:7">
      <c r="C34" s="21"/>
      <c r="D34" s="30" t="s">
        <v>195</v>
      </c>
      <c r="E34" s="18" t="s">
        <v>256</v>
      </c>
      <c r="F34" s="18" t="s">
        <v>197</v>
      </c>
      <c r="G34" s="18" t="s">
        <v>198</v>
      </c>
    </row>
    <row r="35" spans="3:7">
      <c r="C35" s="30" t="s">
        <v>199</v>
      </c>
      <c r="D35" s="21">
        <v>120</v>
      </c>
      <c r="E35" s="21">
        <v>120</v>
      </c>
      <c r="F35" s="21">
        <v>120</v>
      </c>
      <c r="G35" s="21">
        <v>120</v>
      </c>
    </row>
    <row r="36" spans="3:7">
      <c r="C36" s="30" t="s">
        <v>200</v>
      </c>
      <c r="D36" s="21"/>
      <c r="G36" s="21"/>
    </row>
    <row r="37" spans="3:7">
      <c r="C37" s="30" t="s">
        <v>201</v>
      </c>
      <c r="D37" s="21"/>
      <c r="E37" s="21">
        <v>50</v>
      </c>
      <c r="G37" s="21"/>
    </row>
    <row r="38" spans="3:7">
      <c r="C38" s="30" t="s">
        <v>201</v>
      </c>
      <c r="D38" s="21">
        <v>50</v>
      </c>
      <c r="E38" s="21">
        <f>D38</f>
        <v>50</v>
      </c>
      <c r="F38" s="21">
        <f>E38</f>
        <v>50</v>
      </c>
      <c r="G38" s="21">
        <f>F38</f>
        <v>50</v>
      </c>
    </row>
    <row r="39" spans="3:7">
      <c r="C39" s="30" t="s">
        <v>201</v>
      </c>
      <c r="D39" s="21">
        <v>50</v>
      </c>
      <c r="E39" s="21">
        <f>D39</f>
        <v>50</v>
      </c>
      <c r="F39" s="21">
        <f>E39</f>
        <v>50</v>
      </c>
      <c r="G39" s="21">
        <f>F39</f>
        <v>50</v>
      </c>
    </row>
    <row r="40" spans="3:7">
      <c r="C40" s="30" t="s">
        <v>201</v>
      </c>
      <c r="D40" s="21">
        <v>50</v>
      </c>
      <c r="E40" s="21">
        <f>D40</f>
        <v>50</v>
      </c>
      <c r="F40" s="21">
        <f>E40</f>
        <v>50</v>
      </c>
      <c r="G40" s="21">
        <f>F40</f>
        <v>50</v>
      </c>
    </row>
    <row r="41" spans="3:8">
      <c r="C41" s="30" t="s">
        <v>202</v>
      </c>
      <c r="D41" s="21">
        <f t="shared" ref="D41:G41" si="1">SUM(D35:D40)</f>
        <v>270</v>
      </c>
      <c r="E41" s="21">
        <f t="shared" si="1"/>
        <v>320</v>
      </c>
      <c r="F41" s="21">
        <f t="shared" si="1"/>
        <v>270</v>
      </c>
      <c r="G41" s="21">
        <f t="shared" si="1"/>
        <v>270</v>
      </c>
      <c r="H41">
        <f>SUM(D41:G41)</f>
        <v>1130</v>
      </c>
    </row>
    <row r="47" spans="7:7">
      <c r="G47" s="18"/>
    </row>
    <row r="49" spans="5:7">
      <c r="E49" s="30"/>
      <c r="G49" s="18"/>
    </row>
    <row r="50" spans="5:5">
      <c r="E50" s="30"/>
    </row>
    <row r="51" spans="5:7">
      <c r="E51" s="30"/>
      <c r="G51" s="18"/>
    </row>
    <row r="52" spans="5:5">
      <c r="E52" s="30"/>
    </row>
    <row r="53" spans="5:9">
      <c r="E53" s="30"/>
      <c r="G53" s="21"/>
      <c r="H53" s="21"/>
      <c r="I53" s="21"/>
    </row>
    <row r="54" spans="5:9">
      <c r="E54" s="30"/>
      <c r="G54" s="21"/>
      <c r="H54" s="21"/>
      <c r="I54" s="21"/>
    </row>
    <row r="55" spans="5:9">
      <c r="E55" s="30"/>
      <c r="G55" s="21"/>
      <c r="H55" s="21"/>
      <c r="I55" s="21"/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42"/>
  <sheetViews>
    <sheetView tabSelected="1" workbookViewId="0">
      <selection activeCell="J13" sqref="J13:N24"/>
    </sheetView>
  </sheetViews>
  <sheetFormatPr defaultColWidth="9" defaultRowHeight="13.5"/>
  <cols>
    <col min="2" max="2" width="12" customWidth="1"/>
    <col min="3" max="3" width="11.0166666666667"/>
    <col min="4" max="4" width="11.575"/>
    <col min="6" max="6" width="12.5"/>
    <col min="10" max="10" width="12" customWidth="1"/>
    <col min="11" max="18" width="14.125" customWidth="1"/>
  </cols>
  <sheetData>
    <row r="1" spans="1:13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>
        <v>1</v>
      </c>
      <c r="C2" s="3" t="s">
        <v>257</v>
      </c>
      <c r="D2" s="2"/>
      <c r="E2" s="2"/>
      <c r="F2" s="1"/>
      <c r="G2" s="1"/>
      <c r="H2" s="1"/>
      <c r="I2" s="1"/>
      <c r="J2" s="1"/>
      <c r="K2" s="1"/>
      <c r="L2" s="1"/>
      <c r="M2" s="1"/>
    </row>
    <row r="3" spans="1:13">
      <c r="A3" s="1"/>
      <c r="B3" s="4">
        <v>2</v>
      </c>
      <c r="C3" s="5" t="s">
        <v>258</v>
      </c>
      <c r="D3" s="2"/>
      <c r="E3" s="2"/>
      <c r="F3" s="1"/>
      <c r="G3" s="1"/>
      <c r="H3" s="1"/>
      <c r="I3" s="1"/>
      <c r="J3" s="1"/>
      <c r="K3" s="1"/>
      <c r="L3" s="1"/>
      <c r="M3" s="1"/>
    </row>
    <row r="4" spans="1:13">
      <c r="A4" s="1"/>
      <c r="B4" s="4"/>
      <c r="C4" s="5" t="s">
        <v>259</v>
      </c>
      <c r="D4" s="2"/>
      <c r="E4" s="2"/>
      <c r="F4" s="1"/>
      <c r="G4" s="1"/>
      <c r="H4" s="1"/>
      <c r="I4" s="1"/>
      <c r="J4" s="1"/>
      <c r="K4" s="1"/>
      <c r="L4" s="1"/>
      <c r="M4" s="1"/>
    </row>
    <row r="5" spans="1:13">
      <c r="A5" s="1"/>
      <c r="B5" s="4"/>
      <c r="C5" s="5" t="s">
        <v>260</v>
      </c>
      <c r="D5" s="2"/>
      <c r="E5" s="2"/>
      <c r="F5" s="1"/>
      <c r="G5" s="1"/>
      <c r="H5" s="1"/>
      <c r="I5" s="1"/>
      <c r="J5" s="1"/>
      <c r="K5" s="1"/>
      <c r="L5" s="1"/>
      <c r="M5" s="1"/>
    </row>
    <row r="6" ht="60.95" spans="1:13">
      <c r="A6" s="1"/>
      <c r="B6" s="1">
        <v>4</v>
      </c>
      <c r="C6" s="6" t="s">
        <v>261</v>
      </c>
      <c r="D6" s="4"/>
      <c r="E6" s="4"/>
      <c r="F6" s="4" t="str">
        <f>_xlfn.DISPIMG("ID_ADA892ED7AC949BB9B54058F682DD9B5",1)</f>
        <v>=DISPIMG("ID_ADA892ED7AC949BB9B54058F682DD9B5",1)</v>
      </c>
      <c r="G6" s="4"/>
      <c r="H6" s="4"/>
      <c r="I6" s="4"/>
      <c r="J6" s="4"/>
      <c r="K6" s="1"/>
      <c r="L6" s="1"/>
      <c r="M6" s="1"/>
    </row>
    <row r="7" spans="1:13">
      <c r="A7" s="1"/>
      <c r="B7" s="1">
        <v>5</v>
      </c>
      <c r="C7" s="6" t="s">
        <v>262</v>
      </c>
      <c r="D7" s="2"/>
      <c r="E7" s="2"/>
      <c r="F7" s="4"/>
      <c r="G7" s="4"/>
      <c r="H7" s="4"/>
      <c r="I7" s="4"/>
      <c r="J7" s="4"/>
      <c r="K7" s="1"/>
      <c r="L7" s="1"/>
      <c r="M7" s="1"/>
    </row>
    <row r="8" spans="1:13">
      <c r="A8" s="1"/>
      <c r="B8" s="6"/>
      <c r="C8" s="4"/>
      <c r="D8" s="4"/>
      <c r="E8" s="4"/>
      <c r="F8" s="4"/>
      <c r="G8" s="4"/>
      <c r="H8" s="4"/>
      <c r="I8" s="4"/>
      <c r="J8" s="4"/>
      <c r="K8" s="1"/>
      <c r="L8" s="1"/>
      <c r="M8" s="1"/>
    </row>
    <row r="9" spans="1:14">
      <c r="A9" s="1"/>
      <c r="B9" s="4"/>
      <c r="C9" s="6"/>
      <c r="D9" s="4"/>
      <c r="E9" s="4"/>
      <c r="F9" s="4"/>
      <c r="G9" s="4"/>
      <c r="H9" s="4"/>
      <c r="I9" s="9"/>
      <c r="J9" s="9"/>
      <c r="K9" s="1"/>
      <c r="L9" s="1"/>
      <c r="M9" s="1"/>
      <c r="N9" s="1"/>
    </row>
    <row r="10" spans="1:14">
      <c r="A10" s="1"/>
      <c r="B10" s="4"/>
      <c r="C10" s="3"/>
      <c r="D10" s="4"/>
      <c r="E10" s="4"/>
      <c r="F10" s="4"/>
      <c r="G10" s="4"/>
      <c r="H10" s="4"/>
      <c r="I10" s="11"/>
      <c r="J10" s="11"/>
      <c r="K10" s="1"/>
      <c r="L10" s="1"/>
      <c r="M10" s="1"/>
      <c r="N10" s="17"/>
    </row>
    <row r="11" spans="1:13">
      <c r="A11" s="1"/>
      <c r="B11" s="4">
        <v>6</v>
      </c>
      <c r="C11" s="6" t="s">
        <v>263</v>
      </c>
      <c r="D11" s="2"/>
      <c r="E11" s="2"/>
      <c r="F11" s="8"/>
      <c r="G11" s="4"/>
      <c r="H11" s="4"/>
      <c r="I11" s="11"/>
      <c r="J11" s="11"/>
      <c r="K11" s="1"/>
      <c r="L11" s="1"/>
      <c r="M11" s="1"/>
    </row>
    <row r="12" ht="74.75" spans="1:8">
      <c r="A12" s="1"/>
      <c r="B12" s="4"/>
      <c r="C12" s="1" t="str">
        <f>_xlfn.DISPIMG("ID_F144EAC0F55F4486A1B352B766C64A69",1)</f>
        <v>=DISPIMG("ID_F144EAC0F55F4486A1B352B766C64A69",1)</v>
      </c>
      <c r="D12" s="2" t="str">
        <f>_xlfn.DISPIMG("ID_BD88390656E74212BE014E2E91E2FFC5",1)</f>
        <v>=DISPIMG("ID_BD88390656E74212BE014E2E91E2FFC5",1)</v>
      </c>
      <c r="E12" s="2"/>
      <c r="F12" s="8"/>
      <c r="G12" s="4"/>
      <c r="H12" s="4"/>
    </row>
    <row r="13" spans="1:14">
      <c r="A13" s="1"/>
      <c r="B13" s="4"/>
      <c r="C13" s="1"/>
      <c r="D13" s="2"/>
      <c r="E13" s="2"/>
      <c r="F13" s="8"/>
      <c r="G13" s="4"/>
      <c r="H13" s="4"/>
      <c r="J13" s="12"/>
      <c r="K13" s="13" t="s">
        <v>208</v>
      </c>
      <c r="L13" s="13" t="s">
        <v>222</v>
      </c>
      <c r="M13" s="13" t="s">
        <v>213</v>
      </c>
      <c r="N13" s="13" t="s">
        <v>226</v>
      </c>
    </row>
    <row r="14" spans="1:14">
      <c r="A14" s="1"/>
      <c r="B14" s="4"/>
      <c r="C14" s="1"/>
      <c r="D14" s="2"/>
      <c r="E14" s="2"/>
      <c r="F14" s="8"/>
      <c r="G14" s="4"/>
      <c r="H14" s="4"/>
      <c r="J14" s="14" t="s">
        <v>264</v>
      </c>
      <c r="K14" s="15" t="s">
        <v>265</v>
      </c>
      <c r="L14" s="14" t="s">
        <v>265</v>
      </c>
      <c r="M14" s="15" t="s">
        <v>266</v>
      </c>
      <c r="N14" s="14" t="s">
        <v>267</v>
      </c>
    </row>
    <row r="15" spans="1:14">
      <c r="A15" s="1"/>
      <c r="B15" s="4"/>
      <c r="C15" s="1"/>
      <c r="D15" s="2"/>
      <c r="E15" s="2"/>
      <c r="F15" s="8"/>
      <c r="G15" s="4"/>
      <c r="H15" s="4"/>
      <c r="I15" s="11"/>
      <c r="J15" s="14" t="s">
        <v>268</v>
      </c>
      <c r="K15" s="15" t="s">
        <v>269</v>
      </c>
      <c r="L15" s="14" t="s">
        <v>269</v>
      </c>
      <c r="M15" s="15" t="s">
        <v>270</v>
      </c>
      <c r="N15" s="14" t="s">
        <v>270</v>
      </c>
    </row>
    <row r="16" spans="1:14">
      <c r="A16" s="1"/>
      <c r="B16" s="4"/>
      <c r="C16" s="1"/>
      <c r="D16" s="2"/>
      <c r="E16" s="2"/>
      <c r="F16" s="4"/>
      <c r="G16" s="4"/>
      <c r="H16" s="4"/>
      <c r="I16" s="4"/>
      <c r="J16" s="14" t="s">
        <v>271</v>
      </c>
      <c r="K16" s="15" t="s">
        <v>272</v>
      </c>
      <c r="L16" s="14" t="s">
        <v>272</v>
      </c>
      <c r="M16" s="15" t="s">
        <v>273</v>
      </c>
      <c r="N16" s="14" t="s">
        <v>273</v>
      </c>
    </row>
    <row r="17" spans="1:14">
      <c r="A17" s="1"/>
      <c r="B17" s="4"/>
      <c r="C17" s="4"/>
      <c r="D17" s="4"/>
      <c r="E17" s="4"/>
      <c r="F17" s="4"/>
      <c r="G17" s="4"/>
      <c r="H17" s="4"/>
      <c r="I17" s="4"/>
      <c r="J17" s="14" t="s">
        <v>274</v>
      </c>
      <c r="K17" s="15" t="s">
        <v>275</v>
      </c>
      <c r="L17" s="14" t="s">
        <v>275</v>
      </c>
      <c r="M17" s="15" t="s">
        <v>276</v>
      </c>
      <c r="N17" s="14" t="s">
        <v>276</v>
      </c>
    </row>
    <row r="18" spans="1:14">
      <c r="A18" s="1"/>
      <c r="B18" s="1"/>
      <c r="C18" s="1"/>
      <c r="D18" s="4"/>
      <c r="E18" s="4"/>
      <c r="F18" s="4"/>
      <c r="G18" s="4"/>
      <c r="H18" s="4"/>
      <c r="I18" s="4"/>
      <c r="J18" s="14" t="s">
        <v>277</v>
      </c>
      <c r="K18" s="15" t="s">
        <v>278</v>
      </c>
      <c r="L18" s="14" t="s">
        <v>278</v>
      </c>
      <c r="M18" s="15" t="s">
        <v>279</v>
      </c>
      <c r="N18" s="14" t="s">
        <v>279</v>
      </c>
    </row>
    <row r="19" spans="1:14">
      <c r="A19" s="1"/>
      <c r="B19" s="1"/>
      <c r="C19" s="1"/>
      <c r="D19" s="4"/>
      <c r="E19" s="4"/>
      <c r="F19" s="9"/>
      <c r="G19" s="4"/>
      <c r="H19" s="8"/>
      <c r="I19" s="4"/>
      <c r="J19" s="14" t="s">
        <v>280</v>
      </c>
      <c r="K19" s="15" t="s">
        <v>281</v>
      </c>
      <c r="L19" s="14" t="s">
        <v>281</v>
      </c>
      <c r="M19" s="15" t="s">
        <v>282</v>
      </c>
      <c r="N19" s="14" t="s">
        <v>282</v>
      </c>
    </row>
    <row r="20" spans="1:10">
      <c r="A20" s="1"/>
      <c r="B20" s="1"/>
      <c r="C20" s="6"/>
      <c r="D20" s="4"/>
      <c r="E20" s="4"/>
      <c r="F20" s="1"/>
      <c r="G20" s="1"/>
      <c r="H20" s="1"/>
      <c r="I20" s="4"/>
      <c r="J20" s="1"/>
    </row>
    <row r="21" spans="1:10">
      <c r="A21" s="1"/>
      <c r="B21" s="4"/>
      <c r="C21" s="3"/>
      <c r="D21" s="4"/>
      <c r="E21" s="4"/>
      <c r="F21" s="1"/>
      <c r="G21" s="1"/>
      <c r="H21" s="1"/>
      <c r="I21" s="4"/>
      <c r="J21" s="1"/>
    </row>
    <row r="22" spans="1:10">
      <c r="A22" s="1"/>
      <c r="B22" s="4"/>
      <c r="C22" s="7"/>
      <c r="D22" s="7"/>
      <c r="E22" s="10"/>
      <c r="F22" s="1"/>
      <c r="G22" s="1"/>
      <c r="H22" s="1"/>
      <c r="I22" s="4"/>
      <c r="J22" s="1"/>
    </row>
    <row r="23" spans="1:11">
      <c r="A23" s="1"/>
      <c r="B23" s="4"/>
      <c r="C23" s="7"/>
      <c r="D23" s="7"/>
      <c r="E23" s="10"/>
      <c r="F23" s="11"/>
      <c r="G23" s="4"/>
      <c r="H23" s="4"/>
      <c r="I23" s="4"/>
      <c r="J23" s="5" t="s">
        <v>259</v>
      </c>
      <c r="K23" s="2"/>
    </row>
    <row r="24" spans="1:11">
      <c r="A24" s="1"/>
      <c r="B24" s="4"/>
      <c r="C24" s="7"/>
      <c r="D24" s="7"/>
      <c r="E24" s="10"/>
      <c r="F24" s="1"/>
      <c r="G24" s="1"/>
      <c r="H24" s="1"/>
      <c r="I24" s="1"/>
      <c r="J24" s="5" t="s">
        <v>260</v>
      </c>
      <c r="K24" s="2"/>
    </row>
    <row r="25" spans="1:14">
      <c r="A25" s="1"/>
      <c r="B25" s="1"/>
      <c r="C25" s="7"/>
      <c r="D25" s="7"/>
      <c r="E25" s="10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7"/>
      <c r="D26" s="7"/>
      <c r="E26" s="10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7"/>
      <c r="D27" s="7"/>
      <c r="E27" s="10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2"/>
      <c r="E29" s="2"/>
      <c r="F29" s="1"/>
      <c r="G29" s="1"/>
      <c r="H29" s="1"/>
      <c r="I29" s="1"/>
      <c r="J29" s="16" t="s">
        <v>264</v>
      </c>
      <c r="K29" s="15" t="s">
        <v>265</v>
      </c>
      <c r="L29" s="1"/>
      <c r="M29" s="1"/>
      <c r="N29" s="1"/>
    </row>
    <row r="30" spans="1:14">
      <c r="A30" s="1"/>
      <c r="B30" s="1"/>
      <c r="C30" s="1"/>
      <c r="D30" s="2"/>
      <c r="E30" s="2"/>
      <c r="F30" s="1"/>
      <c r="G30" s="1"/>
      <c r="H30" s="1"/>
      <c r="I30" s="1"/>
      <c r="J30" s="14" t="s">
        <v>268</v>
      </c>
      <c r="K30" s="15" t="s">
        <v>269</v>
      </c>
      <c r="L30" s="1"/>
      <c r="M30" s="1"/>
      <c r="N30" s="1"/>
    </row>
    <row r="31" spans="1:14">
      <c r="A31" s="1"/>
      <c r="J31" s="14" t="s">
        <v>271</v>
      </c>
      <c r="K31" s="15" t="s">
        <v>272</v>
      </c>
      <c r="L31" s="1"/>
      <c r="M31" s="1"/>
      <c r="N31" s="1"/>
    </row>
    <row r="32" spans="1:14">
      <c r="A32" s="1"/>
      <c r="J32" s="14" t="s">
        <v>274</v>
      </c>
      <c r="K32" s="15" t="s">
        <v>275</v>
      </c>
      <c r="L32" s="1"/>
      <c r="M32" s="1"/>
      <c r="N32" s="1"/>
    </row>
    <row r="33" spans="1:14">
      <c r="A33" s="1"/>
      <c r="C33" s="18" t="s">
        <v>283</v>
      </c>
      <c r="J33" s="14" t="s">
        <v>277</v>
      </c>
      <c r="K33" s="15" t="s">
        <v>278</v>
      </c>
      <c r="L33" s="1"/>
      <c r="M33" s="1"/>
      <c r="N33" s="1"/>
    </row>
    <row r="34" spans="1:14">
      <c r="A34" s="1"/>
      <c r="C34" s="19" t="s">
        <v>284</v>
      </c>
      <c r="D34" s="20" t="s">
        <v>285</v>
      </c>
      <c r="E34" s="6" t="s">
        <v>286</v>
      </c>
      <c r="F34" s="6" t="s">
        <v>287</v>
      </c>
      <c r="G34" s="1"/>
      <c r="J34" s="14" t="s">
        <v>280</v>
      </c>
      <c r="K34" s="15" t="s">
        <v>281</v>
      </c>
      <c r="L34" s="1"/>
      <c r="M34" s="1"/>
      <c r="N34" s="1">
        <v>800000000</v>
      </c>
    </row>
    <row r="35" spans="1:14">
      <c r="A35" s="1"/>
      <c r="C35" s="19"/>
      <c r="D35" s="11">
        <v>0.75</v>
      </c>
      <c r="E35" s="8">
        <v>0.78</v>
      </c>
      <c r="F35" s="6" t="s">
        <v>288</v>
      </c>
      <c r="G35" s="1"/>
      <c r="K35" s="1"/>
      <c r="L35" s="1"/>
      <c r="M35" s="1"/>
      <c r="N35" s="1"/>
    </row>
    <row r="36" spans="1:14">
      <c r="A36" s="1"/>
      <c r="C36" s="19" t="s">
        <v>289</v>
      </c>
      <c r="D36" s="11">
        <v>0.4</v>
      </c>
      <c r="E36" s="8">
        <v>0.1</v>
      </c>
      <c r="F36" s="6" t="s">
        <v>290</v>
      </c>
      <c r="G36" s="1"/>
      <c r="K36" s="1"/>
      <c r="L36" s="1"/>
      <c r="M36" s="1"/>
      <c r="N36" s="1"/>
    </row>
    <row r="37" spans="1:14">
      <c r="A37" s="1"/>
      <c r="K37" s="1"/>
      <c r="L37" s="1"/>
      <c r="M37" s="1"/>
      <c r="N37" s="1"/>
    </row>
    <row r="38" spans="1:14">
      <c r="A38" s="1"/>
      <c r="J38" s="5" t="s">
        <v>259</v>
      </c>
      <c r="K38" s="2"/>
      <c r="L38" s="1"/>
      <c r="M38" s="1"/>
      <c r="N38" s="1"/>
    </row>
    <row r="39" spans="1:14">
      <c r="A39" s="1"/>
      <c r="B39" s="1"/>
      <c r="C39" s="1"/>
      <c r="D39" s="2"/>
      <c r="E39" s="2"/>
      <c r="F39" s="1"/>
      <c r="G39" s="1"/>
      <c r="H39" s="1"/>
      <c r="I39" s="1"/>
      <c r="J39" s="5" t="s">
        <v>260</v>
      </c>
      <c r="K39" s="2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315135567704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6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WWO_wpscloud_20250409201303-77eb418d75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四灵召唤修改</vt:lpstr>
      <vt:lpstr>宠物属性</vt:lpstr>
      <vt:lpstr>模型需求</vt:lpstr>
      <vt:lpstr>宠物属性 (2)</vt:lpstr>
      <vt:lpstr>图鉴属性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</dc:creator>
  <cp:lastModifiedBy>杨明皓</cp:lastModifiedBy>
  <dcterms:created xsi:type="dcterms:W3CDTF">2024-08-05T20:25:00Z</dcterms:created>
  <dcterms:modified xsi:type="dcterms:W3CDTF">2024-08-12T08:08:00Z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16615CA639F54A128A765319127FB6E2_11</vt:lpwstr>
  </property>
  <property fmtid="{D5CDD505-2E9C-101B-9397-08002B2CF9AE}" pid="3" name="KSOProductBuildVer">
    <vt:lpwstr>2052-12.9.0.20767</vt:lpwstr>
  </property>
</Properties>
</file>