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Liudas\Desktop\daina\Age_depth\bacon\"/>
    </mc:Choice>
  </mc:AlternateContent>
  <xr:revisionPtr revIDLastSave="0" documentId="13_ncr:1_{051B2C88-896C-44B0-B98B-4D851A2988AE}" xr6:coauthVersionLast="46" xr6:coauthVersionMax="46" xr10:uidLastSave="{00000000-0000-0000-0000-000000000000}"/>
  <bookViews>
    <workbookView xWindow="-108" yWindow="-108" windowWidth="23256" windowHeight="12576" activeTab="3" xr2:uid="{00000000-000D-0000-FFFF-FFFF00000000}"/>
  </bookViews>
  <sheets>
    <sheet name="pjuvis" sheetId="3" r:id="rId1"/>
    <sheet name="26" sheetId="5" r:id="rId2"/>
    <sheet name="27" sheetId="6" r:id="rId3"/>
    <sheet name="26 vs. 27" sheetId="7" r:id="rId4"/>
    <sheet name="datos"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5LAu/Ppo/6ahKayxm/ukReJRAQg=="/>
    </ext>
  </extLst>
</workbook>
</file>

<file path=xl/calcChain.xml><?xml version="1.0" encoding="utf-8"?>
<calcChain xmlns="http://schemas.openxmlformats.org/spreadsheetml/2006/main">
  <c r="N4" i="7" l="1"/>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 i="7"/>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 i="7"/>
  <c r="I58" i="6"/>
  <c r="I57" i="6"/>
  <c r="I56" i="6"/>
  <c r="I55" i="6"/>
  <c r="I54" i="6"/>
  <c r="M53" i="6"/>
  <c r="K53" i="6" s="1"/>
  <c r="L53" i="6"/>
  <c r="J53" i="6"/>
  <c r="I52" i="6"/>
  <c r="I50" i="6"/>
  <c r="M49" i="6"/>
  <c r="L49" i="6"/>
  <c r="K49" i="6"/>
  <c r="J49" i="6"/>
  <c r="J47" i="6"/>
  <c r="J45" i="6"/>
  <c r="J44" i="6"/>
  <c r="J42" i="6"/>
  <c r="J41" i="6"/>
  <c r="J40" i="6"/>
  <c r="J39" i="6"/>
  <c r="J38" i="6"/>
  <c r="J37" i="6"/>
  <c r="J35" i="6"/>
  <c r="M34" i="6"/>
  <c r="L34" i="6"/>
  <c r="K34" i="6"/>
  <c r="O32" i="6"/>
  <c r="N32" i="6"/>
  <c r="M32" i="6"/>
  <c r="K32" i="6" s="1"/>
  <c r="J32" i="6"/>
  <c r="I30" i="6"/>
  <c r="I29" i="6"/>
  <c r="I28" i="6"/>
  <c r="O27" i="6"/>
  <c r="L27" i="6" s="1"/>
  <c r="N27" i="6"/>
  <c r="J27" i="6"/>
  <c r="I26" i="6"/>
  <c r="I25" i="6"/>
  <c r="I24" i="6"/>
  <c r="O23" i="6"/>
  <c r="L23" i="6" s="1"/>
  <c r="K23" i="6" s="1"/>
  <c r="N23" i="6"/>
  <c r="M23" i="6"/>
  <c r="J23" i="6"/>
  <c r="I22" i="6"/>
  <c r="O20" i="6"/>
  <c r="L20" i="6" s="1"/>
  <c r="N20" i="6"/>
  <c r="J20" i="6"/>
  <c r="I19" i="6"/>
  <c r="O18" i="6"/>
  <c r="N18" i="6"/>
  <c r="M18" i="6"/>
  <c r="J18" i="6"/>
  <c r="I17" i="6"/>
  <c r="O16" i="6"/>
  <c r="N16" i="6"/>
  <c r="M16" i="6"/>
  <c r="K16" i="6" s="1"/>
  <c r="L16" i="6"/>
  <c r="J16" i="6"/>
  <c r="O15" i="6"/>
  <c r="N15" i="6"/>
  <c r="M15" i="6"/>
  <c r="L15" i="6"/>
  <c r="K15" i="6"/>
  <c r="J15" i="6"/>
  <c r="I14" i="6"/>
  <c r="I12" i="6"/>
  <c r="I11" i="6"/>
  <c r="I10" i="6"/>
  <c r="I9" i="6"/>
  <c r="O8" i="6"/>
  <c r="L8" i="6" s="1"/>
  <c r="N8" i="6"/>
  <c r="J8" i="6"/>
  <c r="I7" i="6"/>
  <c r="I6" i="6"/>
  <c r="O5" i="6"/>
  <c r="L5" i="6" s="1"/>
  <c r="N5" i="6"/>
  <c r="J5" i="6"/>
  <c r="O4" i="6"/>
  <c r="N4" i="6"/>
  <c r="M4" i="6"/>
  <c r="K4" i="6" s="1"/>
  <c r="L4" i="6"/>
  <c r="J4" i="6"/>
  <c r="O3" i="6"/>
  <c r="N3" i="6"/>
  <c r="M3" i="6"/>
  <c r="L3" i="6"/>
  <c r="K3" i="6"/>
  <c r="J3" i="6"/>
  <c r="O2" i="6"/>
  <c r="L32" i="6" s="1"/>
  <c r="N2" i="6"/>
  <c r="M2" i="6"/>
  <c r="L2" i="6"/>
  <c r="K2" i="6"/>
  <c r="J2" i="6"/>
  <c r="I6" i="5"/>
  <c r="I7" i="5"/>
  <c r="I11" i="5"/>
  <c r="I12" i="5"/>
  <c r="I9" i="5"/>
  <c r="I14" i="5"/>
  <c r="I10" i="5"/>
  <c r="I17" i="5"/>
  <c r="I19" i="5"/>
  <c r="I22" i="5"/>
  <c r="I25" i="5"/>
  <c r="I24" i="5"/>
  <c r="I26" i="5"/>
  <c r="I29" i="5"/>
  <c r="I28" i="5"/>
  <c r="I30" i="5"/>
  <c r="I52" i="5"/>
  <c r="I50" i="5"/>
  <c r="I54" i="5"/>
  <c r="I55" i="5"/>
  <c r="I56" i="5"/>
  <c r="I57" i="5"/>
  <c r="I58" i="5"/>
  <c r="J53" i="5"/>
  <c r="J49" i="5"/>
  <c r="J47" i="5"/>
  <c r="J45" i="5"/>
  <c r="J44" i="5"/>
  <c r="J42" i="5"/>
  <c r="J41" i="5"/>
  <c r="J40" i="5"/>
  <c r="J39" i="5"/>
  <c r="J38" i="5"/>
  <c r="J37" i="5"/>
  <c r="J35" i="5"/>
  <c r="O32" i="5"/>
  <c r="N32" i="5"/>
  <c r="J32" i="5"/>
  <c r="O27" i="5"/>
  <c r="N27" i="5"/>
  <c r="J27" i="5"/>
  <c r="O23" i="5"/>
  <c r="N23" i="5"/>
  <c r="J23" i="5"/>
  <c r="O20" i="5"/>
  <c r="N20" i="5"/>
  <c r="J20" i="5"/>
  <c r="O18" i="5"/>
  <c r="N18" i="5"/>
  <c r="J18" i="5"/>
  <c r="O16" i="5"/>
  <c r="N16" i="5"/>
  <c r="J16" i="5"/>
  <c r="O15" i="5"/>
  <c r="N15" i="5"/>
  <c r="J15" i="5"/>
  <c r="O8" i="5"/>
  <c r="N8" i="5"/>
  <c r="J8" i="5"/>
  <c r="O5" i="5"/>
  <c r="N5" i="5"/>
  <c r="J5" i="5"/>
  <c r="O4" i="5"/>
  <c r="N4" i="5"/>
  <c r="J4" i="5"/>
  <c r="O3" i="5"/>
  <c r="N3" i="5"/>
  <c r="J3" i="5"/>
  <c r="O2" i="5"/>
  <c r="L53" i="5" s="1"/>
  <c r="N2" i="5"/>
  <c r="J2" i="5"/>
  <c r="M5" i="6" l="1"/>
  <c r="K5" i="6" s="1"/>
  <c r="W8" i="6" s="1"/>
  <c r="M8" i="6"/>
  <c r="K8" i="6" s="1"/>
  <c r="L18" i="6"/>
  <c r="K18" i="6" s="1"/>
  <c r="M20" i="6"/>
  <c r="K20" i="6" s="1"/>
  <c r="M27" i="6"/>
  <c r="K27" i="6" s="1"/>
  <c r="M4" i="5"/>
  <c r="L3" i="5"/>
  <c r="L16" i="5"/>
  <c r="L27" i="5"/>
  <c r="M5" i="5"/>
  <c r="L18" i="5"/>
  <c r="L32" i="5"/>
  <c r="M53" i="5"/>
  <c r="K53" i="5" s="1"/>
  <c r="L4" i="5"/>
  <c r="K4" i="5" s="1"/>
  <c r="M18" i="5"/>
  <c r="M32" i="5"/>
  <c r="M3" i="5"/>
  <c r="L15" i="5"/>
  <c r="M49" i="5"/>
  <c r="L2" i="5"/>
  <c r="L8" i="5"/>
  <c r="M15" i="5"/>
  <c r="M23" i="5"/>
  <c r="L34" i="5"/>
  <c r="M16" i="5"/>
  <c r="M27" i="5"/>
  <c r="L49" i="5"/>
  <c r="L23" i="5"/>
  <c r="M2" i="5"/>
  <c r="K2" i="5" s="1"/>
  <c r="M8" i="5"/>
  <c r="L20" i="5"/>
  <c r="M34" i="5"/>
  <c r="K34" i="5" s="1"/>
  <c r="L5" i="5"/>
  <c r="M20" i="5"/>
  <c r="D2" i="3"/>
  <c r="D3" i="3"/>
  <c r="D4" i="3"/>
  <c r="D5" i="3"/>
  <c r="D10" i="3"/>
  <c r="D9" i="3"/>
  <c r="D8" i="3"/>
  <c r="I6" i="3"/>
  <c r="H6" i="3"/>
  <c r="D6" i="3"/>
  <c r="D11" i="3"/>
  <c r="D14" i="3"/>
  <c r="D13" i="3"/>
  <c r="K8" i="5" l="1"/>
  <c r="K3" i="5"/>
  <c r="K16" i="5"/>
  <c r="K23" i="5"/>
  <c r="K27" i="5"/>
  <c r="K18" i="5"/>
  <c r="K20" i="5"/>
  <c r="K32" i="5"/>
  <c r="K15" i="5"/>
  <c r="K49" i="5"/>
  <c r="K5" i="5"/>
  <c r="D16" i="3"/>
  <c r="W8" i="5" l="1"/>
  <c r="D19" i="3"/>
  <c r="D21" i="3"/>
  <c r="D22" i="3"/>
  <c r="D23" i="3"/>
  <c r="D24" i="3"/>
  <c r="D25" i="3"/>
  <c r="D26" i="3"/>
  <c r="D28" i="3"/>
  <c r="D29" i="3"/>
  <c r="D31" i="3"/>
  <c r="D33" i="3"/>
  <c r="D35" i="3"/>
  <c r="C3" i="4" l="1"/>
  <c r="I16" i="3" l="1"/>
  <c r="H16" i="3"/>
  <c r="I14" i="3"/>
  <c r="H14" i="3"/>
  <c r="I13" i="3"/>
  <c r="H13" i="3"/>
  <c r="I11" i="3"/>
  <c r="H11" i="3"/>
  <c r="I10" i="3"/>
  <c r="H10" i="3"/>
  <c r="I9" i="3"/>
  <c r="H9" i="3"/>
  <c r="I8" i="3"/>
  <c r="H8" i="3"/>
  <c r="I5" i="3"/>
  <c r="H5" i="3"/>
  <c r="I4" i="3"/>
  <c r="H4" i="3"/>
  <c r="I3" i="3"/>
  <c r="H3" i="3"/>
  <c r="I2" i="3"/>
  <c r="H2" i="3"/>
  <c r="F6" i="3" l="1"/>
  <c r="G6" i="3"/>
  <c r="E6" i="3" s="1"/>
  <c r="F18" i="3"/>
  <c r="G18" i="3"/>
  <c r="F35" i="3"/>
  <c r="G3" i="3"/>
  <c r="G35" i="3"/>
  <c r="F33" i="3"/>
  <c r="G9" i="3"/>
  <c r="G11" i="3"/>
  <c r="G14" i="3"/>
  <c r="G5" i="3"/>
  <c r="F2" i="3"/>
  <c r="F4" i="3"/>
  <c r="F8" i="3"/>
  <c r="F10" i="3"/>
  <c r="F13" i="3"/>
  <c r="F16" i="3"/>
  <c r="G2" i="3"/>
  <c r="G4" i="3"/>
  <c r="G8" i="3"/>
  <c r="G10" i="3"/>
  <c r="G13" i="3"/>
  <c r="G16" i="3"/>
  <c r="G33" i="3"/>
  <c r="F3" i="3"/>
  <c r="F5" i="3"/>
  <c r="F9" i="3"/>
  <c r="F11" i="3"/>
  <c r="F14" i="3"/>
  <c r="E9" i="3" l="1"/>
  <c r="E18" i="3"/>
  <c r="E35" i="3"/>
  <c r="E33" i="3"/>
  <c r="E13" i="3"/>
  <c r="E2" i="3"/>
  <c r="E11" i="3"/>
  <c r="E14" i="3"/>
  <c r="E5" i="3"/>
  <c r="E3" i="3"/>
  <c r="E4" i="3"/>
  <c r="E16" i="3"/>
  <c r="E10" i="3"/>
  <c r="E8" i="3"/>
  <c r="Q6" i="3" l="1"/>
</calcChain>
</file>

<file path=xl/sharedStrings.xml><?xml version="1.0" encoding="utf-8"?>
<sst xmlns="http://schemas.openxmlformats.org/spreadsheetml/2006/main" count="280" uniqueCount="88">
  <si>
    <t>Gylis</t>
  </si>
  <si>
    <t>m</t>
  </si>
  <si>
    <t>Aprašymas</t>
  </si>
  <si>
    <t>Mėginių aukštis</t>
  </si>
  <si>
    <t>Mėginių gylis</t>
  </si>
  <si>
    <t>Gitijos šviesiai rudos ir karbonatingo molio persisluoksniavimas, vietomis su smėliu ir aleuritu, storis kaitus, pasroviui plonėja, polinkis ten pat 10-15 laipsnių 320 laipsnių azimutu, vietomis limonitizuota, organikos nedaug.</t>
  </si>
  <si>
    <r>
      <t>Smėlis, įvairiagrūdis, vyrauja stambus, žvirgždingas, su dvigeldžių moliuskų geldelėmis ir jų nuolaužomis (iki 5 cm ilgio), bei pilvakojų moliuskų kiautelių nuolaužos, smulkaus smėlio stačiakampiai luisteliai 5X25 cm (</t>
    </r>
    <r>
      <rPr>
        <i/>
        <sz val="10"/>
        <color rgb="FF2F5496"/>
        <rFont val="Calibri"/>
        <family val="2"/>
      </rPr>
      <t>nuo apačios apie 1,30 m  kontaktas su smėlio keistom nuošliaužom? Miglė), viršutinis kontaktas palaipsniškas</t>
    </r>
    <r>
      <rPr>
        <sz val="12"/>
        <color theme="1"/>
        <rFont val="Calibri"/>
        <family val="2"/>
      </rPr>
      <t>.</t>
    </r>
  </si>
  <si>
    <t>3 - 1,00 m; 4 - 1,40 m; 5 - 1,90 m</t>
  </si>
  <si>
    <t>Smėlis, vidutinio rupumo, šviesiai gelsvai pilkas (margas), subhorizontaliai - įkypai (mažo kampo) sluoksniuotas. Moliuskų kiauteliai smulkūs (iki 5 mm), plonasieniai (pilvakojų?).</t>
  </si>
  <si>
    <t>6 - 2,20 m; 7 - 2,60 m; 8 - 2,90 m</t>
  </si>
  <si>
    <t>Smėlis , smulkus, sub-horizontaliai mikrosluoksniuotas, pade karbonatų padidintas kiekis, apatinis kontaktas ryškus. Apatinė dalis limonitizuota, geltonai oranžinė, ruda, viršutinė dalis - gelsvai pilkas.  Ryškus viršutinis kontaktas. Polinkis kaip ir gitijos sluoksnio.</t>
  </si>
  <si>
    <t>9 - 3,10 m; 10 - 3,40 m</t>
  </si>
  <si>
    <t>11 - 3,65 m</t>
  </si>
  <si>
    <t xml:space="preserve">Gittja su šviesiai geltono smulkučio smėlio  tarpsluoksniu. Tarpsluoksnių storis 8-10 cm. Gitija šviesiai ruda iki juodos. Sluoksnio polinkis &lt;10 az. 320; &lt;20 az 230. </t>
  </si>
  <si>
    <t>Smėlis smulkutis, pilkšvai baltas (gelsvas), vietomis limonitizuotas, ruzgos smulkios su karbonatine medžiaga kontaktuose.</t>
  </si>
  <si>
    <t>12 - 3,85 m</t>
  </si>
  <si>
    <t>Smėlis smulkutis, rusvai baltas (gelsvas), (banguotas truputi.  baltas- labai šviesiai gelsvas, Miglė).</t>
  </si>
  <si>
    <t>13 - 0,9 m; 14 - 1,3 m; 15 - 1,80 m; 16 - 2,3 m; 17 - 2,70 m</t>
  </si>
  <si>
    <t>Smėlis smulkutis, pilkšvai baltas, mikrosluoksniuotas, sluoksneliai diagonalūs, lygiagretūs su sluoksnio ribomis. Apatinė dalis iki 30 cm su limonitizuotais tarpsluoksniais. Polinkis kaip gitijos. Vietomis limonitizuotas, su karbonatinių moliuskų kiautelių nuolaužų sankaupomis kontaktuose (sluoksnelių apatinėse dalyse), pasitaiko moliuskų kiautelių iki 5 mm. Einant į viršų nuo 2,55 m atsiranda persisluoksniavimas su smulkiu smėliu, su vidutinio priemaiša, tarpsluoksnių storis didėja, 2-10 cm, moliuskų kiautelių nebelieka. Ryškus įkypas-diagonalus sluoksniuotumas.</t>
  </si>
  <si>
    <t>Smėlio pilkšvai balto smulkaus ir vidutinio rūpumo 10-20 cm persisluoksniavimas. Tas pats polinkis kaip ir žemiau esančiuose sluoksniuose.</t>
  </si>
  <si>
    <t>18 - 3,3 m; 19 - 3,80 m</t>
  </si>
  <si>
    <t xml:space="preserve">Smėlis, įvairiagrūdis, vietomis su smulkiu žvirgždu, pilkšvai baltas, horizontaliai sluoksniuotas, palaipsniui pereina į dirvožemį. Apatinis kontaktas ryškus. </t>
  </si>
  <si>
    <t>25 - 5,80 m; 26 - 6,00 m</t>
  </si>
  <si>
    <t xml:space="preserve">Samanos </t>
  </si>
  <si>
    <t xml:space="preserve">Humusingas sluoksnis, dirvožemio 15 cm, viršuje samanos 10 cm. </t>
  </si>
  <si>
    <t>OSL-1 - 0,9 m</t>
  </si>
  <si>
    <t>OSL-2 - 3,40 m</t>
  </si>
  <si>
    <t>OSL-4 - 2,0 m</t>
  </si>
  <si>
    <t>OSL-5 - 0,90 m</t>
  </si>
  <si>
    <t>OSL/14C</t>
  </si>
  <si>
    <t>Aprašyme</t>
  </si>
  <si>
    <t>Sluoksnio Nr.</t>
  </si>
  <si>
    <t>Data</t>
  </si>
  <si>
    <r>
      <rPr>
        <vertAlign val="superscript"/>
        <sz val="11"/>
        <color theme="1"/>
        <rFont val="Arial"/>
        <family val="2"/>
      </rPr>
      <t>14</t>
    </r>
    <r>
      <rPr>
        <sz val="11"/>
        <color theme="1"/>
        <rFont val="Arial"/>
        <family val="2"/>
      </rPr>
      <t>C-1 - 0,60</t>
    </r>
  </si>
  <si>
    <r>
      <rPr>
        <vertAlign val="superscript"/>
        <sz val="11"/>
        <color theme="1"/>
        <rFont val="Arial"/>
        <family val="2"/>
      </rPr>
      <t>14</t>
    </r>
    <r>
      <rPr>
        <sz val="11"/>
        <color theme="1"/>
        <rFont val="Arial"/>
        <family val="2"/>
      </rPr>
      <t xml:space="preserve">C-2 - 2,15 m, </t>
    </r>
    <r>
      <rPr>
        <vertAlign val="superscript"/>
        <sz val="11"/>
        <color theme="1"/>
        <rFont val="Arial"/>
        <family val="2"/>
      </rPr>
      <t>14</t>
    </r>
    <r>
      <rPr>
        <sz val="11"/>
        <color theme="1"/>
        <rFont val="Arial"/>
        <family val="2"/>
      </rPr>
      <t>C-2 - 2,30 m</t>
    </r>
  </si>
  <si>
    <t>34 - 1,90 m; 35 - 2,05 m</t>
  </si>
  <si>
    <r>
      <t>56000</t>
    </r>
    <r>
      <rPr>
        <b/>
        <sz val="12"/>
        <color theme="1"/>
        <rFont val="Calibri"/>
        <family val="2"/>
      </rPr>
      <t>±3800</t>
    </r>
  </si>
  <si>
    <r>
      <t>7400</t>
    </r>
    <r>
      <rPr>
        <b/>
        <sz val="12"/>
        <color theme="1"/>
        <rFont val="Calibri"/>
        <family val="2"/>
      </rPr>
      <t>±</t>
    </r>
    <r>
      <rPr>
        <b/>
        <sz val="12"/>
        <color theme="1"/>
        <rFont val="Times New Roman"/>
        <family val="1"/>
      </rPr>
      <t>500</t>
    </r>
  </si>
  <si>
    <r>
      <t>6500</t>
    </r>
    <r>
      <rPr>
        <b/>
        <sz val="12"/>
        <color theme="1"/>
        <rFont val="Calibri"/>
        <family val="2"/>
      </rPr>
      <t>±</t>
    </r>
    <r>
      <rPr>
        <b/>
        <sz val="12"/>
        <color theme="1"/>
        <rFont val="Times New Roman"/>
        <family val="1"/>
      </rPr>
      <t>400</t>
    </r>
  </si>
  <si>
    <r>
      <t>5400</t>
    </r>
    <r>
      <rPr>
        <b/>
        <sz val="12"/>
        <color theme="1"/>
        <rFont val="Calibri"/>
        <family val="2"/>
      </rPr>
      <t>±</t>
    </r>
    <r>
      <rPr>
        <b/>
        <sz val="12"/>
        <color theme="1"/>
        <rFont val="Times New Roman"/>
        <family val="1"/>
      </rPr>
      <t>400</t>
    </r>
  </si>
  <si>
    <r>
      <t xml:space="preserve"> 16855</t>
    </r>
    <r>
      <rPr>
        <b/>
        <sz val="12"/>
        <color theme="1"/>
        <rFont val="Calibri"/>
        <family val="2"/>
      </rPr>
      <t>±</t>
    </r>
    <r>
      <rPr>
        <b/>
        <sz val="12"/>
        <color theme="1"/>
        <rFont val="Times New Roman"/>
        <family val="1"/>
      </rPr>
      <t>615, 16570</t>
    </r>
    <r>
      <rPr>
        <b/>
        <sz val="12"/>
        <color theme="1"/>
        <rFont val="Calibri"/>
        <family val="2"/>
      </rPr>
      <t>±580</t>
    </r>
  </si>
  <si>
    <r>
      <t xml:space="preserve"> 12355</t>
    </r>
    <r>
      <rPr>
        <b/>
        <sz val="12"/>
        <color theme="1"/>
        <rFont val="Calibri"/>
        <family val="2"/>
      </rPr>
      <t>±</t>
    </r>
    <r>
      <rPr>
        <b/>
        <sz val="12"/>
        <color theme="1"/>
        <rFont val="Times New Roman"/>
        <family val="1"/>
      </rPr>
      <t>25</t>
    </r>
  </si>
  <si>
    <t>Storis</t>
  </si>
  <si>
    <t>Aukštis nuo vandens</t>
  </si>
  <si>
    <t>Gylis nuo atodangos viršaus, m</t>
  </si>
  <si>
    <t>5400±400</t>
  </si>
  <si>
    <t>6500±400</t>
  </si>
  <si>
    <t>7400±500</t>
  </si>
  <si>
    <t>(1,3 m) Smėlis, įvairiagrūdis, vyrauja stambus, žvirgždingas, su dvigeldžių moliuskų geldelėmis ir jų nuolaužomis (iki 5 cm ilgio), bei pilvakojų moliuskų kiautelių nuolaužos, smulkaus smėlio stačiakampiai luisteliai 5X25 cm (nuo apačios apie 1,30 m  kontaktas su smėlio keistom nuošliaužom? Miglė), viršutinis kontaktas palaipsniškas. (aukščiau 0,9 m) Smėlis, vidutinio rupumo, šviesiai gelsvai pilkas (margas), subhorizontaliai - įkypai (mažo kampo) sluoksniuotas. Moliuskų kiauteliai smulkūs (iki 5 mm), plonasieniai (pilvakojų?).</t>
  </si>
  <si>
    <t>12080 – 11710 BP (68,2%); 12380 – 12330 BP (95,4%)</t>
  </si>
  <si>
    <t>13040 – 12870 BP (68,2%);13070 – 12800 BP (95,4%)</t>
  </si>
  <si>
    <t>Gitija, apatinis gitijos sluoksnis.</t>
  </si>
  <si>
    <t>13440 – 13320 BP (68,2%);13470 – 13280 BP (95,4%)</t>
  </si>
  <si>
    <t>16840 – 16240 BP (68,2%); 17150 – 15990 BP (95,4%)</t>
  </si>
  <si>
    <t>Gitija, apatinio gitijos sluoksnio padas vidurinėje sekcijoje</t>
  </si>
  <si>
    <t>13720 – 13550 BP (68,2%); 13740 – 13470 BP (95,4%)</t>
  </si>
  <si>
    <t>Durpingas sluoksnis (mažaskaidė d.)</t>
  </si>
  <si>
    <t>17160 – 16510 BP (68,2%); 17470 – 16240 BP (95,4%)</t>
  </si>
  <si>
    <t xml:space="preserve"> Apatinio sluoksnio pade supresuotų samanų ~ 5 cm tarpsluoksnis.</t>
  </si>
  <si>
    <t>56000±3800</t>
  </si>
  <si>
    <t xml:space="preserve">Smėlis gelsvai pilkas, smulkus, subhorizontaliai sluoksniuotas, vietomis limonitizuotas.  </t>
  </si>
  <si>
    <t>Datos</t>
  </si>
  <si>
    <t>Sluoksnio pade supresuotų samanų ~ 5 cm tarpsluoksnis.</t>
  </si>
  <si>
    <t>Gitija juoda</t>
  </si>
  <si>
    <t>Smulkus smėlis su molio gabaliukais, sapropelio tarpsluoksnis</t>
  </si>
  <si>
    <t>Vidutingrūdis ir smulkus limonitizuotas smėlis</t>
  </si>
  <si>
    <t>Rusvas limonitizuotas smėlis, molingos dalelės</t>
  </si>
  <si>
    <t>Gitija juoda (oksiduota)</t>
  </si>
  <si>
    <t>Smėlis gelsvas juostuotas</t>
  </si>
  <si>
    <t>Limonitizuotas smėlis su sapropelio tarpsluoksniu</t>
  </si>
  <si>
    <t>Kraigo/datos gylis, m</t>
  </si>
  <si>
    <t>Gitija juoda kompaktiška</t>
  </si>
  <si>
    <t>Smėlis šviesiai pilkas, įvairaus rupumo, su retu žvirgždu ir pasitaikančiu smulkiu gargždu, vyrauja smulkus, kryžmiškai įkypai sluoksniuotas</t>
  </si>
  <si>
    <t>H2O</t>
  </si>
  <si>
    <t xml:space="preserve">Molingo aleurito ir aleuritingo smėlio mikropersisluoksniavimas, aleuritas rudas, smėlis rusvai pilkas, sluoksnių storis 0,5-2 cm. </t>
  </si>
  <si>
    <t>Gitija, apatinis ir viršutinis gitijos sluoksniai slūgso vienas virš kito atskirti nestoru smėlio tarpsluoksniu. Apatinio sluoksnio pade supresuotų samanų ~ 5 cm tarpsluoksnis. (Žemiau pateiktas tik gitijos apatinio sluoksnio aprašymas pagal mėginių makroliekanoms ėmimo aprašymą)</t>
  </si>
  <si>
    <t>Kraigo/datos/mėginio gylis, m</t>
  </si>
  <si>
    <t>Meginiai gran.</t>
  </si>
  <si>
    <t>mean</t>
  </si>
  <si>
    <t>median</t>
  </si>
  <si>
    <t>max</t>
  </si>
  <si>
    <t>min</t>
  </si>
  <si>
    <t>depth</t>
  </si>
  <si>
    <t>26 modelis</t>
  </si>
  <si>
    <t>27 modelis</t>
  </si>
  <si>
    <t>vidurkiu skirtumas (26-27)</t>
  </si>
  <si>
    <t>medianu skirtumas (26-27)</t>
  </si>
  <si>
    <t>Meginiai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</si>
</sst>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2"/>
      <color theme="1"/>
      <name val="Calibri"/>
      <family val="2"/>
    </font>
    <font>
      <sz val="11"/>
      <color theme="1"/>
      <name val="Arial"/>
      <family val="2"/>
    </font>
    <font>
      <i/>
      <sz val="10"/>
      <color rgb="FF2F5496"/>
      <name val="Calibri"/>
      <family val="2"/>
    </font>
    <font>
      <vertAlign val="superscript"/>
      <sz val="11"/>
      <color theme="1"/>
      <name val="Arial"/>
      <family val="2"/>
    </font>
    <font>
      <b/>
      <sz val="12"/>
      <color theme="1"/>
      <name val="Times New Roman"/>
      <family val="1"/>
    </font>
    <font>
      <b/>
      <sz val="12"/>
      <color theme="1"/>
      <name val="Calibri"/>
      <family val="2"/>
    </font>
    <font>
      <sz val="10"/>
      <name val="Arial"/>
      <family val="2"/>
      <charset val="186"/>
    </font>
    <font>
      <sz val="10"/>
      <name val="Times New Roman"/>
      <family val="1"/>
      <charset val="186"/>
    </font>
    <font>
      <sz val="11"/>
      <color theme="1"/>
      <name val="Times New Roman"/>
      <family val="1"/>
    </font>
    <font>
      <b/>
      <sz val="11"/>
      <color rgb="FFFF0000"/>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4" tint="0.59999389629810485"/>
        <bgColor indexed="64"/>
      </patternFill>
    </fill>
    <fill>
      <patternFill patternType="solid">
        <fgColor rgb="FFFFC000"/>
        <bgColor indexed="64"/>
      </patternFill>
    </fill>
  </fills>
  <borders count="1">
    <border>
      <left/>
      <right/>
      <top/>
      <bottom/>
      <diagonal/>
    </border>
  </borders>
  <cellStyleXfs count="2">
    <xf numFmtId="0" fontId="0" fillId="0" borderId="0"/>
    <xf numFmtId="0" fontId="7" fillId="0" borderId="0"/>
  </cellStyleXfs>
  <cellXfs count="18">
    <xf numFmtId="0" fontId="0" fillId="0" borderId="0" xfId="0" applyFont="1" applyAlignment="1"/>
    <xf numFmtId="0" fontId="1" fillId="0" borderId="0" xfId="0" applyFont="1" applyAlignment="1">
      <alignment vertical="center"/>
    </xf>
    <xf numFmtId="0" fontId="2" fillId="0" borderId="0" xfId="0" applyFont="1" applyAlignment="1"/>
    <xf numFmtId="2" fontId="0" fillId="0" borderId="0" xfId="0" applyNumberFormat="1" applyFont="1" applyAlignment="1"/>
    <xf numFmtId="0" fontId="1" fillId="0" borderId="0" xfId="0" applyFont="1" applyAlignment="1"/>
    <xf numFmtId="0" fontId="2" fillId="2" borderId="0" xfId="0" applyFont="1" applyFill="1" applyAlignment="1"/>
    <xf numFmtId="0" fontId="2" fillId="3" borderId="0" xfId="0" applyFont="1" applyFill="1" applyAlignment="1"/>
    <xf numFmtId="2" fontId="0" fillId="4" borderId="0" xfId="0" applyNumberFormat="1" applyFont="1" applyFill="1" applyAlignment="1"/>
    <xf numFmtId="0" fontId="5" fillId="0" borderId="0" xfId="0" applyFont="1" applyFill="1" applyAlignment="1"/>
    <xf numFmtId="2" fontId="2" fillId="5" borderId="0" xfId="0" applyNumberFormat="1" applyFont="1" applyFill="1" applyAlignment="1"/>
    <xf numFmtId="0" fontId="8" fillId="0" borderId="0" xfId="1" applyFont="1" applyAlignment="1">
      <alignment wrapText="1"/>
    </xf>
    <xf numFmtId="2" fontId="2" fillId="4" borderId="0" xfId="0" applyNumberFormat="1" applyFont="1" applyFill="1" applyAlignment="1"/>
    <xf numFmtId="0" fontId="9" fillId="0" borderId="0" xfId="0" applyFont="1"/>
    <xf numFmtId="0" fontId="0" fillId="6" borderId="0" xfId="0" applyFont="1" applyFill="1" applyAlignment="1"/>
    <xf numFmtId="2" fontId="0" fillId="6" borderId="0" xfId="0" applyNumberFormat="1" applyFont="1" applyFill="1" applyAlignment="1"/>
    <xf numFmtId="2" fontId="10" fillId="0" borderId="0" xfId="0" applyNumberFormat="1" applyFont="1" applyAlignment="1"/>
    <xf numFmtId="0" fontId="0" fillId="0" borderId="0" xfId="0"/>
    <xf numFmtId="0" fontId="0" fillId="0" borderId="0" xfId="0"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6"/>
  <sheetViews>
    <sheetView workbookViewId="0">
      <pane ySplit="1" topLeftCell="A4" activePane="bottomLeft" state="frozen"/>
      <selection pane="bottomLeft" activeCell="A17" sqref="A17:XFD17"/>
    </sheetView>
  </sheetViews>
  <sheetFormatPr defaultColWidth="12.59765625" defaultRowHeight="13.8" x14ac:dyDescent="0.25"/>
  <cols>
    <col min="1" max="1" width="7.5" customWidth="1"/>
    <col min="2" max="11" width="5.59765625" customWidth="1"/>
  </cols>
  <sheetData>
    <row r="1" spans="1:17" ht="15" customHeight="1" x14ac:dyDescent="0.25">
      <c r="A1" t="s">
        <v>61</v>
      </c>
      <c r="B1" s="2" t="s">
        <v>31</v>
      </c>
      <c r="C1" s="2" t="s">
        <v>70</v>
      </c>
      <c r="D1" s="2" t="s">
        <v>42</v>
      </c>
      <c r="E1" s="2" t="s">
        <v>42</v>
      </c>
      <c r="F1" s="2" t="s">
        <v>0</v>
      </c>
      <c r="G1" s="2" t="s">
        <v>1</v>
      </c>
      <c r="H1" s="2" t="s">
        <v>43</v>
      </c>
      <c r="I1" s="2" t="s">
        <v>1</v>
      </c>
      <c r="J1" s="2" t="s">
        <v>30</v>
      </c>
      <c r="K1" s="2" t="s">
        <v>1</v>
      </c>
      <c r="L1" s="2" t="s">
        <v>2</v>
      </c>
      <c r="M1" s="2" t="s">
        <v>3</v>
      </c>
      <c r="N1" s="2" t="s">
        <v>4</v>
      </c>
      <c r="O1" s="2" t="s">
        <v>29</v>
      </c>
      <c r="P1" s="2" t="s">
        <v>32</v>
      </c>
    </row>
    <row r="2" spans="1:17" ht="15" customHeight="1" x14ac:dyDescent="0.25">
      <c r="B2">
        <v>1</v>
      </c>
      <c r="C2" s="3">
        <v>0</v>
      </c>
      <c r="D2" s="3">
        <f>C3-C2</f>
        <v>0.1</v>
      </c>
      <c r="E2" s="3">
        <f>G2-F2</f>
        <v>9.9999999999999645E-2</v>
      </c>
      <c r="F2" s="3">
        <f>$I$2-I2</f>
        <v>0</v>
      </c>
      <c r="G2" s="3">
        <f>$I$2-H2</f>
        <v>9.9999999999999645E-2</v>
      </c>
      <c r="H2" s="7">
        <f t="shared" ref="H2:I5" si="0">3.5+J2</f>
        <v>10.55</v>
      </c>
      <c r="I2" s="7">
        <f t="shared" si="0"/>
        <v>10.65</v>
      </c>
      <c r="J2" s="3">
        <v>7.05</v>
      </c>
      <c r="K2" s="3">
        <v>7.15</v>
      </c>
      <c r="L2" s="1" t="s">
        <v>23</v>
      </c>
    </row>
    <row r="3" spans="1:17" ht="15" customHeight="1" x14ac:dyDescent="0.25">
      <c r="B3">
        <v>2</v>
      </c>
      <c r="C3" s="3">
        <v>0.1</v>
      </c>
      <c r="D3" s="3">
        <f>C4-C3</f>
        <v>0.15</v>
      </c>
      <c r="E3" s="3">
        <f t="shared" ref="E3:E35" si="1">G3-F3</f>
        <v>0.15000000000000036</v>
      </c>
      <c r="F3" s="3">
        <f t="shared" ref="F3:F5" si="2">$I$2-I3</f>
        <v>9.9999999999999645E-2</v>
      </c>
      <c r="G3" s="3">
        <f t="shared" ref="G3:G35" si="3">$I$2-H3</f>
        <v>0.25</v>
      </c>
      <c r="H3" s="7">
        <f t="shared" si="0"/>
        <v>10.4</v>
      </c>
      <c r="I3" s="7">
        <f t="shared" si="0"/>
        <v>10.55</v>
      </c>
      <c r="J3" s="3">
        <v>6.9</v>
      </c>
      <c r="K3" s="3">
        <v>7.05</v>
      </c>
      <c r="L3" s="1" t="s">
        <v>24</v>
      </c>
    </row>
    <row r="4" spans="1:17" ht="15" customHeight="1" x14ac:dyDescent="0.25">
      <c r="B4">
        <v>5</v>
      </c>
      <c r="C4" s="3">
        <v>0.25</v>
      </c>
      <c r="D4" s="3">
        <f>C5-C4</f>
        <v>0.43000000000000005</v>
      </c>
      <c r="E4" s="3">
        <f t="shared" si="1"/>
        <v>0.5</v>
      </c>
      <c r="F4" s="3">
        <f t="shared" si="2"/>
        <v>1.0500000000000007</v>
      </c>
      <c r="G4" s="3">
        <f t="shared" si="3"/>
        <v>1.5500000000000007</v>
      </c>
      <c r="H4" s="7">
        <f t="shared" si="0"/>
        <v>9.1</v>
      </c>
      <c r="I4" s="7">
        <f t="shared" si="0"/>
        <v>9.6</v>
      </c>
      <c r="J4" s="3">
        <v>5.6</v>
      </c>
      <c r="K4" s="3">
        <v>6.1</v>
      </c>
      <c r="L4" s="1" t="s">
        <v>21</v>
      </c>
      <c r="M4" s="2" t="s">
        <v>22</v>
      </c>
    </row>
    <row r="5" spans="1:17" ht="15" customHeight="1" x14ac:dyDescent="0.25">
      <c r="B5">
        <v>8</v>
      </c>
      <c r="C5" s="3">
        <v>0.68</v>
      </c>
      <c r="D5" s="3">
        <f>C6-C5</f>
        <v>1.1000000000000001</v>
      </c>
      <c r="E5" s="3">
        <f t="shared" si="1"/>
        <v>1.1000000000000005</v>
      </c>
      <c r="F5" s="3">
        <f t="shared" si="2"/>
        <v>3.25</v>
      </c>
      <c r="G5" s="3">
        <f t="shared" si="3"/>
        <v>4.3500000000000005</v>
      </c>
      <c r="H5" s="7">
        <f t="shared" si="0"/>
        <v>6.3</v>
      </c>
      <c r="I5" s="7">
        <f t="shared" si="0"/>
        <v>7.4</v>
      </c>
      <c r="J5" s="3">
        <v>2.8</v>
      </c>
      <c r="K5" s="3">
        <v>3.9</v>
      </c>
      <c r="L5" s="1" t="s">
        <v>19</v>
      </c>
      <c r="M5" s="2" t="s">
        <v>20</v>
      </c>
    </row>
    <row r="6" spans="1:17" ht="15" customHeight="1" x14ac:dyDescent="0.3">
      <c r="B6">
        <v>9</v>
      </c>
      <c r="C6" s="3">
        <v>1.78</v>
      </c>
      <c r="D6" s="3">
        <f>C8-C6</f>
        <v>1.9999999999999998</v>
      </c>
      <c r="E6" s="3">
        <f t="shared" ref="E6" si="4">G6-F6</f>
        <v>2</v>
      </c>
      <c r="F6" s="3">
        <f t="shared" ref="F6" si="5">$I$2-I6</f>
        <v>4.3500000000000005</v>
      </c>
      <c r="G6" s="3">
        <f t="shared" ref="G6" si="6">$I$2-H6</f>
        <v>6.3500000000000005</v>
      </c>
      <c r="H6" s="7">
        <f t="shared" ref="H6" si="7">3.5+J6</f>
        <v>4.3</v>
      </c>
      <c r="I6" s="7">
        <f t="shared" ref="I6" si="8">3.5+K6</f>
        <v>6.3</v>
      </c>
      <c r="J6" s="3">
        <v>0.8</v>
      </c>
      <c r="K6" s="3">
        <v>2.8</v>
      </c>
      <c r="L6" s="1" t="s">
        <v>18</v>
      </c>
      <c r="M6" s="2" t="s">
        <v>17</v>
      </c>
      <c r="O6" s="5" t="s">
        <v>25</v>
      </c>
      <c r="P6" s="8" t="s">
        <v>39</v>
      </c>
      <c r="Q6" s="3">
        <f>SUM(E2:E5)</f>
        <v>1.8500000000000005</v>
      </c>
    </row>
    <row r="7" spans="1:17" ht="15" customHeight="1" x14ac:dyDescent="0.25">
      <c r="A7">
        <v>1</v>
      </c>
      <c r="C7" s="3">
        <v>3.58</v>
      </c>
      <c r="E7" s="3"/>
      <c r="F7" s="3"/>
      <c r="G7" s="3"/>
      <c r="H7" s="3"/>
      <c r="I7" s="7"/>
      <c r="J7" s="3"/>
      <c r="K7" s="3"/>
      <c r="L7" s="1"/>
      <c r="O7" t="s">
        <v>45</v>
      </c>
    </row>
    <row r="8" spans="1:17" ht="15" customHeight="1" x14ac:dyDescent="0.3">
      <c r="B8">
        <v>10</v>
      </c>
      <c r="C8" s="15">
        <v>3.78</v>
      </c>
      <c r="D8" s="3">
        <f>C9-C8</f>
        <v>0.2200000000000002</v>
      </c>
      <c r="E8" s="3">
        <f t="shared" si="1"/>
        <v>0.21999999999999975</v>
      </c>
      <c r="F8" s="3">
        <f>$I$2-I8</f>
        <v>3.7800000000000002</v>
      </c>
      <c r="G8" s="3">
        <f>$I$2-H8</f>
        <v>4</v>
      </c>
      <c r="H8" s="3">
        <f t="shared" ref="H8:I11" si="9">$I$18+J8</f>
        <v>6.65</v>
      </c>
      <c r="I8" s="3">
        <f t="shared" si="9"/>
        <v>6.87</v>
      </c>
      <c r="J8" s="3">
        <v>3.95</v>
      </c>
      <c r="K8" s="3">
        <v>4.17</v>
      </c>
      <c r="L8" s="4" t="s">
        <v>74</v>
      </c>
    </row>
    <row r="9" spans="1:17" ht="15" customHeight="1" x14ac:dyDescent="0.25">
      <c r="B9">
        <v>11</v>
      </c>
      <c r="C9" s="3">
        <v>4</v>
      </c>
      <c r="D9" s="3">
        <f>C10-C9</f>
        <v>0.20000000000000018</v>
      </c>
      <c r="E9" s="3">
        <f t="shared" si="1"/>
        <v>0.20000000000000018</v>
      </c>
      <c r="F9" s="3">
        <f t="shared" ref="F9:F35" si="10">$I$2-I9</f>
        <v>4</v>
      </c>
      <c r="G9" s="3">
        <f t="shared" si="3"/>
        <v>4.2</v>
      </c>
      <c r="H9" s="3">
        <f t="shared" si="9"/>
        <v>6.45</v>
      </c>
      <c r="I9" s="3">
        <f t="shared" si="9"/>
        <v>6.65</v>
      </c>
      <c r="J9" s="3">
        <v>3.75</v>
      </c>
      <c r="K9" s="3">
        <v>3.95</v>
      </c>
      <c r="L9" s="1" t="s">
        <v>14</v>
      </c>
      <c r="M9" s="2" t="s">
        <v>15</v>
      </c>
    </row>
    <row r="10" spans="1:17" ht="15" customHeight="1" x14ac:dyDescent="0.25">
      <c r="B10">
        <v>12</v>
      </c>
      <c r="C10" s="3">
        <v>4.2</v>
      </c>
      <c r="D10" s="3">
        <f>C11-C10</f>
        <v>0.25</v>
      </c>
      <c r="E10" s="3">
        <f t="shared" si="1"/>
        <v>0.25</v>
      </c>
      <c r="F10" s="3">
        <f t="shared" si="10"/>
        <v>4.2</v>
      </c>
      <c r="G10" s="3">
        <f t="shared" si="3"/>
        <v>4.45</v>
      </c>
      <c r="H10" s="3">
        <f t="shared" si="9"/>
        <v>6.2</v>
      </c>
      <c r="I10" s="3">
        <f t="shared" si="9"/>
        <v>6.45</v>
      </c>
      <c r="J10" s="3">
        <v>3.5</v>
      </c>
      <c r="K10" s="3">
        <v>3.75</v>
      </c>
      <c r="L10" s="9" t="s">
        <v>13</v>
      </c>
      <c r="M10" s="2" t="s">
        <v>12</v>
      </c>
    </row>
    <row r="11" spans="1:17" ht="15" customHeight="1" x14ac:dyDescent="0.3">
      <c r="B11">
        <v>16</v>
      </c>
      <c r="C11" s="3">
        <v>4.45</v>
      </c>
      <c r="D11" s="3">
        <f>C13-C11</f>
        <v>0.5</v>
      </c>
      <c r="E11" s="3">
        <f t="shared" si="1"/>
        <v>0.5</v>
      </c>
      <c r="F11" s="3">
        <f t="shared" si="10"/>
        <v>4.45</v>
      </c>
      <c r="G11" s="3">
        <f t="shared" si="3"/>
        <v>4.95</v>
      </c>
      <c r="H11" s="3">
        <f t="shared" si="9"/>
        <v>5.7</v>
      </c>
      <c r="I11" s="3">
        <f t="shared" si="9"/>
        <v>6.2</v>
      </c>
      <c r="J11" s="3">
        <v>3</v>
      </c>
      <c r="K11" s="3">
        <v>3.5</v>
      </c>
      <c r="L11" s="1" t="s">
        <v>10</v>
      </c>
      <c r="M11" s="2" t="s">
        <v>11</v>
      </c>
      <c r="O11" s="5" t="s">
        <v>26</v>
      </c>
      <c r="P11" s="8" t="s">
        <v>38</v>
      </c>
    </row>
    <row r="12" spans="1:17" ht="15" customHeight="1" x14ac:dyDescent="0.3">
      <c r="A12">
        <v>2</v>
      </c>
      <c r="C12" s="14">
        <v>4.55</v>
      </c>
      <c r="E12" s="3"/>
      <c r="F12" s="3"/>
      <c r="G12" s="3"/>
      <c r="H12" s="3"/>
      <c r="I12" s="3"/>
      <c r="J12" s="3"/>
      <c r="K12" s="3"/>
      <c r="L12" s="1"/>
      <c r="M12" s="2"/>
      <c r="O12" t="s">
        <v>46</v>
      </c>
      <c r="P12" s="8"/>
    </row>
    <row r="13" spans="1:17" ht="15" customHeight="1" x14ac:dyDescent="0.25">
      <c r="B13">
        <v>17</v>
      </c>
      <c r="C13" s="3">
        <v>4.95</v>
      </c>
      <c r="D13" s="3">
        <f>C14-C13</f>
        <v>0.89999999999999947</v>
      </c>
      <c r="E13" s="3">
        <f t="shared" si="1"/>
        <v>0.89999999999999947</v>
      </c>
      <c r="F13" s="3">
        <f t="shared" si="10"/>
        <v>4.95</v>
      </c>
      <c r="G13" s="3">
        <f t="shared" si="3"/>
        <v>5.85</v>
      </c>
      <c r="H13" s="3">
        <f>$I$18+J13</f>
        <v>4.8000000000000007</v>
      </c>
      <c r="I13" s="3">
        <f>$I$18+K13</f>
        <v>5.7</v>
      </c>
      <c r="J13" s="3">
        <v>2.1</v>
      </c>
      <c r="K13" s="3">
        <v>3</v>
      </c>
      <c r="L13" s="1" t="s">
        <v>8</v>
      </c>
      <c r="M13" s="2" t="s">
        <v>9</v>
      </c>
    </row>
    <row r="14" spans="1:17" ht="15" customHeight="1" x14ac:dyDescent="0.3">
      <c r="B14">
        <v>18</v>
      </c>
      <c r="C14" s="3">
        <v>5.85</v>
      </c>
      <c r="D14" s="3">
        <f>C16-C14</f>
        <v>1.3000000000000007</v>
      </c>
      <c r="E14" s="3">
        <f t="shared" si="1"/>
        <v>1.3000000000000007</v>
      </c>
      <c r="F14" s="3">
        <f t="shared" si="10"/>
        <v>5.85</v>
      </c>
      <c r="G14" s="3">
        <f t="shared" si="3"/>
        <v>7.15</v>
      </c>
      <c r="H14" s="3">
        <f>$I$18+J14</f>
        <v>3.5</v>
      </c>
      <c r="I14" s="3">
        <f>$I$18+K14</f>
        <v>4.8000000000000007</v>
      </c>
      <c r="J14" s="3">
        <v>0.8</v>
      </c>
      <c r="K14" s="3">
        <v>2.1</v>
      </c>
      <c r="L14" s="1" t="s">
        <v>6</v>
      </c>
      <c r="M14" s="2" t="s">
        <v>7</v>
      </c>
      <c r="O14" s="5" t="s">
        <v>28</v>
      </c>
      <c r="P14" s="8" t="s">
        <v>37</v>
      </c>
    </row>
    <row r="15" spans="1:17" ht="15" customHeight="1" x14ac:dyDescent="0.3">
      <c r="A15">
        <v>3</v>
      </c>
      <c r="C15" s="3">
        <v>7.05</v>
      </c>
      <c r="E15" s="3"/>
      <c r="F15" s="3"/>
      <c r="G15" s="3"/>
      <c r="H15" s="3"/>
      <c r="I15" s="3"/>
      <c r="J15" s="3"/>
      <c r="K15" s="3"/>
      <c r="L15" s="1"/>
      <c r="M15" s="2"/>
      <c r="O15" t="s">
        <v>47</v>
      </c>
      <c r="P15" s="8"/>
    </row>
    <row r="16" spans="1:17" ht="15" customHeight="1" x14ac:dyDescent="0.3">
      <c r="B16">
        <v>19</v>
      </c>
      <c r="C16" s="3">
        <v>7.15</v>
      </c>
      <c r="D16" s="3">
        <f>C19-C16</f>
        <v>0.14999999999999947</v>
      </c>
      <c r="E16" s="3">
        <f t="shared" si="1"/>
        <v>0.40000000000000036</v>
      </c>
      <c r="F16" s="3">
        <f t="shared" si="10"/>
        <v>7.15</v>
      </c>
      <c r="G16" s="3">
        <f t="shared" si="3"/>
        <v>7.5500000000000007</v>
      </c>
      <c r="H16" s="3">
        <f>$I$18+J16</f>
        <v>3.1</v>
      </c>
      <c r="I16" s="3">
        <f>$I$18+K16</f>
        <v>3.5</v>
      </c>
      <c r="J16" s="3">
        <v>0.4</v>
      </c>
      <c r="K16" s="3">
        <v>0.8</v>
      </c>
      <c r="L16" s="9" t="s">
        <v>5</v>
      </c>
      <c r="M16" s="2"/>
      <c r="O16" s="6" t="s">
        <v>33</v>
      </c>
      <c r="P16" s="8" t="s">
        <v>41</v>
      </c>
    </row>
    <row r="17" spans="1:16" ht="15" customHeight="1" x14ac:dyDescent="0.3">
      <c r="A17">
        <v>4</v>
      </c>
      <c r="C17" s="3">
        <v>7.25</v>
      </c>
      <c r="D17" s="3"/>
      <c r="E17" s="3"/>
      <c r="F17" s="3"/>
      <c r="G17" s="3"/>
      <c r="H17" s="3"/>
      <c r="I17" s="3"/>
      <c r="J17" s="3"/>
      <c r="K17" s="3"/>
      <c r="L17" s="9"/>
      <c r="M17" s="2"/>
      <c r="O17" t="s">
        <v>49</v>
      </c>
      <c r="P17" s="8"/>
    </row>
    <row r="18" spans="1:16" ht="15" customHeight="1" x14ac:dyDescent="0.3">
      <c r="B18">
        <v>19</v>
      </c>
      <c r="C18" s="3"/>
      <c r="E18" s="3">
        <f t="shared" si="1"/>
        <v>0.60000000000000053</v>
      </c>
      <c r="F18" s="3">
        <f t="shared" si="10"/>
        <v>7.95</v>
      </c>
      <c r="G18" s="3">
        <f t="shared" si="3"/>
        <v>8.5500000000000007</v>
      </c>
      <c r="H18" s="3">
        <v>2.1</v>
      </c>
      <c r="I18" s="3">
        <v>2.7</v>
      </c>
      <c r="J18" s="3">
        <v>2.1</v>
      </c>
      <c r="K18" s="3">
        <v>2.7</v>
      </c>
      <c r="L18" s="9" t="s">
        <v>75</v>
      </c>
      <c r="M18" s="2"/>
      <c r="O18" s="6" t="s">
        <v>34</v>
      </c>
      <c r="P18" s="8" t="s">
        <v>40</v>
      </c>
    </row>
    <row r="19" spans="1:16" ht="15" customHeight="1" x14ac:dyDescent="0.3">
      <c r="C19" s="15">
        <v>7.3</v>
      </c>
      <c r="D19" s="3">
        <f>C21-C19</f>
        <v>0.1800000000000006</v>
      </c>
      <c r="E19" s="3"/>
      <c r="F19" s="3"/>
      <c r="G19" s="3"/>
      <c r="H19" s="3"/>
      <c r="I19" s="3"/>
      <c r="J19" s="3"/>
      <c r="K19" s="3"/>
      <c r="L19" s="12" t="s">
        <v>71</v>
      </c>
      <c r="M19" s="2"/>
      <c r="O19" s="6"/>
      <c r="P19" s="8"/>
    </row>
    <row r="20" spans="1:16" ht="15" customHeight="1" x14ac:dyDescent="0.3">
      <c r="A20">
        <v>5</v>
      </c>
      <c r="C20" s="3">
        <v>7.32</v>
      </c>
      <c r="D20" s="3"/>
      <c r="E20" s="3"/>
      <c r="F20" s="3"/>
      <c r="G20" s="3"/>
      <c r="H20" s="3"/>
      <c r="I20" s="3"/>
      <c r="J20" s="3"/>
      <c r="K20" s="3"/>
      <c r="L20" s="9"/>
      <c r="M20" s="2"/>
      <c r="O20" t="s">
        <v>50</v>
      </c>
      <c r="P20" s="8"/>
    </row>
    <row r="21" spans="1:16" ht="15" customHeight="1" x14ac:dyDescent="0.3">
      <c r="C21" s="3">
        <v>7.48</v>
      </c>
      <c r="D21" s="3">
        <f>C22-C21</f>
        <v>7.9999999999999183E-2</v>
      </c>
      <c r="L21" t="s">
        <v>65</v>
      </c>
      <c r="M21" s="2"/>
      <c r="O21" s="6"/>
      <c r="P21" s="8"/>
    </row>
    <row r="22" spans="1:16" ht="15" customHeight="1" x14ac:dyDescent="0.3">
      <c r="C22" s="3">
        <v>7.56</v>
      </c>
      <c r="D22" s="3">
        <f>C23-C22</f>
        <v>2.0000000000000462E-2</v>
      </c>
      <c r="L22" t="s">
        <v>66</v>
      </c>
      <c r="M22" s="2"/>
      <c r="O22" s="6"/>
      <c r="P22" s="8"/>
    </row>
    <row r="23" spans="1:16" ht="15" customHeight="1" x14ac:dyDescent="0.3">
      <c r="C23" s="3">
        <v>7.58</v>
      </c>
      <c r="D23" s="3">
        <f>C24-C23</f>
        <v>8.0000000000000071E-2</v>
      </c>
      <c r="L23" t="s">
        <v>67</v>
      </c>
      <c r="M23" s="2"/>
      <c r="O23" s="6"/>
      <c r="P23" s="8"/>
    </row>
    <row r="24" spans="1:16" ht="15" customHeight="1" x14ac:dyDescent="0.3">
      <c r="C24" s="3">
        <v>7.66</v>
      </c>
      <c r="D24" s="3">
        <f>C25-C24</f>
        <v>4.0000000000000036E-2</v>
      </c>
      <c r="L24" t="s">
        <v>68</v>
      </c>
      <c r="M24" s="2"/>
      <c r="O24" s="6"/>
      <c r="P24" s="8"/>
    </row>
    <row r="25" spans="1:16" ht="15" customHeight="1" x14ac:dyDescent="0.3">
      <c r="C25" s="3">
        <v>7.7</v>
      </c>
      <c r="D25" s="3">
        <f>C26-C25</f>
        <v>4.0000000000000036E-2</v>
      </c>
      <c r="L25" t="s">
        <v>69</v>
      </c>
      <c r="M25" s="2"/>
      <c r="O25" s="6"/>
      <c r="P25" s="8"/>
    </row>
    <row r="26" spans="1:16" ht="15" customHeight="1" x14ac:dyDescent="0.3">
      <c r="C26" s="3">
        <v>7.74</v>
      </c>
      <c r="D26" s="3">
        <f>C28-C26</f>
        <v>5.9999999999999609E-2</v>
      </c>
      <c r="L26" t="s">
        <v>63</v>
      </c>
      <c r="M26" s="2"/>
      <c r="O26" s="6"/>
      <c r="P26" s="8"/>
    </row>
    <row r="27" spans="1:16" ht="15" customHeight="1" x14ac:dyDescent="0.3">
      <c r="A27">
        <v>6</v>
      </c>
      <c r="C27" s="3">
        <v>7.78</v>
      </c>
      <c r="D27" s="3"/>
      <c r="E27" s="3"/>
      <c r="F27" s="3"/>
      <c r="G27" s="3"/>
      <c r="H27" s="3"/>
      <c r="I27" s="3"/>
      <c r="J27" s="3"/>
      <c r="K27" s="3"/>
      <c r="L27" s="9"/>
      <c r="M27" s="2"/>
      <c r="O27" t="s">
        <v>52</v>
      </c>
      <c r="P27" s="8"/>
    </row>
    <row r="28" spans="1:16" ht="15" customHeight="1" x14ac:dyDescent="0.3">
      <c r="C28" s="3">
        <v>7.8</v>
      </c>
      <c r="D28" s="3">
        <f>C29-C28</f>
        <v>2.0000000000000462E-2</v>
      </c>
      <c r="E28" s="3"/>
      <c r="F28" s="3"/>
      <c r="G28" s="3"/>
      <c r="H28" s="3"/>
      <c r="I28" s="3"/>
      <c r="J28" s="3"/>
      <c r="K28" s="3"/>
      <c r="L28" s="12" t="s">
        <v>64</v>
      </c>
      <c r="M28" s="2"/>
      <c r="O28" s="6"/>
      <c r="P28" s="8"/>
    </row>
    <row r="29" spans="1:16" ht="15" customHeight="1" x14ac:dyDescent="0.3">
      <c r="C29" s="3">
        <v>7.82</v>
      </c>
      <c r="D29" s="3">
        <f>C31-C29</f>
        <v>0.67999999999999972</v>
      </c>
      <c r="E29" s="3"/>
      <c r="F29" s="3"/>
      <c r="G29" s="3"/>
      <c r="H29" s="3"/>
      <c r="I29" s="3"/>
      <c r="J29" s="3"/>
      <c r="K29" s="3"/>
      <c r="L29" s="12" t="s">
        <v>63</v>
      </c>
      <c r="M29" s="2"/>
      <c r="O29" s="6"/>
      <c r="P29" s="8"/>
    </row>
    <row r="30" spans="1:16" ht="15" customHeight="1" x14ac:dyDescent="0.3">
      <c r="A30">
        <v>7</v>
      </c>
      <c r="C30" s="3">
        <v>8.4499999999999993</v>
      </c>
      <c r="D30" s="3"/>
      <c r="E30" s="3"/>
      <c r="F30" s="3"/>
      <c r="G30" s="3"/>
      <c r="H30" s="3"/>
      <c r="I30" s="3"/>
      <c r="J30" s="3"/>
      <c r="K30" s="3"/>
      <c r="L30" s="9"/>
      <c r="M30" s="2"/>
      <c r="O30" t="s">
        <v>53</v>
      </c>
      <c r="P30" s="8"/>
    </row>
    <row r="31" spans="1:16" ht="15" customHeight="1" x14ac:dyDescent="0.3">
      <c r="A31">
        <v>8</v>
      </c>
      <c r="C31" s="3">
        <v>8.5</v>
      </c>
      <c r="D31" s="3">
        <f>C33-C31</f>
        <v>0.15000000000000036</v>
      </c>
      <c r="E31" s="3"/>
      <c r="F31" s="3"/>
      <c r="G31" s="3"/>
      <c r="H31" s="3"/>
      <c r="I31" s="3"/>
      <c r="J31" s="3"/>
      <c r="K31" s="3"/>
      <c r="L31" t="s">
        <v>56</v>
      </c>
      <c r="M31" s="2"/>
      <c r="O31" t="s">
        <v>55</v>
      </c>
      <c r="P31" s="8"/>
    </row>
    <row r="32" spans="1:16" ht="15" customHeight="1" x14ac:dyDescent="0.3">
      <c r="A32">
        <v>9</v>
      </c>
      <c r="C32" s="15">
        <v>8.5500000000000007</v>
      </c>
      <c r="D32" s="3"/>
      <c r="E32" s="3"/>
      <c r="F32" s="3"/>
      <c r="G32" s="3"/>
      <c r="H32" s="3"/>
      <c r="I32" s="3"/>
      <c r="J32" s="3"/>
      <c r="K32" s="3"/>
      <c r="L32" t="s">
        <v>62</v>
      </c>
      <c r="M32" s="2"/>
      <c r="O32" t="s">
        <v>57</v>
      </c>
      <c r="P32" s="8"/>
    </row>
    <row r="33" spans="1:16" ht="15" customHeight="1" x14ac:dyDescent="0.3">
      <c r="B33">
        <v>21</v>
      </c>
      <c r="C33" s="3">
        <v>8.65</v>
      </c>
      <c r="D33" s="3">
        <f>C35-C33</f>
        <v>0.29999999999999893</v>
      </c>
      <c r="E33" s="3">
        <f t="shared" si="1"/>
        <v>0.29999999999999893</v>
      </c>
      <c r="F33" s="3">
        <f t="shared" si="10"/>
        <v>8.5500000000000007</v>
      </c>
      <c r="G33" s="3">
        <f t="shared" si="3"/>
        <v>8.85</v>
      </c>
      <c r="H33" s="3">
        <v>1.8</v>
      </c>
      <c r="I33" s="3">
        <v>2.1</v>
      </c>
      <c r="J33" s="3">
        <v>1.8</v>
      </c>
      <c r="K33" s="3">
        <v>2.1</v>
      </c>
      <c r="L33" s="4" t="s">
        <v>60</v>
      </c>
      <c r="M33" s="2" t="s">
        <v>35</v>
      </c>
      <c r="O33" s="5" t="s">
        <v>27</v>
      </c>
      <c r="P33" s="8" t="s">
        <v>36</v>
      </c>
    </row>
    <row r="34" spans="1:16" ht="15" customHeight="1" x14ac:dyDescent="0.3">
      <c r="A34">
        <v>10</v>
      </c>
      <c r="C34" s="3">
        <v>8.75</v>
      </c>
      <c r="D34" s="3"/>
      <c r="E34" s="3"/>
      <c r="F34" s="3"/>
      <c r="G34" s="3"/>
      <c r="H34" s="3"/>
      <c r="I34" s="3"/>
      <c r="J34" s="3"/>
      <c r="K34" s="3"/>
      <c r="L34" s="4"/>
      <c r="M34" s="2"/>
      <c r="O34" t="s">
        <v>59</v>
      </c>
      <c r="P34" s="8"/>
    </row>
    <row r="35" spans="1:16" ht="15" customHeight="1" x14ac:dyDescent="0.25">
      <c r="B35">
        <v>23</v>
      </c>
      <c r="C35" s="3">
        <v>8.9499999999999993</v>
      </c>
      <c r="D35" s="3">
        <f>C36-C35</f>
        <v>1.7000000000000011</v>
      </c>
      <c r="E35" s="3">
        <f t="shared" si="1"/>
        <v>1.8000000000000007</v>
      </c>
      <c r="F35" s="3">
        <f t="shared" si="10"/>
        <v>8.85</v>
      </c>
      <c r="G35" s="3">
        <f t="shared" si="3"/>
        <v>10.65</v>
      </c>
      <c r="H35" s="3">
        <v>0</v>
      </c>
      <c r="I35" s="3">
        <v>1.8</v>
      </c>
      <c r="J35" s="3">
        <v>0</v>
      </c>
      <c r="K35" s="3">
        <v>1.8</v>
      </c>
      <c r="L35" s="1" t="s">
        <v>72</v>
      </c>
      <c r="M35" s="2"/>
    </row>
    <row r="36" spans="1:16" ht="15" customHeight="1" x14ac:dyDescent="0.25">
      <c r="C36" s="3">
        <v>10.65</v>
      </c>
      <c r="J36" s="3"/>
      <c r="K36" s="3"/>
      <c r="L36" t="s">
        <v>73</v>
      </c>
    </row>
    <row r="37" spans="1:16" ht="15" customHeight="1" x14ac:dyDescent="0.25">
      <c r="E37" s="3"/>
      <c r="I37" s="3"/>
      <c r="J37" s="3"/>
      <c r="K37" s="3"/>
    </row>
    <row r="38" spans="1:16" ht="15" customHeight="1" x14ac:dyDescent="0.25">
      <c r="D38" s="3"/>
      <c r="H38" s="3"/>
      <c r="J38" s="3"/>
      <c r="K38" s="3"/>
    </row>
    <row r="39" spans="1:16" ht="15" customHeight="1" x14ac:dyDescent="0.25">
      <c r="H39" s="3"/>
    </row>
    <row r="40" spans="1:16" ht="15" customHeight="1" x14ac:dyDescent="0.25">
      <c r="H40" s="3"/>
    </row>
    <row r="41" spans="1:16" ht="15" customHeight="1" x14ac:dyDescent="0.25">
      <c r="H41" s="3"/>
    </row>
    <row r="42" spans="1:16" ht="15" customHeight="1" x14ac:dyDescent="0.25">
      <c r="H42" s="3"/>
    </row>
    <row r="43" spans="1:16" ht="15" customHeight="1" x14ac:dyDescent="0.25">
      <c r="H43" s="3"/>
    </row>
    <row r="44" spans="1:16" ht="15" customHeight="1" x14ac:dyDescent="0.25">
      <c r="H44" s="3"/>
    </row>
    <row r="45" spans="1:16" ht="15" customHeight="1" x14ac:dyDescent="0.25">
      <c r="H45" s="3"/>
    </row>
    <row r="46" spans="1:16" ht="15" customHeight="1" x14ac:dyDescent="0.25">
      <c r="H46" s="3"/>
    </row>
    <row r="47" spans="1:16" ht="15" customHeight="1" x14ac:dyDescent="0.25">
      <c r="H47" s="3"/>
    </row>
    <row r="48" spans="1:16" ht="15" customHeight="1" x14ac:dyDescent="0.25">
      <c r="H48" s="3"/>
    </row>
    <row r="49" spans="8:8" ht="15" customHeight="1" x14ac:dyDescent="0.25">
      <c r="H49" s="3"/>
    </row>
    <row r="50" spans="8:8" ht="15" customHeight="1" x14ac:dyDescent="0.25">
      <c r="H50" s="3"/>
    </row>
    <row r="51" spans="8:8" ht="15" customHeight="1" x14ac:dyDescent="0.25">
      <c r="H51" s="3"/>
    </row>
    <row r="52" spans="8:8" ht="15" customHeight="1" x14ac:dyDescent="0.25">
      <c r="H52" s="3"/>
    </row>
    <row r="53" spans="8:8" ht="15" customHeight="1" x14ac:dyDescent="0.25">
      <c r="H53" s="3"/>
    </row>
    <row r="54" spans="8:8" ht="15" customHeight="1" x14ac:dyDescent="0.25">
      <c r="H54" s="3"/>
    </row>
    <row r="55" spans="8:8" ht="15" customHeight="1" x14ac:dyDescent="0.25">
      <c r="H55" s="3"/>
    </row>
    <row r="56" spans="8:8" ht="15" customHeight="1" x14ac:dyDescent="0.25">
      <c r="H5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79"/>
  <sheetViews>
    <sheetView zoomScaleNormal="100" workbookViewId="0">
      <pane xSplit="1" ySplit="1" topLeftCell="B28" activePane="bottomRight" state="frozen"/>
      <selection pane="topRight" activeCell="B1" sqref="B1"/>
      <selection pane="bottomLeft" activeCell="A2" sqref="A2"/>
      <selection pane="bottomRight" activeCell="B13" sqref="B13:B48"/>
    </sheetView>
  </sheetViews>
  <sheetFormatPr defaultColWidth="12.59765625" defaultRowHeight="13.8" x14ac:dyDescent="0.25"/>
  <cols>
    <col min="1" max="2" width="7.5" customWidth="1"/>
    <col min="3" max="3" width="5.59765625" customWidth="1"/>
    <col min="4" max="8" width="8" style="16"/>
    <col min="9" max="17" width="5.59765625" customWidth="1"/>
  </cols>
  <sheetData>
    <row r="1" spans="1:23" ht="15" customHeight="1" x14ac:dyDescent="0.25">
      <c r="A1" t="s">
        <v>61</v>
      </c>
      <c r="B1" s="2" t="s">
        <v>77</v>
      </c>
      <c r="C1" s="2" t="s">
        <v>31</v>
      </c>
      <c r="D1" s="16" t="s">
        <v>78</v>
      </c>
      <c r="E1" s="16" t="s">
        <v>79</v>
      </c>
      <c r="F1" s="16" t="s">
        <v>80</v>
      </c>
      <c r="G1" s="16" t="s">
        <v>81</v>
      </c>
      <c r="H1" s="16" t="s">
        <v>82</v>
      </c>
      <c r="I1" s="2" t="s">
        <v>76</v>
      </c>
      <c r="J1" s="2" t="s">
        <v>42</v>
      </c>
      <c r="K1" s="2" t="s">
        <v>42</v>
      </c>
      <c r="L1" s="2" t="s">
        <v>0</v>
      </c>
      <c r="M1" s="2" t="s">
        <v>1</v>
      </c>
      <c r="N1" s="2" t="s">
        <v>43</v>
      </c>
      <c r="O1" s="2" t="s">
        <v>1</v>
      </c>
      <c r="P1" s="2" t="s">
        <v>30</v>
      </c>
      <c r="Q1" s="2" t="s">
        <v>1</v>
      </c>
      <c r="R1" s="2" t="s">
        <v>2</v>
      </c>
      <c r="S1" s="2" t="s">
        <v>3</v>
      </c>
      <c r="T1" s="2" t="s">
        <v>4</v>
      </c>
      <c r="U1" s="2" t="s">
        <v>29</v>
      </c>
      <c r="V1" s="2" t="s">
        <v>32</v>
      </c>
    </row>
    <row r="2" spans="1:23" ht="15" customHeight="1" x14ac:dyDescent="0.25">
      <c r="C2">
        <v>1</v>
      </c>
      <c r="I2" s="3">
        <v>0</v>
      </c>
      <c r="J2" s="3">
        <f>I3-I2</f>
        <v>0.1</v>
      </c>
      <c r="K2" s="3">
        <f>M2-L2</f>
        <v>9.9999999999999645E-2</v>
      </c>
      <c r="L2" s="3">
        <f>$O$2-O2</f>
        <v>0</v>
      </c>
      <c r="M2" s="3">
        <f>$O$2-N2</f>
        <v>9.9999999999999645E-2</v>
      </c>
      <c r="N2" s="3">
        <f t="shared" ref="N2:O8" si="0">3.5+P2</f>
        <v>10.55</v>
      </c>
      <c r="O2" s="3">
        <f t="shared" si="0"/>
        <v>10.65</v>
      </c>
      <c r="P2" s="3">
        <v>7.05</v>
      </c>
      <c r="Q2" s="3">
        <v>7.15</v>
      </c>
      <c r="R2" s="1" t="s">
        <v>23</v>
      </c>
    </row>
    <row r="3" spans="1:23" ht="15" customHeight="1" x14ac:dyDescent="0.25">
      <c r="C3">
        <v>2</v>
      </c>
      <c r="I3" s="3">
        <v>0.1</v>
      </c>
      <c r="J3" s="3">
        <f>I4-I3</f>
        <v>0.15</v>
      </c>
      <c r="K3" s="3">
        <f t="shared" ref="K3:K53" si="1">M3-L3</f>
        <v>0.15000000000000036</v>
      </c>
      <c r="L3" s="3">
        <f t="shared" ref="L3:L8" si="2">$O$2-O3</f>
        <v>9.9999999999999645E-2</v>
      </c>
      <c r="M3" s="3">
        <f t="shared" ref="M3:M53" si="3">$O$2-N3</f>
        <v>0.25</v>
      </c>
      <c r="N3" s="3">
        <f t="shared" si="0"/>
        <v>10.4</v>
      </c>
      <c r="O3" s="3">
        <f t="shared" si="0"/>
        <v>10.55</v>
      </c>
      <c r="P3" s="3">
        <v>6.9</v>
      </c>
      <c r="Q3" s="3">
        <v>7.05</v>
      </c>
      <c r="R3" s="1" t="s">
        <v>24</v>
      </c>
    </row>
    <row r="4" spans="1:23" ht="15" customHeight="1" x14ac:dyDescent="0.25">
      <c r="C4">
        <v>5</v>
      </c>
      <c r="I4" s="3">
        <v>0.25</v>
      </c>
      <c r="J4" s="3">
        <f>I5-I4</f>
        <v>0.43000000000000005</v>
      </c>
      <c r="K4" s="3">
        <f t="shared" si="1"/>
        <v>0.5</v>
      </c>
      <c r="L4" s="3">
        <f t="shared" si="2"/>
        <v>1.0500000000000007</v>
      </c>
      <c r="M4" s="3">
        <f t="shared" si="3"/>
        <v>1.5500000000000007</v>
      </c>
      <c r="N4" s="3">
        <f t="shared" si="0"/>
        <v>9.1</v>
      </c>
      <c r="O4" s="3">
        <f t="shared" si="0"/>
        <v>9.6</v>
      </c>
      <c r="P4" s="3">
        <v>5.6</v>
      </c>
      <c r="Q4" s="3">
        <v>6.1</v>
      </c>
      <c r="R4" s="1" t="s">
        <v>21</v>
      </c>
      <c r="S4" s="2" t="s">
        <v>22</v>
      </c>
    </row>
    <row r="5" spans="1:23" ht="15" customHeight="1" x14ac:dyDescent="0.25">
      <c r="C5">
        <v>8</v>
      </c>
      <c r="I5" s="3">
        <v>0.68</v>
      </c>
      <c r="J5" s="3">
        <f>I8-I5</f>
        <v>1.1000000000000001</v>
      </c>
      <c r="K5" s="3">
        <f t="shared" si="1"/>
        <v>1.1000000000000005</v>
      </c>
      <c r="L5" s="3">
        <f t="shared" si="2"/>
        <v>3.25</v>
      </c>
      <c r="M5" s="3">
        <f t="shared" si="3"/>
        <v>4.3500000000000005</v>
      </c>
      <c r="N5" s="3">
        <f t="shared" si="0"/>
        <v>6.3</v>
      </c>
      <c r="O5" s="3">
        <f t="shared" si="0"/>
        <v>7.4</v>
      </c>
      <c r="P5" s="3">
        <v>2.8</v>
      </c>
      <c r="Q5" s="3">
        <v>3.9</v>
      </c>
      <c r="R5" s="1" t="s">
        <v>19</v>
      </c>
      <c r="S5" s="2" t="s">
        <v>20</v>
      </c>
    </row>
    <row r="6" spans="1:23" ht="15" customHeight="1" x14ac:dyDescent="0.25">
      <c r="B6">
        <v>19</v>
      </c>
      <c r="I6" s="3">
        <f>I20-3.47</f>
        <v>0.98</v>
      </c>
      <c r="J6" s="3"/>
      <c r="K6" s="3"/>
      <c r="L6" s="3"/>
      <c r="M6" s="3"/>
      <c r="N6" s="3"/>
      <c r="O6" s="3"/>
      <c r="P6" s="3"/>
      <c r="Q6" s="3"/>
      <c r="R6" s="1"/>
      <c r="S6" s="2"/>
    </row>
    <row r="7" spans="1:23" ht="15" customHeight="1" x14ac:dyDescent="0.25">
      <c r="B7">
        <v>18</v>
      </c>
      <c r="I7" s="3">
        <f>I20-2.97</f>
        <v>1.48</v>
      </c>
      <c r="J7" s="3"/>
      <c r="K7" s="3"/>
      <c r="L7" s="3"/>
      <c r="M7" s="3"/>
      <c r="N7" s="3"/>
      <c r="O7" s="3"/>
      <c r="P7" s="3"/>
      <c r="Q7" s="3"/>
      <c r="R7" s="1"/>
      <c r="S7" s="2"/>
    </row>
    <row r="8" spans="1:23" ht="15" customHeight="1" x14ac:dyDescent="0.3">
      <c r="C8">
        <v>9</v>
      </c>
      <c r="I8" s="3">
        <v>1.78</v>
      </c>
      <c r="J8" s="3">
        <f>I15-I8</f>
        <v>1.9999999999999998</v>
      </c>
      <c r="K8" s="3">
        <f t="shared" si="1"/>
        <v>2</v>
      </c>
      <c r="L8" s="3">
        <f t="shared" si="2"/>
        <v>4.3500000000000005</v>
      </c>
      <c r="M8" s="3">
        <f t="shared" si="3"/>
        <v>6.3500000000000005</v>
      </c>
      <c r="N8" s="3">
        <f t="shared" si="0"/>
        <v>4.3</v>
      </c>
      <c r="O8" s="3">
        <f t="shared" si="0"/>
        <v>6.3</v>
      </c>
      <c r="P8" s="3">
        <v>0.8</v>
      </c>
      <c r="Q8" s="3">
        <v>2.8</v>
      </c>
      <c r="R8" s="1" t="s">
        <v>18</v>
      </c>
      <c r="S8" s="2" t="s">
        <v>17</v>
      </c>
      <c r="U8" s="5" t="s">
        <v>25</v>
      </c>
      <c r="V8" s="8" t="s">
        <v>39</v>
      </c>
      <c r="W8" s="3">
        <f>SUM(K2:K5)</f>
        <v>1.8500000000000005</v>
      </c>
    </row>
    <row r="9" spans="1:23" ht="15" customHeight="1" x14ac:dyDescent="0.3">
      <c r="B9">
        <v>17</v>
      </c>
      <c r="I9" s="3">
        <f>I20-2.57</f>
        <v>1.8800000000000003</v>
      </c>
      <c r="J9" s="3"/>
      <c r="K9" s="3"/>
      <c r="L9" s="3"/>
      <c r="M9" s="3"/>
      <c r="N9" s="3"/>
      <c r="O9" s="3"/>
      <c r="P9" s="3"/>
      <c r="Q9" s="3"/>
      <c r="R9" s="1"/>
      <c r="S9" s="2"/>
      <c r="V9" s="8"/>
      <c r="W9" s="3"/>
    </row>
    <row r="10" spans="1:23" ht="15" customHeight="1" x14ac:dyDescent="0.3">
      <c r="B10">
        <v>16</v>
      </c>
      <c r="I10" s="3">
        <f>I20-2.3</f>
        <v>2.1500000000000004</v>
      </c>
      <c r="J10" s="3"/>
      <c r="K10" s="3"/>
      <c r="L10" s="3"/>
      <c r="M10" s="3"/>
      <c r="N10" s="3"/>
      <c r="O10" s="3"/>
      <c r="P10" s="3"/>
      <c r="Q10" s="3"/>
      <c r="R10" s="1"/>
      <c r="S10" s="2"/>
      <c r="V10" s="8"/>
      <c r="W10" s="3"/>
    </row>
    <row r="11" spans="1:23" ht="15" customHeight="1" x14ac:dyDescent="0.3">
      <c r="B11">
        <v>15</v>
      </c>
      <c r="I11" s="3">
        <f>I20-1.79</f>
        <v>2.66</v>
      </c>
      <c r="J11" s="3"/>
      <c r="K11" s="3"/>
      <c r="L11" s="3"/>
      <c r="M11" s="3"/>
      <c r="N11" s="3"/>
      <c r="O11" s="3"/>
      <c r="P11" s="3"/>
      <c r="Q11" s="3"/>
      <c r="R11" s="1"/>
      <c r="S11" s="2"/>
      <c r="V11" s="8"/>
      <c r="W11" s="3"/>
    </row>
    <row r="12" spans="1:23" ht="15" customHeight="1" x14ac:dyDescent="0.3">
      <c r="B12">
        <v>14</v>
      </c>
      <c r="I12" s="3">
        <f>I20-1.28</f>
        <v>3.17</v>
      </c>
      <c r="J12" s="3"/>
      <c r="K12" s="3"/>
      <c r="L12" s="3"/>
      <c r="M12" s="3"/>
      <c r="N12" s="3"/>
      <c r="O12" s="3"/>
      <c r="P12" s="3"/>
      <c r="Q12" s="3"/>
      <c r="R12" s="1"/>
      <c r="S12" s="2"/>
      <c r="V12" s="8"/>
      <c r="W12" s="3"/>
    </row>
    <row r="13" spans="1:23" ht="15" customHeight="1" x14ac:dyDescent="0.25">
      <c r="A13">
        <v>1</v>
      </c>
      <c r="D13" s="16" t="s">
        <v>78</v>
      </c>
      <c r="E13" s="16" t="s">
        <v>79</v>
      </c>
      <c r="F13" s="16" t="s">
        <v>80</v>
      </c>
      <c r="G13" s="16" t="s">
        <v>81</v>
      </c>
      <c r="H13" s="16" t="s">
        <v>82</v>
      </c>
      <c r="I13" s="3">
        <v>3.58</v>
      </c>
      <c r="K13" s="3"/>
      <c r="L13" s="3"/>
      <c r="M13" s="3"/>
      <c r="N13" s="3"/>
      <c r="O13" s="3"/>
      <c r="P13" s="3"/>
      <c r="Q13" s="3"/>
      <c r="R13" s="1"/>
      <c r="U13" t="s">
        <v>45</v>
      </c>
    </row>
    <row r="14" spans="1:23" ht="15" customHeight="1" x14ac:dyDescent="0.25">
      <c r="B14">
        <v>13</v>
      </c>
      <c r="D14" s="16">
        <v>5379</v>
      </c>
      <c r="E14" s="16">
        <v>5385</v>
      </c>
      <c r="F14" s="16">
        <v>6067</v>
      </c>
      <c r="G14" s="16">
        <v>4636</v>
      </c>
      <c r="H14" s="16">
        <v>368</v>
      </c>
      <c r="I14" s="3">
        <f>I20-0.77</f>
        <v>3.68</v>
      </c>
      <c r="J14" s="3"/>
      <c r="K14" s="3"/>
      <c r="L14" s="3"/>
      <c r="M14" s="3"/>
      <c r="N14" s="3"/>
      <c r="O14" s="3"/>
      <c r="P14" s="3"/>
      <c r="Q14" s="3"/>
      <c r="R14" s="1"/>
    </row>
    <row r="15" spans="1:23" ht="15" customHeight="1" x14ac:dyDescent="0.3">
      <c r="C15">
        <v>10</v>
      </c>
      <c r="D15" s="16">
        <v>5495</v>
      </c>
      <c r="E15" s="16">
        <v>5498</v>
      </c>
      <c r="F15" s="16">
        <v>6185</v>
      </c>
      <c r="G15" s="16">
        <v>4759</v>
      </c>
      <c r="H15" s="16">
        <v>378</v>
      </c>
      <c r="I15" s="15">
        <v>3.78</v>
      </c>
      <c r="J15" s="3">
        <f>I16-I15</f>
        <v>0.2200000000000002</v>
      </c>
      <c r="K15" s="3">
        <f t="shared" si="1"/>
        <v>0.21999999999999975</v>
      </c>
      <c r="L15" s="3">
        <f>$O$2-O15</f>
        <v>3.7800000000000002</v>
      </c>
      <c r="M15" s="3">
        <f>$O$2-N15</f>
        <v>4</v>
      </c>
      <c r="N15" s="3">
        <f>$O$34+P15</f>
        <v>6.65</v>
      </c>
      <c r="O15" s="3">
        <f>$O$34+Q15</f>
        <v>6.87</v>
      </c>
      <c r="P15" s="3">
        <v>3.95</v>
      </c>
      <c r="Q15" s="3">
        <v>4.17</v>
      </c>
      <c r="R15" s="4" t="s">
        <v>74</v>
      </c>
    </row>
    <row r="16" spans="1:23" ht="15" customHeight="1" x14ac:dyDescent="0.25">
      <c r="C16">
        <v>11</v>
      </c>
      <c r="D16" s="16">
        <v>5815</v>
      </c>
      <c r="E16" s="16">
        <v>5817</v>
      </c>
      <c r="F16" s="16">
        <v>6517</v>
      </c>
      <c r="G16" s="16">
        <v>5112</v>
      </c>
      <c r="H16" s="16">
        <v>400</v>
      </c>
      <c r="I16" s="3">
        <v>4</v>
      </c>
      <c r="J16" s="3">
        <f>I18-I16</f>
        <v>0.20000000000000018</v>
      </c>
      <c r="K16" s="3">
        <f t="shared" si="1"/>
        <v>0.20000000000000018</v>
      </c>
      <c r="L16" s="3">
        <f t="shared" ref="L16:L53" si="4">$O$2-O16</f>
        <v>4</v>
      </c>
      <c r="M16" s="3">
        <f t="shared" si="3"/>
        <v>4.2</v>
      </c>
      <c r="N16" s="3">
        <f>$O$34+P16</f>
        <v>6.45</v>
      </c>
      <c r="O16" s="3">
        <f>$O$34+Q16</f>
        <v>6.65</v>
      </c>
      <c r="P16" s="3">
        <v>3.75</v>
      </c>
      <c r="Q16" s="3">
        <v>3.95</v>
      </c>
      <c r="R16" s="1" t="s">
        <v>14</v>
      </c>
      <c r="S16" s="2" t="s">
        <v>15</v>
      </c>
    </row>
    <row r="17" spans="1:22" ht="15" customHeight="1" x14ac:dyDescent="0.25">
      <c r="B17">
        <v>12</v>
      </c>
      <c r="D17" s="16">
        <v>5963</v>
      </c>
      <c r="E17" s="16">
        <v>5964</v>
      </c>
      <c r="F17" s="16">
        <v>6658</v>
      </c>
      <c r="G17" s="16">
        <v>5248</v>
      </c>
      <c r="H17" s="16">
        <v>410</v>
      </c>
      <c r="I17" s="7">
        <f>I32-3.05</f>
        <v>4.1000000000000005</v>
      </c>
      <c r="J17" s="3"/>
      <c r="K17" s="3"/>
      <c r="L17" s="3"/>
      <c r="M17" s="3"/>
      <c r="N17" s="3"/>
      <c r="O17" s="3"/>
      <c r="P17" s="3"/>
      <c r="Q17" s="3"/>
      <c r="R17" s="1"/>
      <c r="S17" s="2"/>
    </row>
    <row r="18" spans="1:22" ht="15" customHeight="1" x14ac:dyDescent="0.25">
      <c r="C18">
        <v>12</v>
      </c>
      <c r="D18" s="16">
        <v>6109</v>
      </c>
      <c r="E18" s="16">
        <v>6109</v>
      </c>
      <c r="F18" s="16">
        <v>6806</v>
      </c>
      <c r="G18" s="16">
        <v>5396</v>
      </c>
      <c r="H18" s="16">
        <v>420</v>
      </c>
      <c r="I18" s="3">
        <v>4.2</v>
      </c>
      <c r="J18" s="3">
        <f>I20-I18</f>
        <v>0.25</v>
      </c>
      <c r="K18" s="3">
        <f t="shared" si="1"/>
        <v>0.25</v>
      </c>
      <c r="L18" s="3">
        <f t="shared" si="4"/>
        <v>4.2</v>
      </c>
      <c r="M18" s="3">
        <f t="shared" si="3"/>
        <v>4.45</v>
      </c>
      <c r="N18" s="3">
        <f>$O$34+P18</f>
        <v>6.2</v>
      </c>
      <c r="O18" s="3">
        <f>$O$34+Q18</f>
        <v>6.45</v>
      </c>
      <c r="P18" s="3">
        <v>3.5</v>
      </c>
      <c r="Q18" s="3">
        <v>3.75</v>
      </c>
      <c r="R18" s="9" t="s">
        <v>13</v>
      </c>
      <c r="S18" s="2" t="s">
        <v>12</v>
      </c>
    </row>
    <row r="19" spans="1:22" ht="15" customHeight="1" x14ac:dyDescent="0.25">
      <c r="B19">
        <v>11</v>
      </c>
      <c r="D19" s="16">
        <v>6256</v>
      </c>
      <c r="E19" s="16">
        <v>6255</v>
      </c>
      <c r="F19" s="16">
        <v>6957</v>
      </c>
      <c r="G19" s="16">
        <v>5538</v>
      </c>
      <c r="H19" s="16">
        <v>430</v>
      </c>
      <c r="I19" s="7">
        <f>I32-2.85</f>
        <v>4.3000000000000007</v>
      </c>
      <c r="J19" s="3"/>
      <c r="K19" s="3"/>
      <c r="L19" s="3"/>
      <c r="M19" s="3"/>
      <c r="N19" s="3"/>
      <c r="O19" s="3"/>
      <c r="P19" s="3"/>
      <c r="Q19" s="3"/>
      <c r="R19" s="9"/>
      <c r="S19" s="2"/>
    </row>
    <row r="20" spans="1:22" ht="15" customHeight="1" x14ac:dyDescent="0.3">
      <c r="C20">
        <v>16</v>
      </c>
      <c r="D20" s="16">
        <v>6450</v>
      </c>
      <c r="E20" s="16">
        <v>6449</v>
      </c>
      <c r="F20" s="16">
        <v>7151</v>
      </c>
      <c r="G20" s="16">
        <v>5746</v>
      </c>
      <c r="H20" s="16">
        <v>445</v>
      </c>
      <c r="I20" s="3">
        <v>4.45</v>
      </c>
      <c r="J20" s="3">
        <f>I23-I20</f>
        <v>0.5</v>
      </c>
      <c r="K20" s="3">
        <f t="shared" si="1"/>
        <v>0.5</v>
      </c>
      <c r="L20" s="3">
        <f t="shared" si="4"/>
        <v>4.45</v>
      </c>
      <c r="M20" s="3">
        <f t="shared" si="3"/>
        <v>4.95</v>
      </c>
      <c r="N20" s="3">
        <f>$O$34+P20</f>
        <v>5.7</v>
      </c>
      <c r="O20" s="3">
        <f>$O$34+Q20</f>
        <v>6.2</v>
      </c>
      <c r="P20" s="3">
        <v>3</v>
      </c>
      <c r="Q20" s="3">
        <v>3.5</v>
      </c>
      <c r="R20" s="1" t="s">
        <v>10</v>
      </c>
      <c r="S20" s="2" t="s">
        <v>11</v>
      </c>
      <c r="U20" s="5" t="s">
        <v>26</v>
      </c>
      <c r="V20" s="8" t="s">
        <v>38</v>
      </c>
    </row>
    <row r="21" spans="1:22" ht="15" customHeight="1" x14ac:dyDescent="0.3">
      <c r="A21">
        <v>2</v>
      </c>
      <c r="B21">
        <v>10</v>
      </c>
      <c r="D21" s="16">
        <v>6630</v>
      </c>
      <c r="E21" s="16">
        <v>6627</v>
      </c>
      <c r="F21" s="16">
        <v>7327</v>
      </c>
      <c r="G21" s="16">
        <v>5941</v>
      </c>
      <c r="H21" s="16">
        <v>455</v>
      </c>
      <c r="I21" s="14">
        <v>4.55</v>
      </c>
      <c r="J21" s="3"/>
      <c r="K21" s="3"/>
      <c r="L21" s="3"/>
      <c r="M21" s="3"/>
      <c r="N21" s="3"/>
      <c r="O21" s="3"/>
      <c r="P21" s="3"/>
      <c r="Q21" s="3"/>
      <c r="R21" s="1"/>
      <c r="S21" s="2"/>
      <c r="U21" t="s">
        <v>46</v>
      </c>
      <c r="V21" s="8"/>
    </row>
    <row r="22" spans="1:22" ht="15" customHeight="1" x14ac:dyDescent="0.3">
      <c r="B22">
        <v>9</v>
      </c>
      <c r="D22" s="16">
        <v>7221</v>
      </c>
      <c r="E22" s="16">
        <v>7204</v>
      </c>
      <c r="F22" s="16">
        <v>8006</v>
      </c>
      <c r="G22" s="16">
        <v>6478</v>
      </c>
      <c r="H22" s="16">
        <v>485</v>
      </c>
      <c r="I22" s="7">
        <f>I32-2.3</f>
        <v>4.8500000000000005</v>
      </c>
      <c r="J22" s="3"/>
      <c r="K22" s="3"/>
      <c r="L22" s="3"/>
      <c r="M22" s="3"/>
      <c r="N22" s="3"/>
      <c r="O22" s="3"/>
      <c r="P22" s="3"/>
      <c r="Q22" s="3"/>
      <c r="R22" s="1"/>
      <c r="S22" s="2"/>
      <c r="V22" s="8"/>
    </row>
    <row r="23" spans="1:22" ht="15" customHeight="1" x14ac:dyDescent="0.25">
      <c r="C23">
        <v>17</v>
      </c>
      <c r="D23" s="16">
        <v>7425</v>
      </c>
      <c r="E23" s="16">
        <v>7408</v>
      </c>
      <c r="F23" s="16">
        <v>8226</v>
      </c>
      <c r="G23" s="16">
        <v>6680</v>
      </c>
      <c r="H23" s="16">
        <v>495</v>
      </c>
      <c r="I23" s="3">
        <v>4.95</v>
      </c>
      <c r="J23" s="3">
        <f>I27-I23</f>
        <v>0.89999999999999947</v>
      </c>
      <c r="K23" s="3">
        <f t="shared" si="1"/>
        <v>0.89999999999999947</v>
      </c>
      <c r="L23" s="3">
        <f t="shared" si="4"/>
        <v>4.95</v>
      </c>
      <c r="M23" s="3">
        <f t="shared" si="3"/>
        <v>5.85</v>
      </c>
      <c r="N23" s="3">
        <f>$O$34+P23</f>
        <v>4.8000000000000007</v>
      </c>
      <c r="O23" s="3">
        <f>$O$34+Q23</f>
        <v>5.7</v>
      </c>
      <c r="P23" s="3">
        <v>2.1</v>
      </c>
      <c r="Q23" s="3">
        <v>3</v>
      </c>
      <c r="R23" s="1" t="s">
        <v>8</v>
      </c>
      <c r="S23" s="2" t="s">
        <v>9</v>
      </c>
    </row>
    <row r="24" spans="1:22" ht="15" customHeight="1" x14ac:dyDescent="0.25">
      <c r="B24">
        <v>8</v>
      </c>
      <c r="D24" s="16">
        <v>7465</v>
      </c>
      <c r="E24" s="16">
        <v>7447</v>
      </c>
      <c r="F24" s="16">
        <v>8276</v>
      </c>
      <c r="G24" s="16">
        <v>6714</v>
      </c>
      <c r="H24" s="16">
        <v>505</v>
      </c>
      <c r="I24" s="7">
        <f>I32-2.1</f>
        <v>5.0500000000000007</v>
      </c>
      <c r="J24" s="3"/>
      <c r="K24" s="3"/>
      <c r="L24" s="3"/>
      <c r="M24" s="3"/>
      <c r="N24" s="3"/>
      <c r="O24" s="3"/>
      <c r="P24" s="3"/>
      <c r="Q24" s="3"/>
      <c r="R24" s="1"/>
      <c r="S24" s="2"/>
    </row>
    <row r="25" spans="1:22" ht="15" customHeight="1" x14ac:dyDescent="0.25">
      <c r="B25">
        <v>7</v>
      </c>
      <c r="D25" s="16">
        <v>7606</v>
      </c>
      <c r="E25" s="16">
        <v>7584</v>
      </c>
      <c r="F25" s="16">
        <v>8421</v>
      </c>
      <c r="G25" s="16">
        <v>6845</v>
      </c>
      <c r="H25" s="16">
        <v>540</v>
      </c>
      <c r="I25" s="7">
        <f>I32-1.75</f>
        <v>5.4</v>
      </c>
      <c r="J25" s="3"/>
      <c r="K25" s="3"/>
      <c r="L25" s="3"/>
      <c r="M25" s="3"/>
      <c r="N25" s="3"/>
      <c r="O25" s="3"/>
      <c r="P25" s="3"/>
      <c r="Q25" s="3"/>
      <c r="R25" s="1"/>
      <c r="S25" s="2"/>
    </row>
    <row r="26" spans="1:22" ht="15" customHeight="1" x14ac:dyDescent="0.25">
      <c r="B26">
        <v>6</v>
      </c>
      <c r="D26" s="16">
        <v>7747</v>
      </c>
      <c r="E26" s="16">
        <v>7727</v>
      </c>
      <c r="F26" s="16">
        <v>8565</v>
      </c>
      <c r="G26" s="16">
        <v>6996</v>
      </c>
      <c r="H26" s="16">
        <v>575</v>
      </c>
      <c r="I26" s="7">
        <f>I32-1.4</f>
        <v>5.75</v>
      </c>
      <c r="J26" s="3"/>
      <c r="K26" s="3"/>
      <c r="L26" s="3"/>
      <c r="M26" s="3"/>
      <c r="N26" s="3"/>
      <c r="O26" s="3"/>
      <c r="P26" s="3"/>
      <c r="Q26" s="3"/>
      <c r="R26" s="1"/>
      <c r="S26" s="2"/>
    </row>
    <row r="27" spans="1:22" ht="15" customHeight="1" x14ac:dyDescent="0.3">
      <c r="C27">
        <v>18</v>
      </c>
      <c r="D27" s="16">
        <v>7787</v>
      </c>
      <c r="E27" s="16">
        <v>7766</v>
      </c>
      <c r="F27" s="16">
        <v>8607</v>
      </c>
      <c r="G27" s="16">
        <v>7037</v>
      </c>
      <c r="H27" s="16">
        <v>585</v>
      </c>
      <c r="I27" s="3">
        <v>5.85</v>
      </c>
      <c r="J27" s="3">
        <f>I32-I27</f>
        <v>1.3000000000000007</v>
      </c>
      <c r="K27" s="3">
        <f t="shared" si="1"/>
        <v>1.3000000000000007</v>
      </c>
      <c r="L27" s="3">
        <f t="shared" si="4"/>
        <v>5.85</v>
      </c>
      <c r="M27" s="3">
        <f t="shared" si="3"/>
        <v>7.15</v>
      </c>
      <c r="N27" s="3">
        <f>$O$34+P27</f>
        <v>3.5</v>
      </c>
      <c r="O27" s="3">
        <f>$O$34+Q27</f>
        <v>4.8000000000000007</v>
      </c>
      <c r="P27" s="3">
        <v>0.8</v>
      </c>
      <c r="Q27" s="3">
        <v>2.1</v>
      </c>
      <c r="R27" s="1" t="s">
        <v>6</v>
      </c>
      <c r="S27" s="2" t="s">
        <v>7</v>
      </c>
      <c r="U27" s="5" t="s">
        <v>28</v>
      </c>
      <c r="V27" s="8" t="s">
        <v>37</v>
      </c>
    </row>
    <row r="28" spans="1:22" ht="15" customHeight="1" x14ac:dyDescent="0.3">
      <c r="B28">
        <v>5</v>
      </c>
      <c r="D28" s="16">
        <v>7869</v>
      </c>
      <c r="E28" s="16">
        <v>7848</v>
      </c>
      <c r="F28" s="16">
        <v>8688</v>
      </c>
      <c r="G28" s="16">
        <v>7118</v>
      </c>
      <c r="H28" s="16">
        <v>605</v>
      </c>
      <c r="I28" s="7">
        <f>I32-1.1</f>
        <v>6.0500000000000007</v>
      </c>
      <c r="J28" s="3"/>
      <c r="K28" s="3"/>
      <c r="L28" s="3"/>
      <c r="M28" s="3"/>
      <c r="N28" s="3"/>
      <c r="O28" s="3"/>
      <c r="P28" s="3"/>
      <c r="Q28" s="3"/>
      <c r="R28" s="1"/>
      <c r="S28" s="2"/>
      <c r="V28" s="8"/>
    </row>
    <row r="29" spans="1:22" ht="15" customHeight="1" x14ac:dyDescent="0.3">
      <c r="B29">
        <v>4</v>
      </c>
      <c r="D29" s="16">
        <v>8051</v>
      </c>
      <c r="E29" s="16">
        <v>8029</v>
      </c>
      <c r="F29" s="16">
        <v>8876</v>
      </c>
      <c r="G29" s="16">
        <v>7293</v>
      </c>
      <c r="H29" s="16">
        <v>650</v>
      </c>
      <c r="I29" s="7">
        <f>I32-0.65</f>
        <v>6.5</v>
      </c>
      <c r="J29" s="3"/>
      <c r="K29" s="3"/>
      <c r="L29" s="3"/>
      <c r="M29" s="3"/>
      <c r="N29" s="3"/>
      <c r="O29" s="3"/>
      <c r="P29" s="3"/>
      <c r="Q29" s="3"/>
      <c r="R29" s="1"/>
      <c r="S29" s="2"/>
      <c r="V29" s="8"/>
    </row>
    <row r="30" spans="1:22" ht="15" customHeight="1" x14ac:dyDescent="0.3">
      <c r="B30">
        <v>3</v>
      </c>
      <c r="D30" s="16">
        <v>8232</v>
      </c>
      <c r="E30" s="16">
        <v>8213</v>
      </c>
      <c r="F30" s="16">
        <v>9056</v>
      </c>
      <c r="G30" s="16">
        <v>7478</v>
      </c>
      <c r="H30" s="16">
        <v>695</v>
      </c>
      <c r="I30" s="7">
        <f>I32-0.2</f>
        <v>6.95</v>
      </c>
      <c r="J30" s="3"/>
      <c r="K30" s="3"/>
      <c r="L30" s="3"/>
      <c r="M30" s="3"/>
      <c r="N30" s="3"/>
      <c r="O30" s="3"/>
      <c r="P30" s="3"/>
      <c r="Q30" s="3"/>
      <c r="R30" s="1"/>
      <c r="S30" s="2"/>
      <c r="V30" s="8"/>
    </row>
    <row r="31" spans="1:22" ht="15" customHeight="1" x14ac:dyDescent="0.3">
      <c r="A31">
        <v>3</v>
      </c>
      <c r="D31" s="16">
        <v>8273</v>
      </c>
      <c r="E31" s="16">
        <v>8254</v>
      </c>
      <c r="F31" s="16">
        <v>9090</v>
      </c>
      <c r="G31" s="16">
        <v>7516</v>
      </c>
      <c r="H31" s="16">
        <v>705</v>
      </c>
      <c r="I31" s="3">
        <v>7.05</v>
      </c>
      <c r="J31" s="3"/>
      <c r="K31" s="3"/>
      <c r="L31" s="3"/>
      <c r="M31" s="3"/>
      <c r="N31" s="3"/>
      <c r="O31" s="3"/>
      <c r="P31" s="3"/>
      <c r="Q31" s="3"/>
      <c r="R31" s="1"/>
      <c r="S31" s="2"/>
      <c r="U31" t="s">
        <v>47</v>
      </c>
      <c r="V31" s="8"/>
    </row>
    <row r="32" spans="1:22" ht="15" customHeight="1" x14ac:dyDescent="0.3">
      <c r="C32">
        <v>19</v>
      </c>
      <c r="D32" s="16">
        <v>8312</v>
      </c>
      <c r="E32" s="16">
        <v>8295</v>
      </c>
      <c r="F32" s="16">
        <v>9137</v>
      </c>
      <c r="G32" s="16">
        <v>7555</v>
      </c>
      <c r="H32" s="16">
        <v>715</v>
      </c>
      <c r="I32" s="3">
        <v>7.15</v>
      </c>
      <c r="J32" s="3">
        <f>I35-I32</f>
        <v>0.14999999999999947</v>
      </c>
      <c r="K32" s="3">
        <f t="shared" si="1"/>
        <v>0.40000000000000036</v>
      </c>
      <c r="L32" s="3">
        <f t="shared" si="4"/>
        <v>7.15</v>
      </c>
      <c r="M32" s="3">
        <f t="shared" si="3"/>
        <v>7.5500000000000007</v>
      </c>
      <c r="N32" s="3">
        <f>$O$34+P32</f>
        <v>3.1</v>
      </c>
      <c r="O32" s="3">
        <f>$O$34+Q32</f>
        <v>3.5</v>
      </c>
      <c r="P32" s="3">
        <v>0.4</v>
      </c>
      <c r="Q32" s="3">
        <v>0.8</v>
      </c>
      <c r="R32" s="9" t="s">
        <v>5</v>
      </c>
      <c r="S32" s="2"/>
      <c r="U32" s="6" t="s">
        <v>33</v>
      </c>
      <c r="V32" s="8" t="s">
        <v>41</v>
      </c>
    </row>
    <row r="33" spans="1:22" ht="15" customHeight="1" x14ac:dyDescent="0.3">
      <c r="A33">
        <v>4</v>
      </c>
      <c r="D33" s="16">
        <v>11956</v>
      </c>
      <c r="E33" s="16">
        <v>11925</v>
      </c>
      <c r="F33" s="16">
        <v>12439</v>
      </c>
      <c r="G33" s="16">
        <v>11514</v>
      </c>
      <c r="H33" s="16">
        <v>725</v>
      </c>
      <c r="I33" s="3">
        <v>7.25</v>
      </c>
      <c r="J33" s="3"/>
      <c r="K33" s="3"/>
      <c r="L33" s="3"/>
      <c r="M33" s="3"/>
      <c r="N33" s="3"/>
      <c r="O33" s="3"/>
      <c r="P33" s="3"/>
      <c r="Q33" s="3"/>
      <c r="R33" s="9"/>
      <c r="S33" s="2"/>
      <c r="U33" t="s">
        <v>49</v>
      </c>
      <c r="V33" s="8"/>
    </row>
    <row r="34" spans="1:22" ht="15" customHeight="1" x14ac:dyDescent="0.3">
      <c r="C34">
        <v>19</v>
      </c>
      <c r="D34" s="16">
        <v>12766</v>
      </c>
      <c r="E34" s="16">
        <v>12762</v>
      </c>
      <c r="F34" s="16">
        <v>12987</v>
      </c>
      <c r="G34" s="16">
        <v>12557</v>
      </c>
      <c r="H34" s="16">
        <v>728</v>
      </c>
      <c r="I34" s="3"/>
      <c r="K34" s="3">
        <f t="shared" si="1"/>
        <v>0.60000000000000053</v>
      </c>
      <c r="L34" s="3">
        <f t="shared" si="4"/>
        <v>7.95</v>
      </c>
      <c r="M34" s="3">
        <f t="shared" si="3"/>
        <v>8.5500000000000007</v>
      </c>
      <c r="N34" s="3">
        <v>2.1</v>
      </c>
      <c r="O34" s="3">
        <v>2.7</v>
      </c>
      <c r="P34" s="3">
        <v>2.1</v>
      </c>
      <c r="Q34" s="3">
        <v>2.7</v>
      </c>
      <c r="R34" s="9" t="s">
        <v>75</v>
      </c>
      <c r="S34" s="2"/>
      <c r="U34" s="6" t="s">
        <v>34</v>
      </c>
      <c r="V34" s="8" t="s">
        <v>40</v>
      </c>
    </row>
    <row r="35" spans="1:22" ht="15" customHeight="1" x14ac:dyDescent="0.3">
      <c r="D35" s="16">
        <v>12947</v>
      </c>
      <c r="E35" s="16">
        <v>12949</v>
      </c>
      <c r="F35" s="16">
        <v>13075</v>
      </c>
      <c r="G35" s="16">
        <v>12791</v>
      </c>
      <c r="H35" s="16">
        <v>730</v>
      </c>
      <c r="I35" s="15">
        <v>7.3</v>
      </c>
      <c r="J35" s="3">
        <f>I37-I35</f>
        <v>0.1800000000000006</v>
      </c>
      <c r="K35" s="3"/>
      <c r="L35" s="3"/>
      <c r="M35" s="3"/>
      <c r="N35" s="3"/>
      <c r="O35" s="3"/>
      <c r="P35" s="3"/>
      <c r="Q35" s="3"/>
      <c r="R35" s="12" t="s">
        <v>71</v>
      </c>
      <c r="S35" s="2"/>
      <c r="U35" s="6"/>
      <c r="V35" s="8"/>
    </row>
    <row r="36" spans="1:22" ht="15" customHeight="1" x14ac:dyDescent="0.3">
      <c r="A36">
        <v>5</v>
      </c>
      <c r="D36" s="16">
        <v>12967</v>
      </c>
      <c r="E36" s="16">
        <v>12968</v>
      </c>
      <c r="F36" s="16">
        <v>13087</v>
      </c>
      <c r="G36" s="16">
        <v>12824</v>
      </c>
      <c r="H36" s="16">
        <v>732</v>
      </c>
      <c r="I36" s="3">
        <v>7.32</v>
      </c>
      <c r="J36" s="3"/>
      <c r="K36" s="3"/>
      <c r="L36" s="3"/>
      <c r="M36" s="3"/>
      <c r="N36" s="3"/>
      <c r="O36" s="3"/>
      <c r="P36" s="3"/>
      <c r="Q36" s="3"/>
      <c r="R36" s="9"/>
      <c r="S36" s="2"/>
      <c r="U36" t="s">
        <v>50</v>
      </c>
      <c r="V36" s="8"/>
    </row>
    <row r="37" spans="1:22" ht="15" customHeight="1" x14ac:dyDescent="0.3">
      <c r="D37" s="16">
        <v>13113</v>
      </c>
      <c r="E37" s="16">
        <v>13115</v>
      </c>
      <c r="F37" s="16">
        <v>13263</v>
      </c>
      <c r="G37" s="16">
        <v>12951</v>
      </c>
      <c r="H37" s="16">
        <v>748</v>
      </c>
      <c r="I37" s="3">
        <v>7.48</v>
      </c>
      <c r="J37" s="3">
        <f>I38-I37</f>
        <v>7.9999999999999183E-2</v>
      </c>
      <c r="R37" t="s">
        <v>65</v>
      </c>
      <c r="S37" s="2"/>
      <c r="U37" s="6"/>
      <c r="V37" s="8"/>
    </row>
    <row r="38" spans="1:22" ht="15" customHeight="1" x14ac:dyDescent="0.3">
      <c r="D38" s="16">
        <v>13185</v>
      </c>
      <c r="E38" s="16">
        <v>13186</v>
      </c>
      <c r="F38" s="16">
        <v>13335</v>
      </c>
      <c r="G38" s="16">
        <v>13022</v>
      </c>
      <c r="H38" s="16">
        <v>756</v>
      </c>
      <c r="I38" s="3">
        <v>7.56</v>
      </c>
      <c r="J38" s="3">
        <f>I39-I38</f>
        <v>2.0000000000000462E-2</v>
      </c>
      <c r="R38" t="s">
        <v>66</v>
      </c>
      <c r="S38" s="2"/>
      <c r="U38" s="6"/>
      <c r="V38" s="8"/>
    </row>
    <row r="39" spans="1:22" ht="15" customHeight="1" x14ac:dyDescent="0.3">
      <c r="D39" s="16">
        <v>13203</v>
      </c>
      <c r="E39" s="16">
        <v>13205</v>
      </c>
      <c r="F39" s="16">
        <v>13354</v>
      </c>
      <c r="G39" s="16">
        <v>13036</v>
      </c>
      <c r="H39" s="16">
        <v>758</v>
      </c>
      <c r="I39" s="3">
        <v>7.58</v>
      </c>
      <c r="J39" s="3">
        <f>I40-I39</f>
        <v>8.0000000000000071E-2</v>
      </c>
      <c r="R39" t="s">
        <v>67</v>
      </c>
      <c r="S39" s="2"/>
      <c r="U39" s="6"/>
      <c r="V39" s="8"/>
    </row>
    <row r="40" spans="1:22" ht="15" customHeight="1" x14ac:dyDescent="0.3">
      <c r="D40" s="16">
        <v>13275</v>
      </c>
      <c r="E40" s="16">
        <v>13278</v>
      </c>
      <c r="F40" s="16">
        <v>13426</v>
      </c>
      <c r="G40" s="16">
        <v>13111</v>
      </c>
      <c r="H40" s="16">
        <v>766</v>
      </c>
      <c r="I40" s="3">
        <v>7.66</v>
      </c>
      <c r="J40" s="3">
        <f>I41-I40</f>
        <v>4.0000000000000036E-2</v>
      </c>
      <c r="R40" t="s">
        <v>68</v>
      </c>
      <c r="S40" s="2"/>
      <c r="U40" s="6"/>
      <c r="V40" s="8"/>
    </row>
    <row r="41" spans="1:22" ht="15" customHeight="1" x14ac:dyDescent="0.3">
      <c r="D41" s="16">
        <v>13311</v>
      </c>
      <c r="E41" s="16">
        <v>13313</v>
      </c>
      <c r="F41" s="16">
        <v>13453</v>
      </c>
      <c r="G41" s="16">
        <v>13149</v>
      </c>
      <c r="H41" s="16">
        <v>770</v>
      </c>
      <c r="I41" s="3">
        <v>7.7</v>
      </c>
      <c r="J41" s="3">
        <f>I42-I41</f>
        <v>4.0000000000000036E-2</v>
      </c>
      <c r="R41" t="s">
        <v>69</v>
      </c>
      <c r="S41" s="2"/>
      <c r="U41" s="6"/>
      <c r="V41" s="8"/>
    </row>
    <row r="42" spans="1:22" ht="15" customHeight="1" x14ac:dyDescent="0.3">
      <c r="D42" s="16">
        <v>13347</v>
      </c>
      <c r="E42" s="16">
        <v>13348</v>
      </c>
      <c r="F42" s="16">
        <v>13480</v>
      </c>
      <c r="G42" s="16">
        <v>13189</v>
      </c>
      <c r="H42" s="16">
        <v>774</v>
      </c>
      <c r="I42" s="3">
        <v>7.74</v>
      </c>
      <c r="J42" s="3">
        <f>I44-I42</f>
        <v>5.9999999999999609E-2</v>
      </c>
      <c r="R42" t="s">
        <v>63</v>
      </c>
      <c r="S42" s="2"/>
      <c r="U42" s="6"/>
      <c r="V42" s="8"/>
    </row>
    <row r="43" spans="1:22" ht="15" customHeight="1" x14ac:dyDescent="0.3">
      <c r="A43">
        <v>6</v>
      </c>
      <c r="D43" s="16">
        <v>13382</v>
      </c>
      <c r="E43" s="16">
        <v>13380</v>
      </c>
      <c r="F43" s="16">
        <v>13506</v>
      </c>
      <c r="G43" s="16">
        <v>13231</v>
      </c>
      <c r="H43" s="16">
        <v>778</v>
      </c>
      <c r="I43" s="3">
        <v>7.78</v>
      </c>
      <c r="J43" s="3"/>
      <c r="K43" s="3"/>
      <c r="L43" s="3"/>
      <c r="M43" s="3"/>
      <c r="N43" s="3"/>
      <c r="O43" s="3"/>
      <c r="P43" s="3"/>
      <c r="Q43" s="3"/>
      <c r="R43" s="9"/>
      <c r="S43" s="2"/>
      <c r="U43" t="s">
        <v>52</v>
      </c>
      <c r="V43" s="8"/>
    </row>
    <row r="44" spans="1:22" ht="15" customHeight="1" x14ac:dyDescent="0.3">
      <c r="D44" s="16">
        <v>13392</v>
      </c>
      <c r="E44" s="16">
        <v>13391</v>
      </c>
      <c r="F44" s="16">
        <v>13518</v>
      </c>
      <c r="G44" s="16">
        <v>13242</v>
      </c>
      <c r="H44" s="16">
        <v>780</v>
      </c>
      <c r="I44" s="3">
        <v>7.8</v>
      </c>
      <c r="J44" s="3">
        <f>I45-I44</f>
        <v>2.0000000000000462E-2</v>
      </c>
      <c r="K44" s="3"/>
      <c r="L44" s="3"/>
      <c r="M44" s="3"/>
      <c r="N44" s="3"/>
      <c r="O44" s="3"/>
      <c r="P44" s="3"/>
      <c r="Q44" s="3"/>
      <c r="R44" s="12" t="s">
        <v>64</v>
      </c>
      <c r="S44" s="2"/>
      <c r="U44" s="6"/>
      <c r="V44" s="8"/>
    </row>
    <row r="45" spans="1:22" ht="15" customHeight="1" x14ac:dyDescent="0.3">
      <c r="D45" s="16">
        <v>13401</v>
      </c>
      <c r="E45" s="16">
        <v>13399</v>
      </c>
      <c r="F45" s="16">
        <v>13529</v>
      </c>
      <c r="G45" s="16">
        <v>13248</v>
      </c>
      <c r="H45" s="16">
        <v>782</v>
      </c>
      <c r="I45" s="3">
        <v>7.82</v>
      </c>
      <c r="J45" s="3">
        <f>I47-I45</f>
        <v>0.67999999999999972</v>
      </c>
      <c r="K45" s="3"/>
      <c r="L45" s="3"/>
      <c r="M45" s="3"/>
      <c r="N45" s="3"/>
      <c r="O45" s="3"/>
      <c r="P45" s="3"/>
      <c r="Q45" s="3"/>
      <c r="R45" s="12" t="s">
        <v>63</v>
      </c>
      <c r="S45" s="2"/>
      <c r="U45" s="6"/>
      <c r="V45" s="8"/>
    </row>
    <row r="46" spans="1:22" ht="15" customHeight="1" x14ac:dyDescent="0.3">
      <c r="A46">
        <v>7</v>
      </c>
      <c r="D46" s="16">
        <v>14194</v>
      </c>
      <c r="E46" s="16">
        <v>14185</v>
      </c>
      <c r="F46" s="16">
        <v>14731</v>
      </c>
      <c r="G46" s="16">
        <v>13796</v>
      </c>
      <c r="H46" s="16">
        <v>845</v>
      </c>
      <c r="I46" s="3">
        <v>8.4499999999999993</v>
      </c>
      <c r="J46" s="3"/>
      <c r="K46" s="3"/>
      <c r="L46" s="3"/>
      <c r="M46" s="3"/>
      <c r="N46" s="3"/>
      <c r="O46" s="3"/>
      <c r="P46" s="3"/>
      <c r="Q46" s="3"/>
      <c r="R46" s="9"/>
      <c r="S46" s="2"/>
      <c r="U46" t="s">
        <v>53</v>
      </c>
      <c r="V46" s="8"/>
    </row>
    <row r="47" spans="1:22" ht="15" customHeight="1" x14ac:dyDescent="0.3">
      <c r="A47">
        <v>8</v>
      </c>
      <c r="D47" s="16">
        <v>14235</v>
      </c>
      <c r="E47" s="16">
        <v>14226</v>
      </c>
      <c r="F47" s="16">
        <v>14785</v>
      </c>
      <c r="G47" s="16">
        <v>13834</v>
      </c>
      <c r="H47" s="16">
        <v>850</v>
      </c>
      <c r="I47" s="3">
        <v>8.5</v>
      </c>
      <c r="J47" s="3">
        <f>I49-I47</f>
        <v>0.15000000000000036</v>
      </c>
      <c r="K47" s="3"/>
      <c r="L47" s="3"/>
      <c r="M47" s="3"/>
      <c r="N47" s="3"/>
      <c r="O47" s="3"/>
      <c r="P47" s="3"/>
      <c r="Q47" s="3"/>
      <c r="R47" t="s">
        <v>56</v>
      </c>
      <c r="S47" s="2"/>
      <c r="U47" t="s">
        <v>55</v>
      </c>
      <c r="V47" s="8"/>
    </row>
    <row r="48" spans="1:22" ht="15" customHeight="1" x14ac:dyDescent="0.3">
      <c r="A48">
        <v>9</v>
      </c>
      <c r="D48" s="16">
        <v>16829</v>
      </c>
      <c r="E48" s="16">
        <v>16828</v>
      </c>
      <c r="F48" s="16">
        <v>17725</v>
      </c>
      <c r="G48" s="16">
        <v>15944</v>
      </c>
      <c r="H48" s="16">
        <v>855</v>
      </c>
      <c r="I48" s="15">
        <v>8.5500000000000007</v>
      </c>
      <c r="J48" s="3"/>
      <c r="K48" s="3"/>
      <c r="L48" s="3"/>
      <c r="M48" s="3"/>
      <c r="N48" s="3"/>
      <c r="O48" s="3"/>
      <c r="P48" s="3"/>
      <c r="Q48" s="3"/>
      <c r="R48" t="s">
        <v>62</v>
      </c>
      <c r="S48" s="2"/>
      <c r="U48" t="s">
        <v>57</v>
      </c>
      <c r="V48" s="8"/>
    </row>
    <row r="49" spans="1:22" ht="15" customHeight="1" x14ac:dyDescent="0.3">
      <c r="C49">
        <v>21</v>
      </c>
      <c r="I49" s="3">
        <v>8.65</v>
      </c>
      <c r="J49" s="3">
        <f>I53-I49</f>
        <v>0.29999999999999893</v>
      </c>
      <c r="K49" s="3">
        <f t="shared" si="1"/>
        <v>0.29999999999999893</v>
      </c>
      <c r="L49" s="3">
        <f t="shared" si="4"/>
        <v>8.5500000000000007</v>
      </c>
      <c r="M49" s="3">
        <f t="shared" si="3"/>
        <v>8.85</v>
      </c>
      <c r="N49" s="3">
        <v>1.8</v>
      </c>
      <c r="O49" s="3">
        <v>2.1</v>
      </c>
      <c r="P49" s="3">
        <v>1.8</v>
      </c>
      <c r="Q49" s="3">
        <v>2.1</v>
      </c>
      <c r="R49" s="4" t="s">
        <v>60</v>
      </c>
      <c r="S49" s="2" t="s">
        <v>35</v>
      </c>
      <c r="U49" s="5" t="s">
        <v>27</v>
      </c>
      <c r="V49" s="8" t="s">
        <v>36</v>
      </c>
    </row>
    <row r="50" spans="1:22" ht="15" customHeight="1" x14ac:dyDescent="0.3">
      <c r="B50">
        <v>35</v>
      </c>
      <c r="I50" s="3">
        <f>I$59-2.05</f>
        <v>8.6000000000000014</v>
      </c>
      <c r="J50" s="3"/>
      <c r="K50" s="3"/>
      <c r="L50" s="3"/>
      <c r="M50" s="3"/>
      <c r="N50" s="3"/>
      <c r="O50" s="3"/>
      <c r="P50" s="3"/>
      <c r="Q50" s="3"/>
      <c r="R50" s="4"/>
      <c r="S50" s="2"/>
      <c r="U50" s="2"/>
      <c r="V50" s="8"/>
    </row>
    <row r="51" spans="1:22" ht="15" customHeight="1" x14ac:dyDescent="0.3">
      <c r="A51">
        <v>10</v>
      </c>
      <c r="I51" s="3">
        <v>8.75</v>
      </c>
      <c r="J51" s="3"/>
      <c r="K51" s="3"/>
      <c r="L51" s="3"/>
      <c r="M51" s="3"/>
      <c r="N51" s="3"/>
      <c r="O51" s="3"/>
      <c r="P51" s="3"/>
      <c r="Q51" s="3"/>
      <c r="R51" s="4"/>
      <c r="S51" s="2"/>
      <c r="U51" t="s">
        <v>59</v>
      </c>
      <c r="V51" s="8"/>
    </row>
    <row r="52" spans="1:22" ht="15" customHeight="1" x14ac:dyDescent="0.3">
      <c r="B52">
        <v>34</v>
      </c>
      <c r="I52" s="3">
        <f>I$59-1.8</f>
        <v>8.85</v>
      </c>
      <c r="J52" s="3"/>
      <c r="K52" s="3"/>
      <c r="L52" s="3"/>
      <c r="M52" s="3"/>
      <c r="N52" s="3"/>
      <c r="O52" s="3"/>
      <c r="P52" s="3"/>
      <c r="Q52" s="3"/>
      <c r="R52" s="4"/>
      <c r="S52" s="2"/>
      <c r="V52" s="8"/>
    </row>
    <row r="53" spans="1:22" ht="15" customHeight="1" x14ac:dyDescent="0.25">
      <c r="C53">
        <v>23</v>
      </c>
      <c r="I53" s="3">
        <v>8.9499999999999993</v>
      </c>
      <c r="J53" s="3">
        <f>I59-I53</f>
        <v>1.7000000000000011</v>
      </c>
      <c r="K53" s="3">
        <f t="shared" si="1"/>
        <v>1.8000000000000007</v>
      </c>
      <c r="L53" s="3">
        <f t="shared" si="4"/>
        <v>8.85</v>
      </c>
      <c r="M53" s="3">
        <f t="shared" si="3"/>
        <v>10.65</v>
      </c>
      <c r="N53" s="3">
        <v>0</v>
      </c>
      <c r="O53" s="3">
        <v>1.8</v>
      </c>
      <c r="P53" s="3">
        <v>0</v>
      </c>
      <c r="Q53" s="3">
        <v>1.8</v>
      </c>
      <c r="R53" s="1" t="s">
        <v>72</v>
      </c>
      <c r="S53" s="2"/>
    </row>
    <row r="54" spans="1:22" ht="15" customHeight="1" x14ac:dyDescent="0.25">
      <c r="B54">
        <v>33</v>
      </c>
      <c r="I54" s="3">
        <f>I$59-1.6</f>
        <v>9.0500000000000007</v>
      </c>
      <c r="J54" s="3"/>
      <c r="K54" s="3"/>
      <c r="L54" s="3"/>
      <c r="M54" s="3"/>
      <c r="N54" s="3"/>
      <c r="O54" s="3"/>
      <c r="P54" s="3"/>
      <c r="Q54" s="3"/>
      <c r="R54" s="1"/>
      <c r="S54" s="2"/>
    </row>
    <row r="55" spans="1:22" ht="15" customHeight="1" x14ac:dyDescent="0.25">
      <c r="B55">
        <v>32</v>
      </c>
      <c r="I55" s="3">
        <f>I$59-1.3</f>
        <v>9.35</v>
      </c>
      <c r="J55" s="3"/>
      <c r="K55" s="3"/>
      <c r="L55" s="3"/>
      <c r="M55" s="3"/>
      <c r="N55" s="3"/>
      <c r="O55" s="3"/>
      <c r="P55" s="3"/>
      <c r="Q55" s="3"/>
      <c r="R55" s="1"/>
      <c r="S55" s="2"/>
    </row>
    <row r="56" spans="1:22" ht="15" customHeight="1" x14ac:dyDescent="0.25">
      <c r="B56">
        <v>31</v>
      </c>
      <c r="I56" s="3">
        <f>I$59-1</f>
        <v>9.65</v>
      </c>
      <c r="J56" s="3"/>
      <c r="K56" s="3"/>
      <c r="L56" s="3"/>
      <c r="M56" s="3"/>
      <c r="N56" s="3"/>
      <c r="O56" s="3"/>
      <c r="P56" s="3"/>
      <c r="Q56" s="3"/>
      <c r="R56" s="1"/>
      <c r="S56" s="2"/>
    </row>
    <row r="57" spans="1:22" ht="15" customHeight="1" x14ac:dyDescent="0.25">
      <c r="B57">
        <v>30</v>
      </c>
      <c r="I57" s="3">
        <f>I$59-0.65</f>
        <v>10</v>
      </c>
      <c r="J57" s="3"/>
      <c r="K57" s="3"/>
      <c r="L57" s="3"/>
      <c r="M57" s="3"/>
      <c r="N57" s="3"/>
      <c r="O57" s="3"/>
      <c r="P57" s="3"/>
      <c r="Q57" s="3"/>
      <c r="R57" s="1"/>
      <c r="S57" s="2"/>
    </row>
    <row r="58" spans="1:22" ht="15" customHeight="1" x14ac:dyDescent="0.25">
      <c r="B58">
        <v>29</v>
      </c>
      <c r="I58" s="3">
        <f>I$59-0.3</f>
        <v>10.35</v>
      </c>
      <c r="J58" s="3"/>
      <c r="K58" s="3"/>
      <c r="L58" s="3"/>
      <c r="M58" s="3"/>
      <c r="N58" s="3"/>
      <c r="O58" s="3"/>
      <c r="P58" s="3"/>
      <c r="Q58" s="3"/>
      <c r="R58" s="1"/>
      <c r="S58" s="2"/>
    </row>
    <row r="59" spans="1:22" ht="15" customHeight="1" x14ac:dyDescent="0.25">
      <c r="B59">
        <v>28</v>
      </c>
      <c r="I59" s="3">
        <v>10.65</v>
      </c>
      <c r="P59" s="3"/>
      <c r="Q59" s="3"/>
      <c r="R59" t="s">
        <v>73</v>
      </c>
    </row>
    <row r="60" spans="1:22" ht="15" customHeight="1" x14ac:dyDescent="0.25">
      <c r="K60" s="3"/>
      <c r="O60" s="3"/>
      <c r="P60" s="3"/>
      <c r="Q60" s="3"/>
    </row>
    <row r="61" spans="1:22" ht="15" customHeight="1" x14ac:dyDescent="0.25">
      <c r="J61" s="3"/>
      <c r="N61" s="3"/>
      <c r="P61" s="3"/>
      <c r="Q61" s="3"/>
    </row>
    <row r="62" spans="1:22" ht="15" customHeight="1" x14ac:dyDescent="0.25">
      <c r="N62" s="3"/>
    </row>
    <row r="63" spans="1:22" ht="15" customHeight="1" x14ac:dyDescent="0.25">
      <c r="N63" s="3"/>
    </row>
    <row r="64" spans="1:22" ht="15" customHeight="1" x14ac:dyDescent="0.25">
      <c r="N64" s="3"/>
    </row>
    <row r="65" spans="14:14" ht="15" customHeight="1" x14ac:dyDescent="0.25">
      <c r="N65" s="3"/>
    </row>
    <row r="66" spans="14:14" ht="15" customHeight="1" x14ac:dyDescent="0.25">
      <c r="N66" s="3"/>
    </row>
    <row r="67" spans="14:14" ht="15" customHeight="1" x14ac:dyDescent="0.25">
      <c r="N67" s="3"/>
    </row>
    <row r="68" spans="14:14" ht="15" customHeight="1" x14ac:dyDescent="0.25">
      <c r="N68" s="3"/>
    </row>
    <row r="69" spans="14:14" ht="15" customHeight="1" x14ac:dyDescent="0.25">
      <c r="N69" s="3"/>
    </row>
    <row r="70" spans="14:14" ht="15" customHeight="1" x14ac:dyDescent="0.25">
      <c r="N70" s="3"/>
    </row>
    <row r="71" spans="14:14" ht="15" customHeight="1" x14ac:dyDescent="0.25">
      <c r="N71" s="3"/>
    </row>
    <row r="72" spans="14:14" ht="15" customHeight="1" x14ac:dyDescent="0.25">
      <c r="N72" s="3"/>
    </row>
    <row r="73" spans="14:14" ht="15" customHeight="1" x14ac:dyDescent="0.25">
      <c r="N73" s="3"/>
    </row>
    <row r="74" spans="14:14" ht="15" customHeight="1" x14ac:dyDescent="0.25">
      <c r="N74" s="3"/>
    </row>
    <row r="75" spans="14:14" ht="15" customHeight="1" x14ac:dyDescent="0.25">
      <c r="N75" s="3"/>
    </row>
    <row r="76" spans="14:14" ht="15" customHeight="1" x14ac:dyDescent="0.25">
      <c r="N76" s="3"/>
    </row>
    <row r="77" spans="14:14" ht="15" customHeight="1" x14ac:dyDescent="0.25">
      <c r="N77" s="3"/>
    </row>
    <row r="78" spans="14:14" ht="15" customHeight="1" x14ac:dyDescent="0.25">
      <c r="N78" s="3"/>
    </row>
    <row r="79" spans="14:14" ht="15" customHeight="1" x14ac:dyDescent="0.25">
      <c r="N7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84C-F6AA-4FF8-A974-34422CEDB97B}">
  <dimension ref="A1:W59"/>
  <sheetViews>
    <sheetView topLeftCell="A6" workbookViewId="0">
      <selection activeCell="D13" sqref="D13:H48"/>
    </sheetView>
  </sheetViews>
  <sheetFormatPr defaultRowHeight="13.8" x14ac:dyDescent="0.25"/>
  <sheetData>
    <row r="1" spans="1:23" x14ac:dyDescent="0.25">
      <c r="A1" t="s">
        <v>61</v>
      </c>
      <c r="B1" s="2" t="s">
        <v>77</v>
      </c>
      <c r="C1" s="2" t="s">
        <v>31</v>
      </c>
      <c r="D1" s="16" t="s">
        <v>78</v>
      </c>
      <c r="E1" s="16" t="s">
        <v>79</v>
      </c>
      <c r="F1" s="16" t="s">
        <v>80</v>
      </c>
      <c r="G1" s="16" t="s">
        <v>81</v>
      </c>
      <c r="H1" s="16" t="s">
        <v>82</v>
      </c>
      <c r="I1" s="2" t="s">
        <v>76</v>
      </c>
      <c r="J1" s="2" t="s">
        <v>42</v>
      </c>
      <c r="K1" s="2" t="s">
        <v>42</v>
      </c>
      <c r="L1" s="2" t="s">
        <v>0</v>
      </c>
      <c r="M1" s="2" t="s">
        <v>1</v>
      </c>
      <c r="N1" s="2" t="s">
        <v>43</v>
      </c>
      <c r="O1" s="2" t="s">
        <v>1</v>
      </c>
      <c r="P1" s="2" t="s">
        <v>30</v>
      </c>
      <c r="Q1" s="2" t="s">
        <v>1</v>
      </c>
      <c r="R1" s="2" t="s">
        <v>2</v>
      </c>
      <c r="S1" s="2" t="s">
        <v>3</v>
      </c>
      <c r="T1" s="2" t="s">
        <v>4</v>
      </c>
      <c r="U1" s="2" t="s">
        <v>29</v>
      </c>
      <c r="V1" s="2" t="s">
        <v>32</v>
      </c>
    </row>
    <row r="2" spans="1:23" ht="15.6" x14ac:dyDescent="0.25">
      <c r="C2">
        <v>1</v>
      </c>
      <c r="D2" s="16"/>
      <c r="E2" s="16"/>
      <c r="F2" s="16"/>
      <c r="G2" s="16"/>
      <c r="H2" s="16"/>
      <c r="I2" s="3">
        <v>0</v>
      </c>
      <c r="J2" s="3">
        <f>I3-I2</f>
        <v>0.1</v>
      </c>
      <c r="K2" s="3">
        <f>M2-L2</f>
        <v>9.9999999999999645E-2</v>
      </c>
      <c r="L2" s="3">
        <f>$O$2-O2</f>
        <v>0</v>
      </c>
      <c r="M2" s="3">
        <f>$O$2-N2</f>
        <v>9.9999999999999645E-2</v>
      </c>
      <c r="N2" s="3">
        <f t="shared" ref="N2:O8" si="0">3.5+P2</f>
        <v>10.55</v>
      </c>
      <c r="O2" s="3">
        <f t="shared" si="0"/>
        <v>10.65</v>
      </c>
      <c r="P2" s="3">
        <v>7.05</v>
      </c>
      <c r="Q2" s="3">
        <v>7.15</v>
      </c>
      <c r="R2" s="1" t="s">
        <v>23</v>
      </c>
    </row>
    <row r="3" spans="1:23" ht="15.6" x14ac:dyDescent="0.25">
      <c r="C3">
        <v>2</v>
      </c>
      <c r="D3" s="16"/>
      <c r="E3" s="16"/>
      <c r="F3" s="16"/>
      <c r="G3" s="16"/>
      <c r="H3" s="16"/>
      <c r="I3" s="3">
        <v>0.1</v>
      </c>
      <c r="J3" s="3">
        <f>I4-I3</f>
        <v>0.15</v>
      </c>
      <c r="K3" s="3">
        <f t="shared" ref="K3:K53" si="1">M3-L3</f>
        <v>0.15000000000000036</v>
      </c>
      <c r="L3" s="3">
        <f t="shared" ref="L3:L8" si="2">$O$2-O3</f>
        <v>9.9999999999999645E-2</v>
      </c>
      <c r="M3" s="3">
        <f t="shared" ref="M3:M53" si="3">$O$2-N3</f>
        <v>0.25</v>
      </c>
      <c r="N3" s="3">
        <f t="shared" si="0"/>
        <v>10.4</v>
      </c>
      <c r="O3" s="3">
        <f t="shared" si="0"/>
        <v>10.55</v>
      </c>
      <c r="P3" s="3">
        <v>6.9</v>
      </c>
      <c r="Q3" s="3">
        <v>7.05</v>
      </c>
      <c r="R3" s="1" t="s">
        <v>24</v>
      </c>
    </row>
    <row r="4" spans="1:23" ht="15.6" x14ac:dyDescent="0.25">
      <c r="C4">
        <v>5</v>
      </c>
      <c r="D4" s="16"/>
      <c r="E4" s="16"/>
      <c r="F4" s="16"/>
      <c r="G4" s="16"/>
      <c r="H4" s="16"/>
      <c r="I4" s="3">
        <v>0.25</v>
      </c>
      <c r="J4" s="3">
        <f>I5-I4</f>
        <v>0.43000000000000005</v>
      </c>
      <c r="K4" s="3">
        <f t="shared" si="1"/>
        <v>0.5</v>
      </c>
      <c r="L4" s="3">
        <f t="shared" si="2"/>
        <v>1.0500000000000007</v>
      </c>
      <c r="M4" s="3">
        <f t="shared" si="3"/>
        <v>1.5500000000000007</v>
      </c>
      <c r="N4" s="3">
        <f t="shared" si="0"/>
        <v>9.1</v>
      </c>
      <c r="O4" s="3">
        <f t="shared" si="0"/>
        <v>9.6</v>
      </c>
      <c r="P4" s="3">
        <v>5.6</v>
      </c>
      <c r="Q4" s="3">
        <v>6.1</v>
      </c>
      <c r="R4" s="1" t="s">
        <v>21</v>
      </c>
      <c r="S4" s="2" t="s">
        <v>22</v>
      </c>
    </row>
    <row r="5" spans="1:23" ht="15.6" x14ac:dyDescent="0.25">
      <c r="C5">
        <v>8</v>
      </c>
      <c r="D5" s="16"/>
      <c r="E5" s="16"/>
      <c r="F5" s="16"/>
      <c r="G5" s="16"/>
      <c r="H5" s="16"/>
      <c r="I5" s="3">
        <v>0.68</v>
      </c>
      <c r="J5" s="3">
        <f>I8-I5</f>
        <v>1.1000000000000001</v>
      </c>
      <c r="K5" s="3">
        <f t="shared" si="1"/>
        <v>1.1000000000000005</v>
      </c>
      <c r="L5" s="3">
        <f t="shared" si="2"/>
        <v>3.25</v>
      </c>
      <c r="M5" s="3">
        <f t="shared" si="3"/>
        <v>4.3500000000000005</v>
      </c>
      <c r="N5" s="3">
        <f t="shared" si="0"/>
        <v>6.3</v>
      </c>
      <c r="O5" s="3">
        <f t="shared" si="0"/>
        <v>7.4</v>
      </c>
      <c r="P5" s="3">
        <v>2.8</v>
      </c>
      <c r="Q5" s="3">
        <v>3.9</v>
      </c>
      <c r="R5" s="1" t="s">
        <v>19</v>
      </c>
      <c r="S5" s="2" t="s">
        <v>20</v>
      </c>
    </row>
    <row r="6" spans="1:23" ht="15.6" x14ac:dyDescent="0.25">
      <c r="B6">
        <v>19</v>
      </c>
      <c r="D6" s="16"/>
      <c r="E6" s="16"/>
      <c r="F6" s="16"/>
      <c r="G6" s="16"/>
      <c r="H6" s="16"/>
      <c r="I6" s="3">
        <f>I20-3.47</f>
        <v>0.98</v>
      </c>
      <c r="J6" s="3"/>
      <c r="K6" s="3"/>
      <c r="L6" s="3"/>
      <c r="M6" s="3"/>
      <c r="N6" s="3"/>
      <c r="O6" s="3"/>
      <c r="P6" s="3"/>
      <c r="Q6" s="3"/>
      <c r="R6" s="1"/>
      <c r="S6" s="2"/>
    </row>
    <row r="7" spans="1:23" ht="15.6" x14ac:dyDescent="0.25">
      <c r="B7">
        <v>18</v>
      </c>
      <c r="D7" s="16"/>
      <c r="E7" s="16"/>
      <c r="F7" s="16"/>
      <c r="G7" s="16"/>
      <c r="H7" s="16"/>
      <c r="I7" s="3">
        <f>I20-2.97</f>
        <v>1.48</v>
      </c>
      <c r="J7" s="3"/>
      <c r="K7" s="3"/>
      <c r="L7" s="3"/>
      <c r="M7" s="3"/>
      <c r="N7" s="3"/>
      <c r="O7" s="3"/>
      <c r="P7" s="3"/>
      <c r="Q7" s="3"/>
      <c r="R7" s="1"/>
      <c r="S7" s="2"/>
    </row>
    <row r="8" spans="1:23" ht="15.6" x14ac:dyDescent="0.3">
      <c r="C8">
        <v>9</v>
      </c>
      <c r="D8" s="16"/>
      <c r="E8" s="16"/>
      <c r="F8" s="16"/>
      <c r="G8" s="16"/>
      <c r="H8" s="16"/>
      <c r="I8" s="3">
        <v>1.78</v>
      </c>
      <c r="J8" s="3">
        <f>I15-I8</f>
        <v>1.9999999999999998</v>
      </c>
      <c r="K8" s="3">
        <f t="shared" si="1"/>
        <v>2</v>
      </c>
      <c r="L8" s="3">
        <f t="shared" si="2"/>
        <v>4.3500000000000005</v>
      </c>
      <c r="M8" s="3">
        <f t="shared" si="3"/>
        <v>6.3500000000000005</v>
      </c>
      <c r="N8" s="3">
        <f t="shared" si="0"/>
        <v>4.3</v>
      </c>
      <c r="O8" s="3">
        <f t="shared" si="0"/>
        <v>6.3</v>
      </c>
      <c r="P8" s="3">
        <v>0.8</v>
      </c>
      <c r="Q8" s="3">
        <v>2.8</v>
      </c>
      <c r="R8" s="1" t="s">
        <v>18</v>
      </c>
      <c r="S8" s="2" t="s">
        <v>17</v>
      </c>
      <c r="U8" s="5" t="s">
        <v>25</v>
      </c>
      <c r="V8" s="8" t="s">
        <v>39</v>
      </c>
      <c r="W8" s="3">
        <f>SUM(K2:K5)</f>
        <v>1.8500000000000005</v>
      </c>
    </row>
    <row r="9" spans="1:23" ht="15.6" x14ac:dyDescent="0.3">
      <c r="B9">
        <v>17</v>
      </c>
      <c r="D9" s="16"/>
      <c r="E9" s="16"/>
      <c r="F9" s="16"/>
      <c r="G9" s="16"/>
      <c r="H9" s="16"/>
      <c r="I9" s="3">
        <f>I20-2.57</f>
        <v>1.8800000000000003</v>
      </c>
      <c r="J9" s="3"/>
      <c r="K9" s="3"/>
      <c r="L9" s="3"/>
      <c r="M9" s="3"/>
      <c r="N9" s="3"/>
      <c r="O9" s="3"/>
      <c r="P9" s="3"/>
      <c r="Q9" s="3"/>
      <c r="R9" s="1"/>
      <c r="S9" s="2"/>
      <c r="V9" s="8"/>
      <c r="W9" s="3"/>
    </row>
    <row r="10" spans="1:23" ht="15.6" x14ac:dyDescent="0.3">
      <c r="B10">
        <v>16</v>
      </c>
      <c r="D10" s="16"/>
      <c r="E10" s="16"/>
      <c r="F10" s="16"/>
      <c r="G10" s="16"/>
      <c r="H10" s="16"/>
      <c r="I10" s="3">
        <f>I20-2.3</f>
        <v>2.1500000000000004</v>
      </c>
      <c r="J10" s="3"/>
      <c r="K10" s="3"/>
      <c r="L10" s="3"/>
      <c r="M10" s="3"/>
      <c r="N10" s="3"/>
      <c r="O10" s="3"/>
      <c r="P10" s="3"/>
      <c r="Q10" s="3"/>
      <c r="R10" s="1"/>
      <c r="S10" s="2"/>
      <c r="V10" s="8"/>
      <c r="W10" s="3"/>
    </row>
    <row r="11" spans="1:23" ht="15.6" x14ac:dyDescent="0.3">
      <c r="B11">
        <v>15</v>
      </c>
      <c r="D11" s="16"/>
      <c r="E11" s="16"/>
      <c r="F11" s="16"/>
      <c r="G11" s="16"/>
      <c r="H11" s="16"/>
      <c r="I11" s="3">
        <f>I20-1.79</f>
        <v>2.66</v>
      </c>
      <c r="J11" s="3"/>
      <c r="K11" s="3"/>
      <c r="L11" s="3"/>
      <c r="M11" s="3"/>
      <c r="N11" s="3"/>
      <c r="O11" s="3"/>
      <c r="P11" s="3"/>
      <c r="Q11" s="3"/>
      <c r="R11" s="1"/>
      <c r="S11" s="2"/>
      <c r="V11" s="8"/>
      <c r="W11" s="3"/>
    </row>
    <row r="12" spans="1:23" ht="15.6" x14ac:dyDescent="0.3">
      <c r="B12">
        <v>14</v>
      </c>
      <c r="D12" s="16"/>
      <c r="E12" s="16"/>
      <c r="F12" s="16"/>
      <c r="G12" s="16"/>
      <c r="H12" s="16"/>
      <c r="I12" s="3">
        <f>I20-1.28</f>
        <v>3.17</v>
      </c>
      <c r="J12" s="3"/>
      <c r="K12" s="3"/>
      <c r="L12" s="3"/>
      <c r="M12" s="3"/>
      <c r="N12" s="3"/>
      <c r="O12" s="3"/>
      <c r="P12" s="3"/>
      <c r="Q12" s="3"/>
      <c r="R12" s="1"/>
      <c r="S12" s="2"/>
      <c r="V12" s="8"/>
      <c r="W12" s="3"/>
    </row>
    <row r="13" spans="1:23" ht="15.6" x14ac:dyDescent="0.25">
      <c r="A13">
        <v>1</v>
      </c>
      <c r="D13" s="16" t="s">
        <v>78</v>
      </c>
      <c r="E13" s="16" t="s">
        <v>79</v>
      </c>
      <c r="F13" s="16" t="s">
        <v>80</v>
      </c>
      <c r="G13" s="16" t="s">
        <v>81</v>
      </c>
      <c r="H13" s="16" t="s">
        <v>82</v>
      </c>
      <c r="I13" s="3">
        <v>3.58</v>
      </c>
      <c r="K13" s="3"/>
      <c r="L13" s="3"/>
      <c r="M13" s="3"/>
      <c r="N13" s="3"/>
      <c r="O13" s="3"/>
      <c r="P13" s="3"/>
      <c r="Q13" s="3"/>
      <c r="R13" s="1"/>
      <c r="U13" t="s">
        <v>45</v>
      </c>
    </row>
    <row r="14" spans="1:23" ht="15.6" x14ac:dyDescent="0.25">
      <c r="B14">
        <v>13</v>
      </c>
      <c r="D14" s="16">
        <v>5318</v>
      </c>
      <c r="E14" s="16">
        <v>5319</v>
      </c>
      <c r="F14" s="16">
        <v>6032</v>
      </c>
      <c r="G14" s="16">
        <v>4579</v>
      </c>
      <c r="H14" s="16">
        <v>368</v>
      </c>
      <c r="I14" s="3">
        <f>I20-0.77</f>
        <v>3.68</v>
      </c>
      <c r="J14" s="3"/>
      <c r="K14" s="3"/>
      <c r="L14" s="3"/>
      <c r="M14" s="3"/>
      <c r="N14" s="3"/>
      <c r="O14" s="3"/>
      <c r="P14" s="3"/>
      <c r="Q14" s="3"/>
      <c r="R14" s="1"/>
    </row>
    <row r="15" spans="1:23" ht="15.6" x14ac:dyDescent="0.3">
      <c r="C15">
        <v>10</v>
      </c>
      <c r="D15" s="16">
        <v>5436</v>
      </c>
      <c r="E15" s="16">
        <v>5430</v>
      </c>
      <c r="F15" s="16">
        <v>6144</v>
      </c>
      <c r="G15" s="16">
        <v>4695</v>
      </c>
      <c r="H15" s="16">
        <v>378</v>
      </c>
      <c r="I15" s="15">
        <v>3.78</v>
      </c>
      <c r="J15" s="3">
        <f>I16-I15</f>
        <v>0.2200000000000002</v>
      </c>
      <c r="K15" s="3">
        <f t="shared" si="1"/>
        <v>0.21999999999999975</v>
      </c>
      <c r="L15" s="3">
        <f>$O$2-O15</f>
        <v>3.7800000000000002</v>
      </c>
      <c r="M15" s="3">
        <f>$O$2-N15</f>
        <v>4</v>
      </c>
      <c r="N15" s="3">
        <f>$O$34+P15</f>
        <v>6.65</v>
      </c>
      <c r="O15" s="3">
        <f>$O$34+Q15</f>
        <v>6.87</v>
      </c>
      <c r="P15" s="3">
        <v>3.95</v>
      </c>
      <c r="Q15" s="3">
        <v>4.17</v>
      </c>
      <c r="R15" s="4" t="s">
        <v>74</v>
      </c>
    </row>
    <row r="16" spans="1:23" ht="15.6" x14ac:dyDescent="0.25">
      <c r="C16">
        <v>11</v>
      </c>
      <c r="D16" s="16">
        <v>5758</v>
      </c>
      <c r="E16" s="16">
        <v>5753</v>
      </c>
      <c r="F16" s="16">
        <v>6462</v>
      </c>
      <c r="G16" s="16">
        <v>5016</v>
      </c>
      <c r="H16" s="16">
        <v>400</v>
      </c>
      <c r="I16" s="3">
        <v>4</v>
      </c>
      <c r="J16" s="3">
        <f>I18-I16</f>
        <v>0.20000000000000018</v>
      </c>
      <c r="K16" s="3">
        <f t="shared" si="1"/>
        <v>0.20000000000000018</v>
      </c>
      <c r="L16" s="3">
        <f t="shared" ref="L16:L53" si="4">$O$2-O16</f>
        <v>4</v>
      </c>
      <c r="M16" s="3">
        <f t="shared" si="3"/>
        <v>4.2</v>
      </c>
      <c r="N16" s="3">
        <f>$O$34+P16</f>
        <v>6.45</v>
      </c>
      <c r="O16" s="3">
        <f>$O$34+Q16</f>
        <v>6.65</v>
      </c>
      <c r="P16" s="3">
        <v>3.75</v>
      </c>
      <c r="Q16" s="3">
        <v>3.95</v>
      </c>
      <c r="R16" s="1" t="s">
        <v>14</v>
      </c>
      <c r="S16" s="2" t="s">
        <v>15</v>
      </c>
    </row>
    <row r="17" spans="1:22" ht="15.6" x14ac:dyDescent="0.25">
      <c r="B17">
        <v>12</v>
      </c>
      <c r="D17" s="16">
        <v>5906</v>
      </c>
      <c r="E17" s="16">
        <v>5902</v>
      </c>
      <c r="F17" s="16">
        <v>6608</v>
      </c>
      <c r="G17" s="16">
        <v>5196</v>
      </c>
      <c r="H17" s="16">
        <v>410</v>
      </c>
      <c r="I17" s="7">
        <f>I32-3.05</f>
        <v>4.1000000000000005</v>
      </c>
      <c r="J17" s="3"/>
      <c r="K17" s="3"/>
      <c r="L17" s="3"/>
      <c r="M17" s="3"/>
      <c r="N17" s="3"/>
      <c r="O17" s="3"/>
      <c r="P17" s="3"/>
      <c r="Q17" s="3"/>
      <c r="R17" s="1"/>
      <c r="S17" s="2"/>
    </row>
    <row r="18" spans="1:22" x14ac:dyDescent="0.25">
      <c r="C18">
        <v>12</v>
      </c>
      <c r="D18" s="16">
        <v>6053</v>
      </c>
      <c r="E18" s="16">
        <v>6052</v>
      </c>
      <c r="F18" s="16">
        <v>6754</v>
      </c>
      <c r="G18" s="16">
        <v>5345</v>
      </c>
      <c r="H18" s="16">
        <v>420</v>
      </c>
      <c r="I18" s="3">
        <v>4.2</v>
      </c>
      <c r="J18" s="3">
        <f>I20-I18</f>
        <v>0.25</v>
      </c>
      <c r="K18" s="3">
        <f t="shared" si="1"/>
        <v>0.25</v>
      </c>
      <c r="L18" s="3">
        <f t="shared" si="4"/>
        <v>4.2</v>
      </c>
      <c r="M18" s="3">
        <f t="shared" si="3"/>
        <v>4.45</v>
      </c>
      <c r="N18" s="3">
        <f>$O$34+P18</f>
        <v>6.2</v>
      </c>
      <c r="O18" s="3">
        <f>$O$34+Q18</f>
        <v>6.45</v>
      </c>
      <c r="P18" s="3">
        <v>3.5</v>
      </c>
      <c r="Q18" s="3">
        <v>3.75</v>
      </c>
      <c r="R18" s="9" t="s">
        <v>13</v>
      </c>
      <c r="S18" s="2" t="s">
        <v>12</v>
      </c>
    </row>
    <row r="19" spans="1:22" x14ac:dyDescent="0.25">
      <c r="B19">
        <v>11</v>
      </c>
      <c r="D19" s="16">
        <v>6203</v>
      </c>
      <c r="E19" s="16">
        <v>6199</v>
      </c>
      <c r="F19" s="16">
        <v>6908</v>
      </c>
      <c r="G19" s="16">
        <v>5500</v>
      </c>
      <c r="H19" s="16">
        <v>430</v>
      </c>
      <c r="I19" s="7">
        <f>I32-2.85</f>
        <v>4.3000000000000007</v>
      </c>
      <c r="J19" s="3"/>
      <c r="K19" s="3"/>
      <c r="L19" s="3"/>
      <c r="M19" s="3"/>
      <c r="N19" s="3"/>
      <c r="O19" s="3"/>
      <c r="P19" s="3"/>
      <c r="Q19" s="3"/>
      <c r="R19" s="9"/>
      <c r="S19" s="2"/>
    </row>
    <row r="20" spans="1:22" ht="15.6" x14ac:dyDescent="0.3">
      <c r="C20">
        <v>16</v>
      </c>
      <c r="D20" s="16">
        <v>6404</v>
      </c>
      <c r="E20" s="16">
        <v>6403</v>
      </c>
      <c r="F20" s="16">
        <v>7124</v>
      </c>
      <c r="G20" s="16">
        <v>5708</v>
      </c>
      <c r="H20" s="16">
        <v>445</v>
      </c>
      <c r="I20" s="3">
        <v>4.45</v>
      </c>
      <c r="J20" s="3">
        <f>I23-I20</f>
        <v>0.5</v>
      </c>
      <c r="K20" s="3">
        <f t="shared" si="1"/>
        <v>0.5</v>
      </c>
      <c r="L20" s="3">
        <f t="shared" si="4"/>
        <v>4.45</v>
      </c>
      <c r="M20" s="3">
        <f t="shared" si="3"/>
        <v>4.95</v>
      </c>
      <c r="N20" s="3">
        <f>$O$34+P20</f>
        <v>5.7</v>
      </c>
      <c r="O20" s="3">
        <f>$O$34+Q20</f>
        <v>6.2</v>
      </c>
      <c r="P20" s="3">
        <v>3</v>
      </c>
      <c r="Q20" s="3">
        <v>3.5</v>
      </c>
      <c r="R20" s="1" t="s">
        <v>10</v>
      </c>
      <c r="S20" s="2" t="s">
        <v>11</v>
      </c>
      <c r="U20" s="5" t="s">
        <v>26</v>
      </c>
      <c r="V20" s="8" t="s">
        <v>38</v>
      </c>
    </row>
    <row r="21" spans="1:22" ht="15.6" x14ac:dyDescent="0.3">
      <c r="A21">
        <v>2</v>
      </c>
      <c r="B21">
        <v>10</v>
      </c>
      <c r="D21" s="16">
        <v>6591</v>
      </c>
      <c r="E21" s="16">
        <v>6585</v>
      </c>
      <c r="F21" s="16">
        <v>7315</v>
      </c>
      <c r="G21" s="16">
        <v>5898</v>
      </c>
      <c r="H21" s="16">
        <v>455</v>
      </c>
      <c r="I21" s="14">
        <v>4.55</v>
      </c>
      <c r="J21" s="3"/>
      <c r="K21" s="3"/>
      <c r="L21" s="3"/>
      <c r="M21" s="3"/>
      <c r="N21" s="3"/>
      <c r="O21" s="3"/>
      <c r="P21" s="3"/>
      <c r="Q21" s="3"/>
      <c r="R21" s="1"/>
      <c r="S21" s="2"/>
      <c r="U21" t="s">
        <v>46</v>
      </c>
      <c r="V21" s="8"/>
    </row>
    <row r="22" spans="1:22" ht="15.6" x14ac:dyDescent="0.3">
      <c r="B22">
        <v>9</v>
      </c>
      <c r="D22" s="16">
        <v>7186</v>
      </c>
      <c r="E22" s="16">
        <v>7176</v>
      </c>
      <c r="F22" s="16">
        <v>7955</v>
      </c>
      <c r="G22" s="16">
        <v>6458</v>
      </c>
      <c r="H22" s="16">
        <v>485</v>
      </c>
      <c r="I22" s="7">
        <f>I32-2.3</f>
        <v>4.8500000000000005</v>
      </c>
      <c r="J22" s="3"/>
      <c r="K22" s="3"/>
      <c r="L22" s="3"/>
      <c r="M22" s="3"/>
      <c r="N22" s="3"/>
      <c r="O22" s="3"/>
      <c r="P22" s="3"/>
      <c r="Q22" s="3"/>
      <c r="R22" s="1"/>
      <c r="S22" s="2"/>
      <c r="V22" s="8"/>
    </row>
    <row r="23" spans="1:22" ht="15.6" x14ac:dyDescent="0.25">
      <c r="C23">
        <v>17</v>
      </c>
      <c r="D23" s="16">
        <v>7392</v>
      </c>
      <c r="E23" s="16">
        <v>7382</v>
      </c>
      <c r="F23" s="16">
        <v>8173</v>
      </c>
      <c r="G23" s="16">
        <v>6633</v>
      </c>
      <c r="H23" s="16">
        <v>495</v>
      </c>
      <c r="I23" s="3">
        <v>4.95</v>
      </c>
      <c r="J23" s="3">
        <f>I27-I23</f>
        <v>0.89999999999999947</v>
      </c>
      <c r="K23" s="3">
        <f t="shared" si="1"/>
        <v>0.89999999999999947</v>
      </c>
      <c r="L23" s="3">
        <f t="shared" si="4"/>
        <v>4.95</v>
      </c>
      <c r="M23" s="3">
        <f t="shared" si="3"/>
        <v>5.85</v>
      </c>
      <c r="N23" s="3">
        <f>$O$34+P23</f>
        <v>4.8000000000000007</v>
      </c>
      <c r="O23" s="3">
        <f>$O$34+Q23</f>
        <v>5.7</v>
      </c>
      <c r="P23" s="3">
        <v>2.1</v>
      </c>
      <c r="Q23" s="3">
        <v>3</v>
      </c>
      <c r="R23" s="1" t="s">
        <v>8</v>
      </c>
      <c r="S23" s="2" t="s">
        <v>9</v>
      </c>
    </row>
    <row r="24" spans="1:22" ht="15.6" x14ac:dyDescent="0.25">
      <c r="B24">
        <v>8</v>
      </c>
      <c r="D24" s="16">
        <v>7433</v>
      </c>
      <c r="E24" s="16">
        <v>7421</v>
      </c>
      <c r="F24" s="16">
        <v>8216</v>
      </c>
      <c r="G24" s="16">
        <v>6673</v>
      </c>
      <c r="H24" s="16">
        <v>505</v>
      </c>
      <c r="I24" s="7">
        <f>I32-2.1</f>
        <v>5.0500000000000007</v>
      </c>
      <c r="J24" s="3"/>
      <c r="K24" s="3"/>
      <c r="L24" s="3"/>
      <c r="M24" s="3"/>
      <c r="N24" s="3"/>
      <c r="O24" s="3"/>
      <c r="P24" s="3"/>
      <c r="Q24" s="3"/>
      <c r="R24" s="1"/>
      <c r="S24" s="2"/>
    </row>
    <row r="25" spans="1:22" ht="15.6" x14ac:dyDescent="0.25">
      <c r="B25">
        <v>7</v>
      </c>
      <c r="D25" s="16">
        <v>7576</v>
      </c>
      <c r="E25" s="16">
        <v>7565</v>
      </c>
      <c r="F25" s="16">
        <v>8354</v>
      </c>
      <c r="G25" s="16">
        <v>6815</v>
      </c>
      <c r="H25" s="16">
        <v>540</v>
      </c>
      <c r="I25" s="7">
        <f>I32-1.75</f>
        <v>5.4</v>
      </c>
      <c r="J25" s="3"/>
      <c r="K25" s="3"/>
      <c r="L25" s="3"/>
      <c r="M25" s="3"/>
      <c r="N25" s="3"/>
      <c r="O25" s="3"/>
      <c r="P25" s="3"/>
      <c r="Q25" s="3"/>
      <c r="R25" s="1"/>
      <c r="S25" s="2"/>
    </row>
    <row r="26" spans="1:22" ht="15.6" x14ac:dyDescent="0.25">
      <c r="B26">
        <v>6</v>
      </c>
      <c r="D26" s="16">
        <v>7718</v>
      </c>
      <c r="E26" s="16">
        <v>7708</v>
      </c>
      <c r="F26" s="16">
        <v>8506</v>
      </c>
      <c r="G26" s="16">
        <v>6954</v>
      </c>
      <c r="H26" s="16">
        <v>575</v>
      </c>
      <c r="I26" s="7">
        <f>I32-1.4</f>
        <v>5.75</v>
      </c>
      <c r="J26" s="3"/>
      <c r="K26" s="3"/>
      <c r="L26" s="3"/>
      <c r="M26" s="3"/>
      <c r="N26" s="3"/>
      <c r="O26" s="3"/>
      <c r="P26" s="3"/>
      <c r="Q26" s="3"/>
      <c r="R26" s="1"/>
      <c r="S26" s="2"/>
    </row>
    <row r="27" spans="1:22" ht="15.6" x14ac:dyDescent="0.3">
      <c r="C27">
        <v>18</v>
      </c>
      <c r="D27" s="16">
        <v>7759</v>
      </c>
      <c r="E27" s="16">
        <v>7752</v>
      </c>
      <c r="F27" s="16">
        <v>8549</v>
      </c>
      <c r="G27" s="16">
        <v>7000</v>
      </c>
      <c r="H27" s="16">
        <v>585</v>
      </c>
      <c r="I27" s="3">
        <v>5.85</v>
      </c>
      <c r="J27" s="3">
        <f>I32-I27</f>
        <v>1.3000000000000007</v>
      </c>
      <c r="K27" s="3">
        <f t="shared" si="1"/>
        <v>1.3000000000000007</v>
      </c>
      <c r="L27" s="3">
        <f t="shared" si="4"/>
        <v>5.85</v>
      </c>
      <c r="M27" s="3">
        <f t="shared" si="3"/>
        <v>7.15</v>
      </c>
      <c r="N27" s="3">
        <f>$O$34+P27</f>
        <v>3.5</v>
      </c>
      <c r="O27" s="3">
        <f>$O$34+Q27</f>
        <v>4.8000000000000007</v>
      </c>
      <c r="P27" s="3">
        <v>0.8</v>
      </c>
      <c r="Q27" s="3">
        <v>2.1</v>
      </c>
      <c r="R27" s="1" t="s">
        <v>6</v>
      </c>
      <c r="S27" s="2" t="s">
        <v>7</v>
      </c>
      <c r="U27" s="5" t="s">
        <v>28</v>
      </c>
      <c r="V27" s="8" t="s">
        <v>37</v>
      </c>
    </row>
    <row r="28" spans="1:22" ht="15.6" x14ac:dyDescent="0.3">
      <c r="B28">
        <v>5</v>
      </c>
      <c r="D28" s="16">
        <v>7840</v>
      </c>
      <c r="E28" s="16">
        <v>7831</v>
      </c>
      <c r="F28" s="16">
        <v>8635</v>
      </c>
      <c r="G28" s="16">
        <v>7078</v>
      </c>
      <c r="H28" s="16">
        <v>605</v>
      </c>
      <c r="I28" s="7">
        <f>I32-1.1</f>
        <v>6.0500000000000007</v>
      </c>
      <c r="J28" s="3"/>
      <c r="K28" s="3"/>
      <c r="L28" s="3"/>
      <c r="M28" s="3"/>
      <c r="N28" s="3"/>
      <c r="O28" s="3"/>
      <c r="P28" s="3"/>
      <c r="Q28" s="3"/>
      <c r="R28" s="1"/>
      <c r="S28" s="2"/>
      <c r="V28" s="8"/>
    </row>
    <row r="29" spans="1:22" ht="15.6" x14ac:dyDescent="0.3">
      <c r="B29">
        <v>4</v>
      </c>
      <c r="D29" s="16">
        <v>8021</v>
      </c>
      <c r="E29" s="16">
        <v>8010</v>
      </c>
      <c r="F29" s="16">
        <v>8809</v>
      </c>
      <c r="G29" s="16">
        <v>7258</v>
      </c>
      <c r="H29" s="16">
        <v>650</v>
      </c>
      <c r="I29" s="7">
        <f>I32-0.65</f>
        <v>6.5</v>
      </c>
      <c r="J29" s="3"/>
      <c r="K29" s="3"/>
      <c r="L29" s="3"/>
      <c r="M29" s="3"/>
      <c r="N29" s="3"/>
      <c r="O29" s="3"/>
      <c r="P29" s="3"/>
      <c r="Q29" s="3"/>
      <c r="R29" s="1"/>
      <c r="S29" s="2"/>
      <c r="V29" s="8"/>
    </row>
    <row r="30" spans="1:22" ht="15.6" x14ac:dyDescent="0.3">
      <c r="B30">
        <v>3</v>
      </c>
      <c r="D30" s="16">
        <v>8203</v>
      </c>
      <c r="E30" s="16">
        <v>8193</v>
      </c>
      <c r="F30" s="16">
        <v>9002</v>
      </c>
      <c r="G30" s="16">
        <v>7446</v>
      </c>
      <c r="H30" s="16">
        <v>695</v>
      </c>
      <c r="I30" s="7">
        <f>I32-0.2</f>
        <v>6.95</v>
      </c>
      <c r="J30" s="3"/>
      <c r="K30" s="3"/>
      <c r="L30" s="3"/>
      <c r="M30" s="3"/>
      <c r="N30" s="3"/>
      <c r="O30" s="3"/>
      <c r="P30" s="3"/>
      <c r="Q30" s="3"/>
      <c r="R30" s="1"/>
      <c r="S30" s="2"/>
      <c r="V30" s="8"/>
    </row>
    <row r="31" spans="1:22" ht="15.6" x14ac:dyDescent="0.3">
      <c r="A31">
        <v>3</v>
      </c>
      <c r="D31" s="16">
        <v>8244</v>
      </c>
      <c r="E31" s="16">
        <v>8232</v>
      </c>
      <c r="F31" s="16">
        <v>9046</v>
      </c>
      <c r="G31" s="16">
        <v>7479</v>
      </c>
      <c r="H31" s="16">
        <v>705</v>
      </c>
      <c r="I31" s="3">
        <v>7.05</v>
      </c>
      <c r="J31" s="3"/>
      <c r="K31" s="3"/>
      <c r="L31" s="3"/>
      <c r="M31" s="3"/>
      <c r="N31" s="3"/>
      <c r="O31" s="3"/>
      <c r="P31" s="3"/>
      <c r="Q31" s="3"/>
      <c r="R31" s="1"/>
      <c r="S31" s="2"/>
      <c r="U31" t="s">
        <v>47</v>
      </c>
      <c r="V31" s="8"/>
    </row>
    <row r="32" spans="1:22" ht="16.8" x14ac:dyDescent="0.3">
      <c r="C32">
        <v>19</v>
      </c>
      <c r="D32" s="16">
        <v>8282</v>
      </c>
      <c r="E32" s="16">
        <v>8271</v>
      </c>
      <c r="F32" s="16">
        <v>9080</v>
      </c>
      <c r="G32" s="16">
        <v>7515</v>
      </c>
      <c r="H32" s="16">
        <v>715</v>
      </c>
      <c r="I32" s="3">
        <v>7.15</v>
      </c>
      <c r="J32" s="3">
        <f>I35-I32</f>
        <v>0.14999999999999947</v>
      </c>
      <c r="K32" s="3">
        <f t="shared" si="1"/>
        <v>0.40000000000000036</v>
      </c>
      <c r="L32" s="3">
        <f t="shared" si="4"/>
        <v>7.15</v>
      </c>
      <c r="M32" s="3">
        <f t="shared" si="3"/>
        <v>7.5500000000000007</v>
      </c>
      <c r="N32" s="3">
        <f>$O$34+P32</f>
        <v>3.1</v>
      </c>
      <c r="O32" s="3">
        <f>$O$34+Q32</f>
        <v>3.5</v>
      </c>
      <c r="P32" s="3">
        <v>0.4</v>
      </c>
      <c r="Q32" s="3">
        <v>0.8</v>
      </c>
      <c r="R32" s="9" t="s">
        <v>5</v>
      </c>
      <c r="S32" s="2"/>
      <c r="U32" s="6" t="s">
        <v>33</v>
      </c>
      <c r="V32" s="8" t="s">
        <v>41</v>
      </c>
    </row>
    <row r="33" spans="1:22" ht="15.6" x14ac:dyDescent="0.3">
      <c r="A33">
        <v>4</v>
      </c>
      <c r="D33" s="16">
        <v>11970</v>
      </c>
      <c r="E33" s="16">
        <v>11936</v>
      </c>
      <c r="F33" s="16">
        <v>12434</v>
      </c>
      <c r="G33" s="16">
        <v>11507</v>
      </c>
      <c r="H33" s="16">
        <v>725</v>
      </c>
      <c r="I33" s="3">
        <v>7.25</v>
      </c>
      <c r="J33" s="3"/>
      <c r="K33" s="3"/>
      <c r="L33" s="3"/>
      <c r="M33" s="3"/>
      <c r="N33" s="3"/>
      <c r="O33" s="3"/>
      <c r="P33" s="3"/>
      <c r="Q33" s="3"/>
      <c r="R33" s="9"/>
      <c r="S33" s="2"/>
      <c r="U33" t="s">
        <v>49</v>
      </c>
      <c r="V33" s="8"/>
    </row>
    <row r="34" spans="1:22" ht="16.8" x14ac:dyDescent="0.3">
      <c r="C34">
        <v>19</v>
      </c>
      <c r="D34" s="16">
        <v>12748</v>
      </c>
      <c r="E34" s="16">
        <v>12745</v>
      </c>
      <c r="F34" s="16">
        <v>12961</v>
      </c>
      <c r="G34" s="16">
        <v>12550</v>
      </c>
      <c r="H34" s="16">
        <v>728</v>
      </c>
      <c r="I34" s="3"/>
      <c r="K34" s="3">
        <f t="shared" si="1"/>
        <v>0.60000000000000053</v>
      </c>
      <c r="L34" s="3">
        <f t="shared" si="4"/>
        <v>7.95</v>
      </c>
      <c r="M34" s="3">
        <f t="shared" si="3"/>
        <v>8.5500000000000007</v>
      </c>
      <c r="N34" s="3">
        <v>2.1</v>
      </c>
      <c r="O34" s="3">
        <v>2.7</v>
      </c>
      <c r="P34" s="3">
        <v>2.1</v>
      </c>
      <c r="Q34" s="3">
        <v>2.7</v>
      </c>
      <c r="R34" s="9" t="s">
        <v>75</v>
      </c>
      <c r="S34" s="2"/>
      <c r="U34" s="6" t="s">
        <v>34</v>
      </c>
      <c r="V34" s="8" t="s">
        <v>40</v>
      </c>
    </row>
    <row r="35" spans="1:22" ht="15.6" x14ac:dyDescent="0.3">
      <c r="D35" s="16">
        <v>12940</v>
      </c>
      <c r="E35" s="16">
        <v>12941</v>
      </c>
      <c r="F35" s="16">
        <v>13070</v>
      </c>
      <c r="G35" s="16">
        <v>12784</v>
      </c>
      <c r="H35" s="16">
        <v>730</v>
      </c>
      <c r="I35" s="15">
        <v>7.3</v>
      </c>
      <c r="J35" s="3">
        <f>I37-I35</f>
        <v>0.1800000000000006</v>
      </c>
      <c r="K35" s="3"/>
      <c r="L35" s="3"/>
      <c r="M35" s="3"/>
      <c r="N35" s="3"/>
      <c r="O35" s="3"/>
      <c r="P35" s="3"/>
      <c r="Q35" s="3"/>
      <c r="R35" s="12" t="s">
        <v>71</v>
      </c>
      <c r="S35" s="2"/>
      <c r="U35" s="6"/>
      <c r="V35" s="8"/>
    </row>
    <row r="36" spans="1:22" ht="15.6" x14ac:dyDescent="0.3">
      <c r="A36">
        <v>5</v>
      </c>
      <c r="D36" s="16">
        <v>12959</v>
      </c>
      <c r="E36" s="16">
        <v>12960</v>
      </c>
      <c r="F36" s="16">
        <v>13082</v>
      </c>
      <c r="G36" s="16">
        <v>12813</v>
      </c>
      <c r="H36" s="16">
        <v>732</v>
      </c>
      <c r="I36" s="3">
        <v>7.32</v>
      </c>
      <c r="J36" s="3"/>
      <c r="K36" s="3"/>
      <c r="L36" s="3"/>
      <c r="M36" s="3"/>
      <c r="N36" s="3"/>
      <c r="O36" s="3"/>
      <c r="P36" s="3"/>
      <c r="Q36" s="3"/>
      <c r="R36" s="9"/>
      <c r="S36" s="2"/>
      <c r="U36" t="s">
        <v>50</v>
      </c>
      <c r="V36" s="8"/>
    </row>
    <row r="37" spans="1:22" ht="15.6" x14ac:dyDescent="0.3">
      <c r="D37" s="16">
        <v>13101</v>
      </c>
      <c r="E37" s="16">
        <v>13101</v>
      </c>
      <c r="F37" s="16">
        <v>13247</v>
      </c>
      <c r="G37" s="16">
        <v>12946</v>
      </c>
      <c r="H37" s="16">
        <v>748</v>
      </c>
      <c r="I37" s="3">
        <v>7.48</v>
      </c>
      <c r="J37" s="3">
        <f>I38-I37</f>
        <v>7.9999999999999183E-2</v>
      </c>
      <c r="R37" t="s">
        <v>65</v>
      </c>
      <c r="S37" s="2"/>
      <c r="U37" s="6"/>
      <c r="V37" s="8"/>
    </row>
    <row r="38" spans="1:22" ht="15.6" x14ac:dyDescent="0.3">
      <c r="D38" s="16">
        <v>13172</v>
      </c>
      <c r="E38" s="16">
        <v>13174</v>
      </c>
      <c r="F38" s="16">
        <v>13318</v>
      </c>
      <c r="G38" s="16">
        <v>13017</v>
      </c>
      <c r="H38" s="16">
        <v>756</v>
      </c>
      <c r="I38" s="3">
        <v>7.56</v>
      </c>
      <c r="J38" s="3">
        <f>I39-I38</f>
        <v>2.0000000000000462E-2</v>
      </c>
      <c r="R38" t="s">
        <v>66</v>
      </c>
      <c r="S38" s="2"/>
      <c r="U38" s="6"/>
      <c r="V38" s="8"/>
    </row>
    <row r="39" spans="1:22" ht="15.6" x14ac:dyDescent="0.3">
      <c r="D39" s="16">
        <v>13190</v>
      </c>
      <c r="E39" s="16">
        <v>13192</v>
      </c>
      <c r="F39" s="16">
        <v>13339</v>
      </c>
      <c r="G39" s="16">
        <v>13032</v>
      </c>
      <c r="H39" s="16">
        <v>758</v>
      </c>
      <c r="I39" s="3">
        <v>7.58</v>
      </c>
      <c r="J39" s="3">
        <f>I40-I39</f>
        <v>8.0000000000000071E-2</v>
      </c>
      <c r="R39" t="s">
        <v>67</v>
      </c>
      <c r="S39" s="2"/>
      <c r="U39" s="6"/>
      <c r="V39" s="8"/>
    </row>
    <row r="40" spans="1:22" ht="15.6" x14ac:dyDescent="0.3">
      <c r="D40" s="16">
        <v>13260</v>
      </c>
      <c r="E40" s="16">
        <v>13264</v>
      </c>
      <c r="F40" s="16">
        <v>13400</v>
      </c>
      <c r="G40" s="16">
        <v>13105</v>
      </c>
      <c r="H40" s="16">
        <v>766</v>
      </c>
      <c r="I40" s="3">
        <v>7.66</v>
      </c>
      <c r="J40" s="3">
        <f>I41-I40</f>
        <v>4.0000000000000036E-2</v>
      </c>
      <c r="R40" t="s">
        <v>68</v>
      </c>
      <c r="S40" s="2"/>
      <c r="U40" s="6"/>
      <c r="V40" s="8"/>
    </row>
    <row r="41" spans="1:22" ht="15.6" x14ac:dyDescent="0.3">
      <c r="D41" s="16">
        <v>13295</v>
      </c>
      <c r="E41" s="16">
        <v>13299</v>
      </c>
      <c r="F41" s="16">
        <v>13429</v>
      </c>
      <c r="G41" s="16">
        <v>13141</v>
      </c>
      <c r="H41" s="16">
        <v>770</v>
      </c>
      <c r="I41" s="3">
        <v>7.7</v>
      </c>
      <c r="J41" s="3">
        <f>I42-I41</f>
        <v>4.0000000000000036E-2</v>
      </c>
      <c r="R41" t="s">
        <v>69</v>
      </c>
      <c r="S41" s="2"/>
      <c r="U41" s="6"/>
      <c r="V41" s="8"/>
    </row>
    <row r="42" spans="1:22" ht="15.6" x14ac:dyDescent="0.3">
      <c r="D42" s="16">
        <v>13330</v>
      </c>
      <c r="E42" s="16">
        <v>13333</v>
      </c>
      <c r="F42" s="16">
        <v>13452</v>
      </c>
      <c r="G42" s="16">
        <v>13178</v>
      </c>
      <c r="H42" s="16">
        <v>774</v>
      </c>
      <c r="I42" s="3">
        <v>7.74</v>
      </c>
      <c r="J42" s="3">
        <f>I44-I42</f>
        <v>5.9999999999999609E-2</v>
      </c>
      <c r="R42" t="s">
        <v>63</v>
      </c>
      <c r="S42" s="2"/>
      <c r="U42" s="6"/>
      <c r="V42" s="8"/>
    </row>
    <row r="43" spans="1:22" ht="15.6" x14ac:dyDescent="0.3">
      <c r="A43">
        <v>6</v>
      </c>
      <c r="D43" s="16">
        <v>13365</v>
      </c>
      <c r="E43" s="16">
        <v>13366</v>
      </c>
      <c r="F43" s="16">
        <v>13480</v>
      </c>
      <c r="G43" s="16">
        <v>13210</v>
      </c>
      <c r="H43" s="16">
        <v>778</v>
      </c>
      <c r="I43" s="3">
        <v>7.78</v>
      </c>
      <c r="J43" s="3"/>
      <c r="K43" s="3"/>
      <c r="L43" s="3"/>
      <c r="M43" s="3"/>
      <c r="N43" s="3"/>
      <c r="O43" s="3"/>
      <c r="P43" s="3"/>
      <c r="Q43" s="3"/>
      <c r="R43" s="9"/>
      <c r="S43" s="2"/>
      <c r="U43" t="s">
        <v>52</v>
      </c>
      <c r="V43" s="8"/>
    </row>
    <row r="44" spans="1:22" ht="15.6" x14ac:dyDescent="0.3">
      <c r="D44" s="16">
        <v>13379</v>
      </c>
      <c r="E44" s="16">
        <v>13380</v>
      </c>
      <c r="F44" s="16">
        <v>13498</v>
      </c>
      <c r="G44" s="16">
        <v>13227</v>
      </c>
      <c r="H44" s="16">
        <v>780</v>
      </c>
      <c r="I44" s="3">
        <v>7.8</v>
      </c>
      <c r="J44" s="3">
        <f>I45-I44</f>
        <v>2.0000000000000462E-2</v>
      </c>
      <c r="K44" s="3"/>
      <c r="L44" s="3"/>
      <c r="M44" s="3"/>
      <c r="N44" s="3"/>
      <c r="O44" s="3"/>
      <c r="P44" s="3"/>
      <c r="Q44" s="3"/>
      <c r="R44" s="12" t="s">
        <v>64</v>
      </c>
      <c r="S44" s="2"/>
      <c r="U44" s="6"/>
      <c r="V44" s="8"/>
    </row>
    <row r="45" spans="1:22" ht="15.6" x14ac:dyDescent="0.3">
      <c r="D45" s="16">
        <v>13394</v>
      </c>
      <c r="E45" s="16">
        <v>13394</v>
      </c>
      <c r="F45" s="16">
        <v>13528</v>
      </c>
      <c r="G45" s="16">
        <v>13239</v>
      </c>
      <c r="H45" s="16">
        <v>782</v>
      </c>
      <c r="I45" s="3">
        <v>7.82</v>
      </c>
      <c r="J45" s="3">
        <f>I47-I45</f>
        <v>0.67999999999999972</v>
      </c>
      <c r="K45" s="3"/>
      <c r="L45" s="3"/>
      <c r="M45" s="3"/>
      <c r="N45" s="3"/>
      <c r="O45" s="3"/>
      <c r="P45" s="3"/>
      <c r="Q45" s="3"/>
      <c r="R45" s="12" t="s">
        <v>63</v>
      </c>
      <c r="S45" s="2"/>
      <c r="U45" s="6"/>
      <c r="V45" s="8"/>
    </row>
    <row r="46" spans="1:22" ht="15.6" x14ac:dyDescent="0.3">
      <c r="A46">
        <v>7</v>
      </c>
      <c r="D46" s="16">
        <v>13844</v>
      </c>
      <c r="E46" s="16">
        <v>13883</v>
      </c>
      <c r="F46" s="16">
        <v>14102</v>
      </c>
      <c r="G46" s="16">
        <v>13625</v>
      </c>
      <c r="H46" s="16">
        <v>845</v>
      </c>
      <c r="I46" s="3">
        <v>8.4499999999999993</v>
      </c>
      <c r="J46" s="3"/>
      <c r="K46" s="3"/>
      <c r="L46" s="3"/>
      <c r="M46" s="3"/>
      <c r="N46" s="3"/>
      <c r="O46" s="3"/>
      <c r="P46" s="3"/>
      <c r="Q46" s="3"/>
      <c r="R46" s="9"/>
      <c r="S46" s="2"/>
      <c r="U46" t="s">
        <v>53</v>
      </c>
      <c r="V46" s="8"/>
    </row>
    <row r="47" spans="1:22" ht="15.6" x14ac:dyDescent="0.3">
      <c r="A47">
        <v>8</v>
      </c>
      <c r="D47" s="16">
        <v>13881</v>
      </c>
      <c r="E47" s="16">
        <v>13927</v>
      </c>
      <c r="F47" s="16">
        <v>14148</v>
      </c>
      <c r="G47" s="16">
        <v>13655</v>
      </c>
      <c r="H47" s="16">
        <v>850</v>
      </c>
      <c r="I47" s="3">
        <v>8.5</v>
      </c>
      <c r="J47" s="3">
        <f>I49-I47</f>
        <v>0.15000000000000036</v>
      </c>
      <c r="K47" s="3"/>
      <c r="L47" s="3"/>
      <c r="M47" s="3"/>
      <c r="N47" s="3"/>
      <c r="O47" s="3"/>
      <c r="P47" s="3"/>
      <c r="Q47" s="3"/>
      <c r="R47" t="s">
        <v>56</v>
      </c>
      <c r="S47" s="2"/>
      <c r="U47" t="s">
        <v>55</v>
      </c>
      <c r="V47" s="8"/>
    </row>
    <row r="48" spans="1:22" ht="15.6" x14ac:dyDescent="0.3">
      <c r="A48">
        <v>9</v>
      </c>
      <c r="D48" s="16">
        <v>16814</v>
      </c>
      <c r="E48" s="16">
        <v>16820</v>
      </c>
      <c r="F48" s="16">
        <v>17703</v>
      </c>
      <c r="G48" s="16">
        <v>15952</v>
      </c>
      <c r="H48" s="16">
        <v>855</v>
      </c>
      <c r="I48" s="15">
        <v>8.5500000000000007</v>
      </c>
      <c r="J48" s="3"/>
      <c r="K48" s="3"/>
      <c r="L48" s="3"/>
      <c r="M48" s="3"/>
      <c r="N48" s="3"/>
      <c r="O48" s="3"/>
      <c r="P48" s="3"/>
      <c r="Q48" s="3"/>
      <c r="R48" t="s">
        <v>62</v>
      </c>
      <c r="S48" s="2"/>
      <c r="U48" t="s">
        <v>57</v>
      </c>
      <c r="V48" s="8"/>
    </row>
    <row r="49" spans="1:22" ht="15.6" x14ac:dyDescent="0.3">
      <c r="C49">
        <v>21</v>
      </c>
      <c r="D49" s="16"/>
      <c r="E49" s="16"/>
      <c r="F49" s="16"/>
      <c r="G49" s="16"/>
      <c r="H49" s="16"/>
      <c r="I49" s="3">
        <v>8.65</v>
      </c>
      <c r="J49" s="3">
        <f>I53-I49</f>
        <v>0.29999999999999893</v>
      </c>
      <c r="K49" s="3">
        <f t="shared" si="1"/>
        <v>0.29999999999999893</v>
      </c>
      <c r="L49" s="3">
        <f t="shared" si="4"/>
        <v>8.5500000000000007</v>
      </c>
      <c r="M49" s="3">
        <f t="shared" si="3"/>
        <v>8.85</v>
      </c>
      <c r="N49" s="3">
        <v>1.8</v>
      </c>
      <c r="O49" s="3">
        <v>2.1</v>
      </c>
      <c r="P49" s="3">
        <v>1.8</v>
      </c>
      <c r="Q49" s="3">
        <v>2.1</v>
      </c>
      <c r="R49" s="4" t="s">
        <v>60</v>
      </c>
      <c r="S49" s="2" t="s">
        <v>35</v>
      </c>
      <c r="U49" s="5" t="s">
        <v>27</v>
      </c>
      <c r="V49" s="8" t="s">
        <v>36</v>
      </c>
    </row>
    <row r="50" spans="1:22" ht="15.6" x14ac:dyDescent="0.3">
      <c r="B50">
        <v>35</v>
      </c>
      <c r="D50" s="16"/>
      <c r="E50" s="16"/>
      <c r="F50" s="16"/>
      <c r="G50" s="16"/>
      <c r="H50" s="16"/>
      <c r="I50" s="3">
        <f>I$59-2.05</f>
        <v>8.6000000000000014</v>
      </c>
      <c r="J50" s="3"/>
      <c r="K50" s="3"/>
      <c r="L50" s="3"/>
      <c r="M50" s="3"/>
      <c r="N50" s="3"/>
      <c r="O50" s="3"/>
      <c r="P50" s="3"/>
      <c r="Q50" s="3"/>
      <c r="R50" s="4"/>
      <c r="S50" s="2"/>
      <c r="U50" s="2"/>
      <c r="V50" s="8"/>
    </row>
    <row r="51" spans="1:22" ht="15.6" x14ac:dyDescent="0.3">
      <c r="A51">
        <v>10</v>
      </c>
      <c r="D51" s="16"/>
      <c r="E51" s="16"/>
      <c r="F51" s="16"/>
      <c r="G51" s="16"/>
      <c r="H51" s="16"/>
      <c r="I51" s="3">
        <v>8.75</v>
      </c>
      <c r="J51" s="3"/>
      <c r="K51" s="3"/>
      <c r="L51" s="3"/>
      <c r="M51" s="3"/>
      <c r="N51" s="3"/>
      <c r="O51" s="3"/>
      <c r="P51" s="3"/>
      <c r="Q51" s="3"/>
      <c r="R51" s="4"/>
      <c r="S51" s="2"/>
      <c r="U51" t="s">
        <v>59</v>
      </c>
      <c r="V51" s="8"/>
    </row>
    <row r="52" spans="1:22" ht="15.6" x14ac:dyDescent="0.3">
      <c r="B52">
        <v>34</v>
      </c>
      <c r="D52" s="16"/>
      <c r="E52" s="16"/>
      <c r="F52" s="16"/>
      <c r="G52" s="16"/>
      <c r="H52" s="16"/>
      <c r="I52" s="3">
        <f>I$59-1.8</f>
        <v>8.85</v>
      </c>
      <c r="J52" s="3"/>
      <c r="K52" s="3"/>
      <c r="L52" s="3"/>
      <c r="M52" s="3"/>
      <c r="N52" s="3"/>
      <c r="O52" s="3"/>
      <c r="P52" s="3"/>
      <c r="Q52" s="3"/>
      <c r="R52" s="4"/>
      <c r="S52" s="2"/>
      <c r="V52" s="8"/>
    </row>
    <row r="53" spans="1:22" ht="15.6" x14ac:dyDescent="0.25">
      <c r="C53">
        <v>23</v>
      </c>
      <c r="D53" s="16"/>
      <c r="E53" s="16"/>
      <c r="F53" s="16"/>
      <c r="G53" s="16"/>
      <c r="H53" s="16"/>
      <c r="I53" s="3">
        <v>8.9499999999999993</v>
      </c>
      <c r="J53" s="3">
        <f>I59-I53</f>
        <v>1.7000000000000011</v>
      </c>
      <c r="K53" s="3">
        <f t="shared" si="1"/>
        <v>1.8000000000000007</v>
      </c>
      <c r="L53" s="3">
        <f t="shared" si="4"/>
        <v>8.85</v>
      </c>
      <c r="M53" s="3">
        <f t="shared" si="3"/>
        <v>10.65</v>
      </c>
      <c r="N53" s="3">
        <v>0</v>
      </c>
      <c r="O53" s="3">
        <v>1.8</v>
      </c>
      <c r="P53" s="3">
        <v>0</v>
      </c>
      <c r="Q53" s="3">
        <v>1.8</v>
      </c>
      <c r="R53" s="1" t="s">
        <v>72</v>
      </c>
      <c r="S53" s="2"/>
    </row>
    <row r="54" spans="1:22" ht="15.6" x14ac:dyDescent="0.25">
      <c r="B54">
        <v>33</v>
      </c>
      <c r="D54" s="16"/>
      <c r="E54" s="16"/>
      <c r="F54" s="16"/>
      <c r="G54" s="16"/>
      <c r="H54" s="16"/>
      <c r="I54" s="3">
        <f>I$59-1.6</f>
        <v>9.0500000000000007</v>
      </c>
      <c r="J54" s="3"/>
      <c r="K54" s="3"/>
      <c r="L54" s="3"/>
      <c r="M54" s="3"/>
      <c r="N54" s="3"/>
      <c r="O54" s="3"/>
      <c r="P54" s="3"/>
      <c r="Q54" s="3"/>
      <c r="R54" s="1"/>
      <c r="S54" s="2"/>
    </row>
    <row r="55" spans="1:22" ht="15.6" x14ac:dyDescent="0.25">
      <c r="B55">
        <v>32</v>
      </c>
      <c r="D55" s="16"/>
      <c r="E55" s="16"/>
      <c r="F55" s="16"/>
      <c r="G55" s="16"/>
      <c r="H55" s="16"/>
      <c r="I55" s="3">
        <f>I$59-1.3</f>
        <v>9.35</v>
      </c>
      <c r="J55" s="3"/>
      <c r="K55" s="3"/>
      <c r="L55" s="3"/>
      <c r="M55" s="3"/>
      <c r="N55" s="3"/>
      <c r="O55" s="3"/>
      <c r="P55" s="3"/>
      <c r="Q55" s="3"/>
      <c r="R55" s="1"/>
      <c r="S55" s="2"/>
    </row>
    <row r="56" spans="1:22" ht="15.6" x14ac:dyDescent="0.25">
      <c r="B56">
        <v>31</v>
      </c>
      <c r="D56" s="16"/>
      <c r="E56" s="16"/>
      <c r="F56" s="16"/>
      <c r="G56" s="16"/>
      <c r="H56" s="16"/>
      <c r="I56" s="3">
        <f>I$59-1</f>
        <v>9.65</v>
      </c>
      <c r="J56" s="3"/>
      <c r="K56" s="3"/>
      <c r="L56" s="3"/>
      <c r="M56" s="3"/>
      <c r="N56" s="3"/>
      <c r="O56" s="3"/>
      <c r="P56" s="3"/>
      <c r="Q56" s="3"/>
      <c r="R56" s="1"/>
      <c r="S56" s="2"/>
    </row>
    <row r="57" spans="1:22" ht="15.6" x14ac:dyDescent="0.25">
      <c r="B57">
        <v>30</v>
      </c>
      <c r="D57" s="16"/>
      <c r="E57" s="16"/>
      <c r="F57" s="16"/>
      <c r="G57" s="16"/>
      <c r="H57" s="16"/>
      <c r="I57" s="3">
        <f>I$59-0.65</f>
        <v>10</v>
      </c>
      <c r="J57" s="3"/>
      <c r="K57" s="3"/>
      <c r="L57" s="3"/>
      <c r="M57" s="3"/>
      <c r="N57" s="3"/>
      <c r="O57" s="3"/>
      <c r="P57" s="3"/>
      <c r="Q57" s="3"/>
      <c r="R57" s="1"/>
      <c r="S57" s="2"/>
    </row>
    <row r="58" spans="1:22" ht="15.6" x14ac:dyDescent="0.25">
      <c r="B58">
        <v>29</v>
      </c>
      <c r="D58" s="16"/>
      <c r="E58" s="16"/>
      <c r="F58" s="16"/>
      <c r="G58" s="16"/>
      <c r="H58" s="16"/>
      <c r="I58" s="3">
        <f>I$59-0.3</f>
        <v>10.35</v>
      </c>
      <c r="J58" s="3"/>
      <c r="K58" s="3"/>
      <c r="L58" s="3"/>
      <c r="M58" s="3"/>
      <c r="N58" s="3"/>
      <c r="O58" s="3"/>
      <c r="P58" s="3"/>
      <c r="Q58" s="3"/>
      <c r="R58" s="1"/>
      <c r="S58" s="2"/>
    </row>
    <row r="59" spans="1:22" x14ac:dyDescent="0.25">
      <c r="B59">
        <v>28</v>
      </c>
      <c r="D59" s="16"/>
      <c r="E59" s="16"/>
      <c r="F59" s="16"/>
      <c r="G59" s="16"/>
      <c r="H59" s="16"/>
      <c r="I59" s="3">
        <v>10.65</v>
      </c>
      <c r="P59" s="3"/>
      <c r="Q59" s="3"/>
      <c r="R59"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63578-F2DD-4629-8D44-5F13A3BF3904}">
  <dimension ref="A1:N37"/>
  <sheetViews>
    <sheetView tabSelected="1" workbookViewId="0">
      <selection activeCell="H6" sqref="H6"/>
    </sheetView>
  </sheetViews>
  <sheetFormatPr defaultRowHeight="13.8" x14ac:dyDescent="0.25"/>
  <cols>
    <col min="13" max="13" width="23.19921875" customWidth="1"/>
    <col min="14" max="14" width="22.796875" customWidth="1"/>
  </cols>
  <sheetData>
    <row r="1" spans="1:14" x14ac:dyDescent="0.25">
      <c r="B1" s="17" t="s">
        <v>83</v>
      </c>
      <c r="C1" s="17"/>
      <c r="D1" s="17"/>
      <c r="E1" s="17"/>
      <c r="G1" s="17" t="s">
        <v>84</v>
      </c>
      <c r="H1" s="17"/>
      <c r="I1" s="17"/>
      <c r="J1" s="17"/>
      <c r="K1" s="17"/>
    </row>
    <row r="2" spans="1:14" x14ac:dyDescent="0.25">
      <c r="A2" s="16" t="s">
        <v>82</v>
      </c>
      <c r="B2" s="16" t="s">
        <v>81</v>
      </c>
      <c r="C2" s="16" t="s">
        <v>80</v>
      </c>
      <c r="D2" s="16" t="s">
        <v>79</v>
      </c>
      <c r="E2" s="16" t="s">
        <v>78</v>
      </c>
      <c r="F2" t="s">
        <v>87</v>
      </c>
      <c r="G2" s="16" t="s">
        <v>78</v>
      </c>
      <c r="H2" s="16" t="s">
        <v>79</v>
      </c>
      <c r="I2" s="16" t="s">
        <v>80</v>
      </c>
      <c r="J2" s="16" t="s">
        <v>81</v>
      </c>
      <c r="K2" s="16" t="s">
        <v>82</v>
      </c>
      <c r="M2" t="s">
        <v>85</v>
      </c>
      <c r="N2" t="s">
        <v>86</v>
      </c>
    </row>
    <row r="3" spans="1:14" x14ac:dyDescent="0.25">
      <c r="A3" s="16">
        <v>368</v>
      </c>
      <c r="B3" s="16">
        <v>4636</v>
      </c>
      <c r="C3" s="16">
        <v>6067</v>
      </c>
      <c r="D3" s="16">
        <v>5385</v>
      </c>
      <c r="E3" s="16">
        <v>5379</v>
      </c>
      <c r="F3">
        <v>13</v>
      </c>
      <c r="G3" s="16">
        <v>5318</v>
      </c>
      <c r="H3" s="16">
        <v>5319</v>
      </c>
      <c r="I3" s="16">
        <v>6032</v>
      </c>
      <c r="J3" s="16">
        <v>4579</v>
      </c>
      <c r="K3" s="16">
        <v>368</v>
      </c>
      <c r="M3">
        <f>E3-G3</f>
        <v>61</v>
      </c>
      <c r="N3">
        <f>D3-H3</f>
        <v>66</v>
      </c>
    </row>
    <row r="4" spans="1:14" x14ac:dyDescent="0.25">
      <c r="A4" s="16">
        <v>378</v>
      </c>
      <c r="B4" s="16">
        <v>4759</v>
      </c>
      <c r="C4" s="16">
        <v>6185</v>
      </c>
      <c r="D4" s="16">
        <v>5498</v>
      </c>
      <c r="E4" s="16">
        <v>5495</v>
      </c>
      <c r="G4" s="16">
        <v>5436</v>
      </c>
      <c r="H4" s="16">
        <v>5430</v>
      </c>
      <c r="I4" s="16">
        <v>6144</v>
      </c>
      <c r="J4" s="16">
        <v>4695</v>
      </c>
      <c r="K4" s="16">
        <v>378</v>
      </c>
      <c r="M4">
        <f t="shared" ref="M4:M37" si="0">E4-G4</f>
        <v>59</v>
      </c>
      <c r="N4">
        <f t="shared" ref="N4:N37" si="1">D4-H4</f>
        <v>68</v>
      </c>
    </row>
    <row r="5" spans="1:14" x14ac:dyDescent="0.25">
      <c r="A5" s="16">
        <v>400</v>
      </c>
      <c r="B5" s="16">
        <v>5112</v>
      </c>
      <c r="C5" s="16">
        <v>6517</v>
      </c>
      <c r="D5" s="16">
        <v>5817</v>
      </c>
      <c r="E5" s="16">
        <v>5815</v>
      </c>
      <c r="G5" s="16">
        <v>5758</v>
      </c>
      <c r="H5" s="16">
        <v>5753</v>
      </c>
      <c r="I5" s="16">
        <v>6462</v>
      </c>
      <c r="J5" s="16">
        <v>5016</v>
      </c>
      <c r="K5" s="16">
        <v>400</v>
      </c>
      <c r="M5">
        <f t="shared" si="0"/>
        <v>57</v>
      </c>
      <c r="N5">
        <f t="shared" si="1"/>
        <v>64</v>
      </c>
    </row>
    <row r="6" spans="1:14" x14ac:dyDescent="0.25">
      <c r="A6" s="16">
        <v>410</v>
      </c>
      <c r="B6" s="16">
        <v>5248</v>
      </c>
      <c r="C6" s="16">
        <v>6658</v>
      </c>
      <c r="D6" s="16">
        <v>5964</v>
      </c>
      <c r="E6" s="16">
        <v>5963</v>
      </c>
      <c r="F6">
        <v>12</v>
      </c>
      <c r="G6" s="16">
        <v>5906</v>
      </c>
      <c r="H6" s="16">
        <v>5902</v>
      </c>
      <c r="I6" s="16">
        <v>6608</v>
      </c>
      <c r="J6" s="16">
        <v>5196</v>
      </c>
      <c r="K6" s="16">
        <v>410</v>
      </c>
      <c r="M6">
        <f t="shared" si="0"/>
        <v>57</v>
      </c>
      <c r="N6">
        <f t="shared" si="1"/>
        <v>62</v>
      </c>
    </row>
    <row r="7" spans="1:14" x14ac:dyDescent="0.25">
      <c r="A7" s="16">
        <v>420</v>
      </c>
      <c r="B7" s="16">
        <v>5396</v>
      </c>
      <c r="C7" s="16">
        <v>6806</v>
      </c>
      <c r="D7" s="16">
        <v>6109</v>
      </c>
      <c r="E7" s="16">
        <v>6109</v>
      </c>
      <c r="G7" s="16">
        <v>6053</v>
      </c>
      <c r="H7" s="16">
        <v>6052</v>
      </c>
      <c r="I7" s="16">
        <v>6754</v>
      </c>
      <c r="J7" s="16">
        <v>5345</v>
      </c>
      <c r="K7" s="16">
        <v>420</v>
      </c>
      <c r="M7">
        <f t="shared" si="0"/>
        <v>56</v>
      </c>
      <c r="N7">
        <f t="shared" si="1"/>
        <v>57</v>
      </c>
    </row>
    <row r="8" spans="1:14" x14ac:dyDescent="0.25">
      <c r="A8" s="16">
        <v>430</v>
      </c>
      <c r="B8" s="16">
        <v>5538</v>
      </c>
      <c r="C8" s="16">
        <v>6957</v>
      </c>
      <c r="D8" s="16">
        <v>6255</v>
      </c>
      <c r="E8" s="16">
        <v>6256</v>
      </c>
      <c r="F8">
        <v>11</v>
      </c>
      <c r="G8" s="16">
        <v>6203</v>
      </c>
      <c r="H8" s="16">
        <v>6199</v>
      </c>
      <c r="I8" s="16">
        <v>6908</v>
      </c>
      <c r="J8" s="16">
        <v>5500</v>
      </c>
      <c r="K8" s="16">
        <v>430</v>
      </c>
      <c r="M8">
        <f t="shared" si="0"/>
        <v>53</v>
      </c>
      <c r="N8">
        <f t="shared" si="1"/>
        <v>56</v>
      </c>
    </row>
    <row r="9" spans="1:14" x14ac:dyDescent="0.25">
      <c r="A9" s="16">
        <v>445</v>
      </c>
      <c r="B9" s="16">
        <v>5746</v>
      </c>
      <c r="C9" s="16">
        <v>7151</v>
      </c>
      <c r="D9" s="16">
        <v>6449</v>
      </c>
      <c r="E9" s="16">
        <v>6450</v>
      </c>
      <c r="G9" s="16">
        <v>6404</v>
      </c>
      <c r="H9" s="16">
        <v>6403</v>
      </c>
      <c r="I9" s="16">
        <v>7124</v>
      </c>
      <c r="J9" s="16">
        <v>5708</v>
      </c>
      <c r="K9" s="16">
        <v>445</v>
      </c>
      <c r="M9">
        <f t="shared" si="0"/>
        <v>46</v>
      </c>
      <c r="N9">
        <f t="shared" si="1"/>
        <v>46</v>
      </c>
    </row>
    <row r="10" spans="1:14" x14ac:dyDescent="0.25">
      <c r="A10" s="16">
        <v>455</v>
      </c>
      <c r="B10" s="16">
        <v>5941</v>
      </c>
      <c r="C10" s="16">
        <v>7327</v>
      </c>
      <c r="D10" s="16">
        <v>6627</v>
      </c>
      <c r="E10" s="16">
        <v>6630</v>
      </c>
      <c r="F10">
        <v>10</v>
      </c>
      <c r="G10" s="16">
        <v>6591</v>
      </c>
      <c r="H10" s="16">
        <v>6585</v>
      </c>
      <c r="I10" s="16">
        <v>7315</v>
      </c>
      <c r="J10" s="16">
        <v>5898</v>
      </c>
      <c r="K10" s="16">
        <v>455</v>
      </c>
      <c r="M10">
        <f t="shared" si="0"/>
        <v>39</v>
      </c>
      <c r="N10">
        <f t="shared" si="1"/>
        <v>42</v>
      </c>
    </row>
    <row r="11" spans="1:14" x14ac:dyDescent="0.25">
      <c r="A11" s="16">
        <v>485</v>
      </c>
      <c r="B11" s="16">
        <v>6478</v>
      </c>
      <c r="C11" s="16">
        <v>8006</v>
      </c>
      <c r="D11" s="16">
        <v>7204</v>
      </c>
      <c r="E11" s="16">
        <v>7221</v>
      </c>
      <c r="F11">
        <v>9</v>
      </c>
      <c r="G11" s="16">
        <v>7186</v>
      </c>
      <c r="H11" s="16">
        <v>7176</v>
      </c>
      <c r="I11" s="16">
        <v>7955</v>
      </c>
      <c r="J11" s="16">
        <v>6458</v>
      </c>
      <c r="K11" s="16">
        <v>485</v>
      </c>
      <c r="M11">
        <f t="shared" si="0"/>
        <v>35</v>
      </c>
      <c r="N11">
        <f t="shared" si="1"/>
        <v>28</v>
      </c>
    </row>
    <row r="12" spans="1:14" x14ac:dyDescent="0.25">
      <c r="A12" s="16">
        <v>495</v>
      </c>
      <c r="B12" s="16">
        <v>6680</v>
      </c>
      <c r="C12" s="16">
        <v>8226</v>
      </c>
      <c r="D12" s="16">
        <v>7408</v>
      </c>
      <c r="E12" s="16">
        <v>7425</v>
      </c>
      <c r="G12" s="16">
        <v>7392</v>
      </c>
      <c r="H12" s="16">
        <v>7382</v>
      </c>
      <c r="I12" s="16">
        <v>8173</v>
      </c>
      <c r="J12" s="16">
        <v>6633</v>
      </c>
      <c r="K12" s="16">
        <v>495</v>
      </c>
      <c r="M12">
        <f t="shared" si="0"/>
        <v>33</v>
      </c>
      <c r="N12">
        <f t="shared" si="1"/>
        <v>26</v>
      </c>
    </row>
    <row r="13" spans="1:14" x14ac:dyDescent="0.25">
      <c r="A13" s="16">
        <v>505</v>
      </c>
      <c r="B13" s="16">
        <v>6714</v>
      </c>
      <c r="C13" s="16">
        <v>8276</v>
      </c>
      <c r="D13" s="16">
        <v>7447</v>
      </c>
      <c r="E13" s="16">
        <v>7465</v>
      </c>
      <c r="F13">
        <v>8</v>
      </c>
      <c r="G13" s="16">
        <v>7433</v>
      </c>
      <c r="H13" s="16">
        <v>7421</v>
      </c>
      <c r="I13" s="16">
        <v>8216</v>
      </c>
      <c r="J13" s="16">
        <v>6673</v>
      </c>
      <c r="K13" s="16">
        <v>505</v>
      </c>
      <c r="M13">
        <f t="shared" si="0"/>
        <v>32</v>
      </c>
      <c r="N13">
        <f t="shared" si="1"/>
        <v>26</v>
      </c>
    </row>
    <row r="14" spans="1:14" x14ac:dyDescent="0.25">
      <c r="A14" s="16">
        <v>540</v>
      </c>
      <c r="B14" s="16">
        <v>6845</v>
      </c>
      <c r="C14" s="16">
        <v>8421</v>
      </c>
      <c r="D14" s="16">
        <v>7584</v>
      </c>
      <c r="E14" s="16">
        <v>7606</v>
      </c>
      <c r="F14">
        <v>7</v>
      </c>
      <c r="G14" s="16">
        <v>7576</v>
      </c>
      <c r="H14" s="16">
        <v>7565</v>
      </c>
      <c r="I14" s="16">
        <v>8354</v>
      </c>
      <c r="J14" s="16">
        <v>6815</v>
      </c>
      <c r="K14" s="16">
        <v>540</v>
      </c>
      <c r="M14">
        <f t="shared" si="0"/>
        <v>30</v>
      </c>
      <c r="N14">
        <f t="shared" si="1"/>
        <v>19</v>
      </c>
    </row>
    <row r="15" spans="1:14" x14ac:dyDescent="0.25">
      <c r="A15" s="16">
        <v>575</v>
      </c>
      <c r="B15" s="16">
        <v>6996</v>
      </c>
      <c r="C15" s="16">
        <v>8565</v>
      </c>
      <c r="D15" s="16">
        <v>7727</v>
      </c>
      <c r="E15" s="16">
        <v>7747</v>
      </c>
      <c r="F15">
        <v>6</v>
      </c>
      <c r="G15" s="16">
        <v>7718</v>
      </c>
      <c r="H15" s="16">
        <v>7708</v>
      </c>
      <c r="I15" s="16">
        <v>8506</v>
      </c>
      <c r="J15" s="16">
        <v>6954</v>
      </c>
      <c r="K15" s="16">
        <v>575</v>
      </c>
      <c r="M15">
        <f t="shared" si="0"/>
        <v>29</v>
      </c>
      <c r="N15">
        <f t="shared" si="1"/>
        <v>19</v>
      </c>
    </row>
    <row r="16" spans="1:14" x14ac:dyDescent="0.25">
      <c r="A16" s="16">
        <v>585</v>
      </c>
      <c r="B16" s="16">
        <v>7037</v>
      </c>
      <c r="C16" s="16">
        <v>8607</v>
      </c>
      <c r="D16" s="16">
        <v>7766</v>
      </c>
      <c r="E16" s="16">
        <v>7787</v>
      </c>
      <c r="G16" s="16">
        <v>7759</v>
      </c>
      <c r="H16" s="16">
        <v>7752</v>
      </c>
      <c r="I16" s="16">
        <v>8549</v>
      </c>
      <c r="J16" s="16">
        <v>7000</v>
      </c>
      <c r="K16" s="16">
        <v>585</v>
      </c>
      <c r="M16">
        <f t="shared" si="0"/>
        <v>28</v>
      </c>
      <c r="N16">
        <f t="shared" si="1"/>
        <v>14</v>
      </c>
    </row>
    <row r="17" spans="1:14" x14ac:dyDescent="0.25">
      <c r="A17" s="16">
        <v>605</v>
      </c>
      <c r="B17" s="16">
        <v>7118</v>
      </c>
      <c r="C17" s="16">
        <v>8688</v>
      </c>
      <c r="D17" s="16">
        <v>7848</v>
      </c>
      <c r="E17" s="16">
        <v>7869</v>
      </c>
      <c r="F17">
        <v>5</v>
      </c>
      <c r="G17" s="16">
        <v>7840</v>
      </c>
      <c r="H17" s="16">
        <v>7831</v>
      </c>
      <c r="I17" s="16">
        <v>8635</v>
      </c>
      <c r="J17" s="16">
        <v>7078</v>
      </c>
      <c r="K17" s="16">
        <v>605</v>
      </c>
      <c r="M17">
        <f t="shared" si="0"/>
        <v>29</v>
      </c>
      <c r="N17">
        <f t="shared" si="1"/>
        <v>17</v>
      </c>
    </row>
    <row r="18" spans="1:14" x14ac:dyDescent="0.25">
      <c r="A18" s="16">
        <v>650</v>
      </c>
      <c r="B18" s="16">
        <v>7293</v>
      </c>
      <c r="C18" s="16">
        <v>8876</v>
      </c>
      <c r="D18" s="16">
        <v>8029</v>
      </c>
      <c r="E18" s="16">
        <v>8051</v>
      </c>
      <c r="F18">
        <v>4</v>
      </c>
      <c r="G18" s="16">
        <v>8021</v>
      </c>
      <c r="H18" s="16">
        <v>8010</v>
      </c>
      <c r="I18" s="16">
        <v>8809</v>
      </c>
      <c r="J18" s="16">
        <v>7258</v>
      </c>
      <c r="K18" s="16">
        <v>650</v>
      </c>
      <c r="M18">
        <f t="shared" si="0"/>
        <v>30</v>
      </c>
      <c r="N18">
        <f t="shared" si="1"/>
        <v>19</v>
      </c>
    </row>
    <row r="19" spans="1:14" x14ac:dyDescent="0.25">
      <c r="A19" s="16">
        <v>695</v>
      </c>
      <c r="B19" s="16">
        <v>7478</v>
      </c>
      <c r="C19" s="16">
        <v>9056</v>
      </c>
      <c r="D19" s="16">
        <v>8213</v>
      </c>
      <c r="E19" s="16">
        <v>8232</v>
      </c>
      <c r="F19">
        <v>3</v>
      </c>
      <c r="G19" s="16">
        <v>8203</v>
      </c>
      <c r="H19" s="16">
        <v>8193</v>
      </c>
      <c r="I19" s="16">
        <v>9002</v>
      </c>
      <c r="J19" s="16">
        <v>7446</v>
      </c>
      <c r="K19" s="16">
        <v>695</v>
      </c>
      <c r="M19">
        <f t="shared" si="0"/>
        <v>29</v>
      </c>
      <c r="N19">
        <f t="shared" si="1"/>
        <v>20</v>
      </c>
    </row>
    <row r="20" spans="1:14" x14ac:dyDescent="0.25">
      <c r="A20" s="16">
        <v>705</v>
      </c>
      <c r="B20" s="16">
        <v>7516</v>
      </c>
      <c r="C20" s="16">
        <v>9090</v>
      </c>
      <c r="D20" s="16">
        <v>8254</v>
      </c>
      <c r="E20" s="16">
        <v>8273</v>
      </c>
      <c r="G20" s="16">
        <v>8244</v>
      </c>
      <c r="H20" s="16">
        <v>8232</v>
      </c>
      <c r="I20" s="16">
        <v>9046</v>
      </c>
      <c r="J20" s="16">
        <v>7479</v>
      </c>
      <c r="K20" s="16">
        <v>705</v>
      </c>
      <c r="M20">
        <f t="shared" si="0"/>
        <v>29</v>
      </c>
      <c r="N20">
        <f t="shared" si="1"/>
        <v>22</v>
      </c>
    </row>
    <row r="21" spans="1:14" x14ac:dyDescent="0.25">
      <c r="A21" s="16">
        <v>715</v>
      </c>
      <c r="B21" s="16">
        <v>7555</v>
      </c>
      <c r="C21" s="16">
        <v>9137</v>
      </c>
      <c r="D21" s="16">
        <v>8295</v>
      </c>
      <c r="E21" s="16">
        <v>8312</v>
      </c>
      <c r="G21" s="16">
        <v>8282</v>
      </c>
      <c r="H21" s="16">
        <v>8271</v>
      </c>
      <c r="I21" s="16">
        <v>9080</v>
      </c>
      <c r="J21" s="16">
        <v>7515</v>
      </c>
      <c r="K21" s="16">
        <v>715</v>
      </c>
      <c r="M21">
        <f t="shared" si="0"/>
        <v>30</v>
      </c>
      <c r="N21">
        <f t="shared" si="1"/>
        <v>24</v>
      </c>
    </row>
    <row r="22" spans="1:14" x14ac:dyDescent="0.25">
      <c r="A22" s="16">
        <v>725</v>
      </c>
      <c r="B22" s="16">
        <v>11514</v>
      </c>
      <c r="C22" s="16">
        <v>12439</v>
      </c>
      <c r="D22" s="16">
        <v>11925</v>
      </c>
      <c r="E22" s="16">
        <v>11956</v>
      </c>
      <c r="G22" s="16">
        <v>11970</v>
      </c>
      <c r="H22" s="16">
        <v>11936</v>
      </c>
      <c r="I22" s="16">
        <v>12434</v>
      </c>
      <c r="J22" s="16">
        <v>11507</v>
      </c>
      <c r="K22" s="16">
        <v>725</v>
      </c>
      <c r="M22">
        <f t="shared" si="0"/>
        <v>-14</v>
      </c>
      <c r="N22">
        <f t="shared" si="1"/>
        <v>-11</v>
      </c>
    </row>
    <row r="23" spans="1:14" x14ac:dyDescent="0.25">
      <c r="A23" s="16">
        <v>728</v>
      </c>
      <c r="B23" s="16">
        <v>12557</v>
      </c>
      <c r="C23" s="16">
        <v>12987</v>
      </c>
      <c r="D23" s="16">
        <v>12762</v>
      </c>
      <c r="E23" s="16">
        <v>12766</v>
      </c>
      <c r="G23" s="16">
        <v>12748</v>
      </c>
      <c r="H23" s="16">
        <v>12745</v>
      </c>
      <c r="I23" s="16">
        <v>12961</v>
      </c>
      <c r="J23" s="16">
        <v>12550</v>
      </c>
      <c r="K23" s="16">
        <v>728</v>
      </c>
      <c r="M23">
        <f t="shared" si="0"/>
        <v>18</v>
      </c>
      <c r="N23">
        <f t="shared" si="1"/>
        <v>17</v>
      </c>
    </row>
    <row r="24" spans="1:14" x14ac:dyDescent="0.25">
      <c r="A24" s="16">
        <v>730</v>
      </c>
      <c r="B24" s="16">
        <v>12791</v>
      </c>
      <c r="C24" s="16">
        <v>13075</v>
      </c>
      <c r="D24" s="16">
        <v>12949</v>
      </c>
      <c r="E24" s="16">
        <v>12947</v>
      </c>
      <c r="G24" s="16">
        <v>12940</v>
      </c>
      <c r="H24" s="16">
        <v>12941</v>
      </c>
      <c r="I24" s="16">
        <v>13070</v>
      </c>
      <c r="J24" s="16">
        <v>12784</v>
      </c>
      <c r="K24" s="16">
        <v>730</v>
      </c>
      <c r="M24">
        <f t="shared" si="0"/>
        <v>7</v>
      </c>
      <c r="N24">
        <f t="shared" si="1"/>
        <v>8</v>
      </c>
    </row>
    <row r="25" spans="1:14" x14ac:dyDescent="0.25">
      <c r="A25" s="16">
        <v>732</v>
      </c>
      <c r="B25" s="16">
        <v>12824</v>
      </c>
      <c r="C25" s="16">
        <v>13087</v>
      </c>
      <c r="D25" s="16">
        <v>12968</v>
      </c>
      <c r="E25" s="16">
        <v>12967</v>
      </c>
      <c r="G25" s="16">
        <v>12959</v>
      </c>
      <c r="H25" s="16">
        <v>12960</v>
      </c>
      <c r="I25" s="16">
        <v>13082</v>
      </c>
      <c r="J25" s="16">
        <v>12813</v>
      </c>
      <c r="K25" s="16">
        <v>732</v>
      </c>
      <c r="M25">
        <f t="shared" si="0"/>
        <v>8</v>
      </c>
      <c r="N25">
        <f t="shared" si="1"/>
        <v>8</v>
      </c>
    </row>
    <row r="26" spans="1:14" x14ac:dyDescent="0.25">
      <c r="A26" s="16">
        <v>748</v>
      </c>
      <c r="B26" s="16">
        <v>12951</v>
      </c>
      <c r="C26" s="16">
        <v>13263</v>
      </c>
      <c r="D26" s="16">
        <v>13115</v>
      </c>
      <c r="E26" s="16">
        <v>13113</v>
      </c>
      <c r="G26" s="16">
        <v>13101</v>
      </c>
      <c r="H26" s="16">
        <v>13101</v>
      </c>
      <c r="I26" s="16">
        <v>13247</v>
      </c>
      <c r="J26" s="16">
        <v>12946</v>
      </c>
      <c r="K26" s="16">
        <v>748</v>
      </c>
      <c r="M26">
        <f t="shared" si="0"/>
        <v>12</v>
      </c>
      <c r="N26">
        <f t="shared" si="1"/>
        <v>14</v>
      </c>
    </row>
    <row r="27" spans="1:14" x14ac:dyDescent="0.25">
      <c r="A27" s="16">
        <v>756</v>
      </c>
      <c r="B27" s="16">
        <v>13022</v>
      </c>
      <c r="C27" s="16">
        <v>13335</v>
      </c>
      <c r="D27" s="16">
        <v>13186</v>
      </c>
      <c r="E27" s="16">
        <v>13185</v>
      </c>
      <c r="G27" s="16">
        <v>13172</v>
      </c>
      <c r="H27" s="16">
        <v>13174</v>
      </c>
      <c r="I27" s="16">
        <v>13318</v>
      </c>
      <c r="J27" s="16">
        <v>13017</v>
      </c>
      <c r="K27" s="16">
        <v>756</v>
      </c>
      <c r="M27">
        <f t="shared" si="0"/>
        <v>13</v>
      </c>
      <c r="N27">
        <f t="shared" si="1"/>
        <v>12</v>
      </c>
    </row>
    <row r="28" spans="1:14" x14ac:dyDescent="0.25">
      <c r="A28" s="16">
        <v>758</v>
      </c>
      <c r="B28" s="16">
        <v>13036</v>
      </c>
      <c r="C28" s="16">
        <v>13354</v>
      </c>
      <c r="D28" s="16">
        <v>13205</v>
      </c>
      <c r="E28" s="16">
        <v>13203</v>
      </c>
      <c r="G28" s="16">
        <v>13190</v>
      </c>
      <c r="H28" s="16">
        <v>13192</v>
      </c>
      <c r="I28" s="16">
        <v>13339</v>
      </c>
      <c r="J28" s="16">
        <v>13032</v>
      </c>
      <c r="K28" s="16">
        <v>758</v>
      </c>
      <c r="M28">
        <f t="shared" si="0"/>
        <v>13</v>
      </c>
      <c r="N28">
        <f t="shared" si="1"/>
        <v>13</v>
      </c>
    </row>
    <row r="29" spans="1:14" x14ac:dyDescent="0.25">
      <c r="A29" s="16">
        <v>766</v>
      </c>
      <c r="B29" s="16">
        <v>13111</v>
      </c>
      <c r="C29" s="16">
        <v>13426</v>
      </c>
      <c r="D29" s="16">
        <v>13278</v>
      </c>
      <c r="E29" s="16">
        <v>13275</v>
      </c>
      <c r="G29" s="16">
        <v>13260</v>
      </c>
      <c r="H29" s="16">
        <v>13264</v>
      </c>
      <c r="I29" s="16">
        <v>13400</v>
      </c>
      <c r="J29" s="16">
        <v>13105</v>
      </c>
      <c r="K29" s="16">
        <v>766</v>
      </c>
      <c r="M29">
        <f t="shared" si="0"/>
        <v>15</v>
      </c>
      <c r="N29">
        <f t="shared" si="1"/>
        <v>14</v>
      </c>
    </row>
    <row r="30" spans="1:14" x14ac:dyDescent="0.25">
      <c r="A30" s="16">
        <v>770</v>
      </c>
      <c r="B30" s="16">
        <v>13149</v>
      </c>
      <c r="C30" s="16">
        <v>13453</v>
      </c>
      <c r="D30" s="16">
        <v>13313</v>
      </c>
      <c r="E30" s="16">
        <v>13311</v>
      </c>
      <c r="G30" s="16">
        <v>13295</v>
      </c>
      <c r="H30" s="16">
        <v>13299</v>
      </c>
      <c r="I30" s="16">
        <v>13429</v>
      </c>
      <c r="J30" s="16">
        <v>13141</v>
      </c>
      <c r="K30" s="16">
        <v>770</v>
      </c>
      <c r="M30">
        <f t="shared" si="0"/>
        <v>16</v>
      </c>
      <c r="N30">
        <f t="shared" si="1"/>
        <v>14</v>
      </c>
    </row>
    <row r="31" spans="1:14" x14ac:dyDescent="0.25">
      <c r="A31" s="16">
        <v>774</v>
      </c>
      <c r="B31" s="16">
        <v>13189</v>
      </c>
      <c r="C31" s="16">
        <v>13480</v>
      </c>
      <c r="D31" s="16">
        <v>13348</v>
      </c>
      <c r="E31" s="16">
        <v>13347</v>
      </c>
      <c r="G31" s="16">
        <v>13330</v>
      </c>
      <c r="H31" s="16">
        <v>13333</v>
      </c>
      <c r="I31" s="16">
        <v>13452</v>
      </c>
      <c r="J31" s="16">
        <v>13178</v>
      </c>
      <c r="K31" s="16">
        <v>774</v>
      </c>
      <c r="M31">
        <f t="shared" si="0"/>
        <v>17</v>
      </c>
      <c r="N31">
        <f t="shared" si="1"/>
        <v>15</v>
      </c>
    </row>
    <row r="32" spans="1:14" x14ac:dyDescent="0.25">
      <c r="A32" s="16">
        <v>778</v>
      </c>
      <c r="B32" s="16">
        <v>13231</v>
      </c>
      <c r="C32" s="16">
        <v>13506</v>
      </c>
      <c r="D32" s="16">
        <v>13380</v>
      </c>
      <c r="E32" s="16">
        <v>13382</v>
      </c>
      <c r="G32" s="16">
        <v>13365</v>
      </c>
      <c r="H32" s="16">
        <v>13366</v>
      </c>
      <c r="I32" s="16">
        <v>13480</v>
      </c>
      <c r="J32" s="16">
        <v>13210</v>
      </c>
      <c r="K32" s="16">
        <v>778</v>
      </c>
      <c r="M32">
        <f t="shared" si="0"/>
        <v>17</v>
      </c>
      <c r="N32">
        <f t="shared" si="1"/>
        <v>14</v>
      </c>
    </row>
    <row r="33" spans="1:14" x14ac:dyDescent="0.25">
      <c r="A33" s="16">
        <v>780</v>
      </c>
      <c r="B33" s="16">
        <v>13242</v>
      </c>
      <c r="C33" s="16">
        <v>13518</v>
      </c>
      <c r="D33" s="16">
        <v>13391</v>
      </c>
      <c r="E33" s="16">
        <v>13392</v>
      </c>
      <c r="G33" s="16">
        <v>13379</v>
      </c>
      <c r="H33" s="16">
        <v>13380</v>
      </c>
      <c r="I33" s="16">
        <v>13498</v>
      </c>
      <c r="J33" s="16">
        <v>13227</v>
      </c>
      <c r="K33" s="16">
        <v>780</v>
      </c>
      <c r="M33">
        <f t="shared" si="0"/>
        <v>13</v>
      </c>
      <c r="N33">
        <f t="shared" si="1"/>
        <v>11</v>
      </c>
    </row>
    <row r="34" spans="1:14" x14ac:dyDescent="0.25">
      <c r="A34" s="16">
        <v>782</v>
      </c>
      <c r="B34" s="16">
        <v>13248</v>
      </c>
      <c r="C34" s="16">
        <v>13529</v>
      </c>
      <c r="D34" s="16">
        <v>13399</v>
      </c>
      <c r="E34" s="16">
        <v>13401</v>
      </c>
      <c r="G34" s="16">
        <v>13394</v>
      </c>
      <c r="H34" s="16">
        <v>13394</v>
      </c>
      <c r="I34" s="16">
        <v>13528</v>
      </c>
      <c r="J34" s="16">
        <v>13239</v>
      </c>
      <c r="K34" s="16">
        <v>782</v>
      </c>
      <c r="M34">
        <f t="shared" si="0"/>
        <v>7</v>
      </c>
      <c r="N34">
        <f t="shared" si="1"/>
        <v>5</v>
      </c>
    </row>
    <row r="35" spans="1:14" x14ac:dyDescent="0.25">
      <c r="A35" s="16">
        <v>845</v>
      </c>
      <c r="B35" s="16">
        <v>13796</v>
      </c>
      <c r="C35" s="16">
        <v>14731</v>
      </c>
      <c r="D35" s="16">
        <v>14185</v>
      </c>
      <c r="E35" s="16">
        <v>14194</v>
      </c>
      <c r="G35" s="16">
        <v>13844</v>
      </c>
      <c r="H35" s="16">
        <v>13883</v>
      </c>
      <c r="I35" s="16">
        <v>14102</v>
      </c>
      <c r="J35" s="16">
        <v>13625</v>
      </c>
      <c r="K35" s="16">
        <v>845</v>
      </c>
      <c r="M35">
        <f t="shared" si="0"/>
        <v>350</v>
      </c>
      <c r="N35">
        <f t="shared" si="1"/>
        <v>302</v>
      </c>
    </row>
    <row r="36" spans="1:14" x14ac:dyDescent="0.25">
      <c r="A36" s="16">
        <v>850</v>
      </c>
      <c r="B36" s="16">
        <v>13834</v>
      </c>
      <c r="C36" s="16">
        <v>14785</v>
      </c>
      <c r="D36" s="16">
        <v>14226</v>
      </c>
      <c r="E36" s="16">
        <v>14235</v>
      </c>
      <c r="G36" s="16">
        <v>13881</v>
      </c>
      <c r="H36" s="16">
        <v>13927</v>
      </c>
      <c r="I36" s="16">
        <v>14148</v>
      </c>
      <c r="J36" s="16">
        <v>13655</v>
      </c>
      <c r="K36" s="16">
        <v>850</v>
      </c>
      <c r="M36">
        <f t="shared" si="0"/>
        <v>354</v>
      </c>
      <c r="N36">
        <f t="shared" si="1"/>
        <v>299</v>
      </c>
    </row>
    <row r="37" spans="1:14" x14ac:dyDescent="0.25">
      <c r="A37" s="16">
        <v>855</v>
      </c>
      <c r="B37" s="16">
        <v>15944</v>
      </c>
      <c r="C37" s="16">
        <v>17725</v>
      </c>
      <c r="D37" s="16">
        <v>16828</v>
      </c>
      <c r="E37" s="16">
        <v>16829</v>
      </c>
      <c r="G37" s="16">
        <v>16814</v>
      </c>
      <c r="H37" s="16">
        <v>16820</v>
      </c>
      <c r="I37" s="16">
        <v>17703</v>
      </c>
      <c r="J37" s="16">
        <v>15952</v>
      </c>
      <c r="K37" s="16">
        <v>855</v>
      </c>
      <c r="M37">
        <f t="shared" si="0"/>
        <v>15</v>
      </c>
      <c r="N37">
        <f t="shared" si="1"/>
        <v>8</v>
      </c>
    </row>
  </sheetData>
  <mergeCells count="2">
    <mergeCell ref="G1:K1"/>
    <mergeCell ref="B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2"/>
  <sheetViews>
    <sheetView workbookViewId="0">
      <selection activeCell="C6" sqref="C6"/>
    </sheetView>
  </sheetViews>
  <sheetFormatPr defaultRowHeight="13.8" x14ac:dyDescent="0.25"/>
  <sheetData>
    <row r="1" spans="2:5" ht="39.6" x14ac:dyDescent="0.25">
      <c r="C1" s="10" t="s">
        <v>44</v>
      </c>
    </row>
    <row r="3" spans="2:5" x14ac:dyDescent="0.25">
      <c r="B3">
        <v>1</v>
      </c>
      <c r="C3">
        <f>C4-0.77</f>
        <v>3.5799999999999996</v>
      </c>
      <c r="D3" t="s">
        <v>45</v>
      </c>
      <c r="E3" t="s">
        <v>18</v>
      </c>
    </row>
    <row r="4" spans="2:5" x14ac:dyDescent="0.25">
      <c r="B4">
        <v>2</v>
      </c>
      <c r="C4" s="13">
        <v>4.3499999999999996</v>
      </c>
      <c r="D4" t="s">
        <v>46</v>
      </c>
      <c r="E4" t="s">
        <v>16</v>
      </c>
    </row>
    <row r="5" spans="2:5" x14ac:dyDescent="0.25">
      <c r="B5">
        <v>3</v>
      </c>
      <c r="C5">
        <v>7.05</v>
      </c>
      <c r="D5" t="s">
        <v>47</v>
      </c>
      <c r="E5" t="s">
        <v>48</v>
      </c>
    </row>
    <row r="6" spans="2:5" x14ac:dyDescent="0.25">
      <c r="B6">
        <v>4</v>
      </c>
      <c r="C6" s="3">
        <v>7.25</v>
      </c>
      <c r="D6" t="s">
        <v>49</v>
      </c>
      <c r="E6" t="s">
        <v>5</v>
      </c>
    </row>
    <row r="7" spans="2:5" x14ac:dyDescent="0.25">
      <c r="B7">
        <v>5</v>
      </c>
      <c r="C7" s="3">
        <v>7.32</v>
      </c>
      <c r="D7" t="s">
        <v>50</v>
      </c>
      <c r="E7" s="11" t="s">
        <v>51</v>
      </c>
    </row>
    <row r="8" spans="2:5" x14ac:dyDescent="0.25">
      <c r="B8">
        <v>6</v>
      </c>
      <c r="C8" s="3">
        <v>7.78</v>
      </c>
      <c r="D8" t="s">
        <v>52</v>
      </c>
      <c r="E8" s="11" t="s">
        <v>51</v>
      </c>
    </row>
    <row r="9" spans="2:5" x14ac:dyDescent="0.25">
      <c r="B9">
        <v>7</v>
      </c>
      <c r="C9" s="3">
        <v>8.4499999999999993</v>
      </c>
      <c r="D9" t="s">
        <v>53</v>
      </c>
      <c r="E9" s="11" t="s">
        <v>54</v>
      </c>
    </row>
    <row r="10" spans="2:5" x14ac:dyDescent="0.25">
      <c r="B10">
        <v>8</v>
      </c>
      <c r="C10" s="3">
        <v>8.5</v>
      </c>
      <c r="D10" t="s">
        <v>55</v>
      </c>
      <c r="E10" s="12" t="s">
        <v>56</v>
      </c>
    </row>
    <row r="11" spans="2:5" x14ac:dyDescent="0.25">
      <c r="B11">
        <v>9</v>
      </c>
      <c r="C11" s="3">
        <v>8.5500000000000007</v>
      </c>
      <c r="D11" t="s">
        <v>57</v>
      </c>
      <c r="E11" t="s">
        <v>58</v>
      </c>
    </row>
    <row r="12" spans="2:5" ht="15.6" x14ac:dyDescent="0.3">
      <c r="B12">
        <v>10</v>
      </c>
      <c r="C12" s="3">
        <v>8.75</v>
      </c>
      <c r="D12" t="s">
        <v>59</v>
      </c>
      <c r="E12" s="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pjuvis</vt:lpstr>
      <vt:lpstr>26</vt:lpstr>
      <vt:lpstr>27</vt:lpstr>
      <vt:lpstr>26 vs. 27</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Geologas</dc:creator>
  <cp:lastModifiedBy>1</cp:lastModifiedBy>
  <dcterms:created xsi:type="dcterms:W3CDTF">2019-08-27T11:49:51Z</dcterms:created>
  <dcterms:modified xsi:type="dcterms:W3CDTF">2021-01-12T15:59:17Z</dcterms:modified>
</cp:coreProperties>
</file>